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3\PREGÃO ELETRÔNICO\262.000002242023-53 - MANUTENÇÃO DO SISTEMA FOTOVOLTAICA NÚCLEO CARAGUATATUBA\EDITAL\"/>
    </mc:Choice>
  </mc:AlternateContent>
  <xr:revisionPtr revIDLastSave="0" documentId="13_ncr:1_{9EECC715-BBD7-4752-87A4-4C0C30C68AC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SUMO" sheetId="29" r:id="rId1"/>
    <sheet name="CRONOGRAMA" sheetId="30" r:id="rId2"/>
    <sheet name="Manutenção Base km 14" sheetId="6" r:id="rId3"/>
    <sheet name="COMPOSIÇÃO" sheetId="27" r:id="rId4"/>
    <sheet name="Cálculo BDI TCU" sheetId="4" r:id="rId5"/>
  </sheets>
  <externalReferences>
    <externalReference r:id="rId6"/>
  </externalReferences>
  <definedNames>
    <definedName name="___OI152" localSheetId="1">#REF!</definedName>
    <definedName name="___OI152" localSheetId="0">#REF!</definedName>
    <definedName name="___OI152">#REF!</definedName>
    <definedName name="__OI152">#REF!</definedName>
    <definedName name="_OI152">#REF!</definedName>
    <definedName name="A">#REF!</definedName>
    <definedName name="ABC">#REF!</definedName>
    <definedName name="AIR">#REF!</definedName>
    <definedName name="_xlnm.Print_Area" localSheetId="4">'Cálculo BDI TCU'!$A$1:$C$36</definedName>
    <definedName name="_xlnm.Print_Area" localSheetId="1">CRONOGRAMA!$A$1:$K$14</definedName>
    <definedName name="_xlnm.Print_Area" localSheetId="2">'Manutenção Base km 14'!$A$1:$I$45</definedName>
    <definedName name="_xlnm.Database">[1]BOLETIM!$A$1:$F$2150</definedName>
    <definedName name="BILLING" localSheetId="1">#REF!</definedName>
    <definedName name="BILLING" localSheetId="0">#REF!</definedName>
    <definedName name="BILLING">#REF!</definedName>
    <definedName name="BOMPRINT">#REF!</definedName>
    <definedName name="CalcReferencia" localSheetId="1">OFFSET(Lst.Top,#REF!,-1,1,1)</definedName>
    <definedName name="CalcReferencia" localSheetId="0">OFFSET(Lst.Top,#REF!,-1,1,1)</definedName>
    <definedName name="CalcReferencia">OFFSET(Lst.Top,#REF!,-1,1,1)</definedName>
    <definedName name="CalcReferencia1" localSheetId="1">OFFSET(Lst.Top1,#REF!,-1,1,1)</definedName>
    <definedName name="CalcReferencia1" localSheetId="0">OFFSET(Lst.Top1,#REF!,-1,1,1)</definedName>
    <definedName name="CalcReferencia1">OFFSET(Lst.Top1,#REF!,-1,1,1)</definedName>
    <definedName name="CHECKBOM">#REF!</definedName>
    <definedName name="_xlnm.Criteria" localSheetId="1">#REF!</definedName>
    <definedName name="_xlnm.Criteria" localSheetId="0">#REF!</definedName>
    <definedName name="_xlnm.Criteria">#REF!</definedName>
    <definedName name="CRONOGRMA">#N/A</definedName>
    <definedName name="DELETE1" localSheetId="1">#REF!</definedName>
    <definedName name="DELETE1" localSheetId="0">#REF!</definedName>
    <definedName name="DELETE1">#REF!</definedName>
    <definedName name="DELETE2" localSheetId="1">#REF!</definedName>
    <definedName name="DELETE2" localSheetId="0">#REF!</definedName>
    <definedName name="DELETE2">#REF!</definedName>
    <definedName name="DESCONTO" localSheetId="1">#REF!</definedName>
    <definedName name="DESCONTO" localSheetId="0">#REF!</definedName>
    <definedName name="DESCONTO">#REF!</definedName>
    <definedName name="DÓLAR">#REF!</definedName>
    <definedName name="E">#REF!</definedName>
    <definedName name="ENC.FINANC">#REF!</definedName>
    <definedName name="EWO">#REF!</definedName>
    <definedName name="FIND.PART">#REF!</definedName>
    <definedName name="FINSOCIAL">#REF!</definedName>
    <definedName name="FRETE">#REF!</definedName>
    <definedName name="IBO">#REF!</definedName>
    <definedName name="INFO">#REF!</definedName>
    <definedName name="insert1">#REF!</definedName>
    <definedName name="insert2">#REF!</definedName>
    <definedName name="IR">#REF!</definedName>
    <definedName name="ISS">#REF!</definedName>
    <definedName name="ITC_D_379">#REF!</definedName>
    <definedName name="IWO">#REF!</definedName>
    <definedName name="K">#REF!</definedName>
    <definedName name="Lst.MatServ">#REF!</definedName>
    <definedName name="Lst.Position">#REF!</definedName>
    <definedName name="Lst.Tipo">#REF!</definedName>
    <definedName name="Lst.Top">#REF!</definedName>
    <definedName name="Lst.Top1">#REF!</definedName>
    <definedName name="M">#REF!</definedName>
    <definedName name="MARGEM">#REF!</definedName>
    <definedName name="MARGEM_37">#REF!</definedName>
    <definedName name="MARGEM01">#REF!</definedName>
    <definedName name="MARGEM1">#REF!</definedName>
    <definedName name="MARGEM10">#REF!</definedName>
    <definedName name="MARGEM11">#REF!</definedName>
    <definedName name="MARGEM12">#REF!</definedName>
    <definedName name="MARGEM13">#REF!</definedName>
    <definedName name="MARGEM14">#REF!</definedName>
    <definedName name="MARGEM15">#REF!</definedName>
    <definedName name="MARGEM16">#REF!</definedName>
    <definedName name="MARGEM17">#REF!</definedName>
    <definedName name="MARGEM18">#REF!</definedName>
    <definedName name="MARGEM19">#REF!</definedName>
    <definedName name="MARGEM2">#REF!</definedName>
    <definedName name="MARGEM20">#REF!</definedName>
    <definedName name="MARGEM21">#REF!</definedName>
    <definedName name="MARGEM22">#REF!</definedName>
    <definedName name="MARGEM23">#REF!</definedName>
    <definedName name="MARGEM24">#REF!</definedName>
    <definedName name="MARGEM25">#REF!</definedName>
    <definedName name="MARGEM26">#REF!</definedName>
    <definedName name="MARGEM27">#REF!</definedName>
    <definedName name="MARGEM28">#REF!</definedName>
    <definedName name="MARGEM29">#REF!</definedName>
    <definedName name="MARGEM3">#REF!</definedName>
    <definedName name="MARGEM30">#REF!</definedName>
    <definedName name="MARGEM31">#REF!</definedName>
    <definedName name="MARGEM32">#REF!</definedName>
    <definedName name="MARGEM33">#REF!</definedName>
    <definedName name="MARGEM34">#REF!</definedName>
    <definedName name="MARGEM35">#REF!</definedName>
    <definedName name="MARGEM36">#REF!</definedName>
    <definedName name="MARGEM37">#REF!</definedName>
    <definedName name="MARGEM38">#REF!</definedName>
    <definedName name="MARGEM39">#REF!</definedName>
    <definedName name="MARGEM4">#REF!</definedName>
    <definedName name="MARGEM40">#REF!</definedName>
    <definedName name="MARGEM5">#REF!</definedName>
    <definedName name="MARGEM6">#REF!</definedName>
    <definedName name="MARGEM7">#REF!</definedName>
    <definedName name="MARGEM8">#REF!</definedName>
    <definedName name="MARGEM9">#REF!</definedName>
    <definedName name="NOV">#REF!</definedName>
    <definedName name="NOVO">#REF!</definedName>
    <definedName name="nylon" localSheetId="1">OFFSET(Lst.Top1,#REF!,-1,1,1)</definedName>
    <definedName name="nylon" localSheetId="0">OFFSET(Lst.Top1,#REF!,-1,1,1)</definedName>
    <definedName name="nylon">OFFSET(Lst.Top1,#REF!,-1,1,1)</definedName>
    <definedName name="Ó">#REF!</definedName>
    <definedName name="OI" localSheetId="1">#REF!</definedName>
    <definedName name="OI" localSheetId="0">#REF!</definedName>
    <definedName name="OI">#REF!</definedName>
    <definedName name="Optico" localSheetId="1">OFFSET(Lst.Top,#REF!,-1,1,1)</definedName>
    <definedName name="Optico" localSheetId="0">OFFSET(Lst.Top,#REF!,-1,1,1)</definedName>
    <definedName name="Optico">OFFSET(Lst.Top,#REF!,-1,1,1)</definedName>
    <definedName name="paste1">#REF!</definedName>
    <definedName name="paste2" localSheetId="1">#REF!</definedName>
    <definedName name="paste2" localSheetId="0">#REF!</definedName>
    <definedName name="paste2">#REF!</definedName>
    <definedName name="paste3">#REF!</definedName>
    <definedName name="paste4">#REF!</definedName>
    <definedName name="PIS">#REF!</definedName>
    <definedName name="RecalcMatriz">#REF!</definedName>
    <definedName name="RMA">#REF!</definedName>
    <definedName name="S">#REF!</definedName>
    <definedName name="Serviços">#REF!</definedName>
    <definedName name="sound1">#REF!</definedName>
    <definedName name="sound2">#REF!</definedName>
    <definedName name="start">#REF!</definedName>
    <definedName name="T">#REF!</definedName>
    <definedName name="TABSERBO">#REF!</definedName>
    <definedName name="temp">#REF!</definedName>
    <definedName name="temp2">#REF!</definedName>
    <definedName name="_xlnm.Print_Titles" localSheetId="2">'Manutenção Base km 14'!$1:$2</definedName>
    <definedName name="X" localSheetId="1">#REF!</definedName>
    <definedName name="X" localSheetId="0">#REF!</definedName>
    <definedName name="X">#REF!</definedName>
    <definedName name="Y" localSheetId="1">#REF!</definedName>
    <definedName name="Y" localSheetId="0">#REF!</definedName>
    <definedName name="Y">#REF!</definedName>
  </definedNames>
  <calcPr calcId="191029"/>
</workbook>
</file>

<file path=xl/calcChain.xml><?xml version="1.0" encoding="utf-8"?>
<calcChain xmlns="http://schemas.openxmlformats.org/spreadsheetml/2006/main">
  <c r="H40" i="6" l="1"/>
  <c r="H27" i="6"/>
  <c r="H26" i="6"/>
  <c r="H25" i="6"/>
  <c r="H24" i="6"/>
  <c r="H23" i="6"/>
  <c r="H22" i="6"/>
  <c r="H21" i="6"/>
  <c r="H18" i="6"/>
  <c r="H17" i="6"/>
  <c r="H16" i="6"/>
  <c r="H15" i="6"/>
  <c r="H14" i="6"/>
  <c r="H13" i="6"/>
  <c r="H12" i="6"/>
  <c r="H11" i="6"/>
  <c r="H8" i="6"/>
  <c r="H7" i="6"/>
  <c r="H32" i="6"/>
  <c r="H31" i="6"/>
  <c r="H28" i="6"/>
  <c r="B9" i="30" l="1"/>
  <c r="B8" i="30"/>
  <c r="B8" i="29"/>
  <c r="I40" i="6"/>
  <c r="I39" i="6" s="1"/>
  <c r="C8" i="29" s="1"/>
  <c r="D8" i="29" s="1"/>
  <c r="B7" i="30"/>
  <c r="B6" i="30"/>
  <c r="B5" i="30"/>
  <c r="B4" i="29"/>
  <c r="H4" i="6"/>
  <c r="I4" i="6" s="1"/>
  <c r="I3" i="6" s="1"/>
  <c r="C4" i="29" s="1"/>
  <c r="B7" i="29"/>
  <c r="B6" i="29"/>
  <c r="B5" i="29"/>
  <c r="I4" i="30"/>
  <c r="H4" i="30"/>
  <c r="F9" i="30" l="1"/>
  <c r="G9" i="30" s="1"/>
  <c r="H9" i="30" s="1"/>
  <c r="E8" i="29"/>
  <c r="F8" i="29" s="1"/>
  <c r="C5" i="30"/>
  <c r="D4" i="29"/>
  <c r="G5" i="30" l="1"/>
  <c r="H5" i="30" s="1"/>
  <c r="I5" i="30" s="1"/>
  <c r="J5" i="30" s="1"/>
  <c r="I9" i="30"/>
  <c r="J9" i="30" s="1"/>
  <c r="E4" i="29"/>
  <c r="F4" i="29" l="1"/>
  <c r="H37" i="6" l="1"/>
  <c r="I37" i="6" s="1"/>
  <c r="H35" i="6"/>
  <c r="I35" i="6" s="1"/>
  <c r="H36" i="6"/>
  <c r="I36" i="6" s="1"/>
  <c r="H34" i="6" l="1"/>
  <c r="I34" i="6" s="1"/>
  <c r="I32" i="6"/>
  <c r="I31" i="6"/>
  <c r="H33" i="6"/>
  <c r="I33" i="6" s="1"/>
  <c r="E18" i="6"/>
  <c r="I22" i="6"/>
  <c r="I23" i="6"/>
  <c r="I24" i="6"/>
  <c r="I25" i="6"/>
  <c r="I26" i="6"/>
  <c r="I27" i="6"/>
  <c r="I28" i="6"/>
  <c r="I21" i="6"/>
  <c r="I14" i="6"/>
  <c r="I15" i="6"/>
  <c r="I16" i="6"/>
  <c r="I17" i="6"/>
  <c r="I13" i="6"/>
  <c r="I12" i="6"/>
  <c r="I11" i="6"/>
  <c r="F5" i="27"/>
  <c r="F4" i="27"/>
  <c r="F3" i="27"/>
  <c r="F2" i="27" l="1"/>
  <c r="H9" i="6" s="1"/>
  <c r="I9" i="6" s="1"/>
  <c r="I30" i="6"/>
  <c r="E8" i="30" s="1"/>
  <c r="I20" i="6"/>
  <c r="I8" i="6"/>
  <c r="H10" i="6"/>
  <c r="I10" i="6" s="1"/>
  <c r="I18" i="6"/>
  <c r="I7" i="6"/>
  <c r="F8" i="30" l="1"/>
  <c r="F10" i="30" s="1"/>
  <c r="C6" i="29"/>
  <c r="D6" i="29" s="1"/>
  <c r="E6" i="29" s="1"/>
  <c r="C7" i="30"/>
  <c r="C7" i="29"/>
  <c r="D7" i="29" s="1"/>
  <c r="E7" i="29" s="1"/>
  <c r="I6" i="6"/>
  <c r="F11" i="30" l="1"/>
  <c r="F12" i="30" s="1"/>
  <c r="G8" i="30"/>
  <c r="D7" i="30"/>
  <c r="E7" i="30" s="1"/>
  <c r="C5" i="29"/>
  <c r="D5" i="29" s="1"/>
  <c r="C6" i="30"/>
  <c r="I42" i="6"/>
  <c r="I43" i="6" s="1"/>
  <c r="F7" i="29"/>
  <c r="F6" i="29"/>
  <c r="H8" i="30" l="1"/>
  <c r="F13" i="30"/>
  <c r="G7" i="30"/>
  <c r="C9" i="29"/>
  <c r="D6" i="30"/>
  <c r="C10" i="30"/>
  <c r="I44" i="6"/>
  <c r="E5" i="29"/>
  <c r="D9" i="29"/>
  <c r="I8" i="30" l="1"/>
  <c r="J8" i="30" s="1"/>
  <c r="H7" i="30"/>
  <c r="I7" i="30" s="1"/>
  <c r="J7" i="30" s="1"/>
  <c r="C11" i="30"/>
  <c r="C12" i="30" s="1"/>
  <c r="E6" i="30"/>
  <c r="E10" i="30" s="1"/>
  <c r="E11" i="30" s="1"/>
  <c r="E12" i="30" s="1"/>
  <c r="E13" i="30" s="1"/>
  <c r="D10" i="30"/>
  <c r="D11" i="30" s="1"/>
  <c r="D12" i="30" s="1"/>
  <c r="D13" i="30" s="1"/>
  <c r="E9" i="29"/>
  <c r="F5" i="29"/>
  <c r="F9" i="29" s="1"/>
  <c r="G6" i="30" l="1"/>
  <c r="H6" i="30" s="1"/>
  <c r="C13" i="30"/>
  <c r="C14" i="4"/>
  <c r="C10" i="4"/>
  <c r="G10" i="30" l="1"/>
  <c r="G11" i="30" s="1"/>
  <c r="G12" i="30" s="1"/>
  <c r="I6" i="30"/>
  <c r="J6" i="30" s="1"/>
  <c r="C26" i="4"/>
  <c r="H10" i="30" l="1"/>
  <c r="I10" i="30" s="1"/>
  <c r="J10" i="30" s="1"/>
  <c r="K8" i="30" s="1"/>
  <c r="G13" i="30"/>
  <c r="C14" i="30" s="1"/>
  <c r="C36" i="4"/>
  <c r="K6" i="30" l="1"/>
  <c r="K7" i="30"/>
  <c r="K9" i="30"/>
  <c r="K5" i="30"/>
  <c r="E14" i="30"/>
  <c r="F14" i="30"/>
  <c r="D14" i="30"/>
  <c r="I45" i="6"/>
  <c r="K10" i="30" l="1"/>
  <c r="G14" i="30"/>
</calcChain>
</file>

<file path=xl/sharedStrings.xml><?xml version="1.0" encoding="utf-8"?>
<sst xmlns="http://schemas.openxmlformats.org/spreadsheetml/2006/main" count="210" uniqueCount="170">
  <si>
    <t>Item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</si>
  <si>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</si>
  <si>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</si>
  <si>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</si>
  <si>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</si>
  <si>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</si>
  <si>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</si>
  <si>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</si>
  <si>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</si>
  <si>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1.1</t>
  </si>
  <si>
    <t>2.1</t>
  </si>
  <si>
    <t>3.1</t>
  </si>
  <si>
    <t>4.1</t>
  </si>
  <si>
    <t>4.2</t>
  </si>
  <si>
    <t>5.1</t>
  </si>
  <si>
    <t>5.2</t>
  </si>
  <si>
    <t>5.3</t>
  </si>
  <si>
    <t>5.4</t>
  </si>
  <si>
    <t>TOTAL</t>
  </si>
  <si>
    <t>TOTAL +BDI</t>
  </si>
  <si>
    <t>DEMONSTRATIVO DE COMPOSIÇÃO DO BDI</t>
  </si>
  <si>
    <t>Componentes do BDI indicado pelo Acordão TCU-Plenario nº2622/2013 para obras de "Construção de edificios"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</si>
  <si>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</si>
  <si>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</si>
  <si>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</si>
  <si>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</si>
  <si>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</si>
  <si>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Despesas Financeiras</t>
  </si>
  <si>
    <t>PARCELAS RELATIVAS A SEGUROS, RISCOS E GARANTIAS DE OBRA</t>
  </si>
  <si>
    <t>Riscos</t>
  </si>
  <si>
    <t>PARCELAS RELATIVAS À INCIDENCIA DE TRIBUTOS</t>
  </si>
  <si>
    <t>Imposto sobre Serviços - ISS</t>
  </si>
  <si>
    <t>Impostos que incidem sobre faturamento - PIS</t>
  </si>
  <si>
    <t>Impostos que incidem sobre faturamento - COFINS</t>
  </si>
  <si>
    <t>Contribuição Previdenciaria</t>
  </si>
  <si>
    <t>(1-("5.1"+"5.2"+"5.3"+"5.4"))</t>
  </si>
  <si>
    <t>Descrição</t>
  </si>
  <si>
    <t>Quartil a ser adotado</t>
  </si>
  <si>
    <t>Percentual</t>
  </si>
  <si>
    <t>Seguros + Garantias</t>
  </si>
  <si>
    <t>Inserir aliquota do Municipio</t>
  </si>
  <si>
    <r>
      <t xml:space="preserve">BDI = </t>
    </r>
    <r>
      <rPr>
        <u/>
        <sz val="11"/>
        <color theme="1"/>
        <rFont val="Calibri"/>
        <family val="2"/>
        <scheme val="minor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</si>
  <si>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theme="1"/>
        <rFont val="Calibri"/>
        <family val="2"/>
        <scheme val="minor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</si>
  <si>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</si>
  <si>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</si>
  <si>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</si>
  <si>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rPr>
        <b/>
        <sz val="14"/>
        <color theme="1"/>
        <rFont val="Calibri"/>
        <family val="2"/>
        <scheme val="minor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</si>
  <si>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un</t>
  </si>
  <si>
    <t>3.2</t>
  </si>
  <si>
    <t>3.3</t>
  </si>
  <si>
    <t>2.2</t>
  </si>
  <si>
    <t>2.3</t>
  </si>
  <si>
    <t>2.4</t>
  </si>
  <si>
    <t>2.5</t>
  </si>
  <si>
    <t>2.6</t>
  </si>
  <si>
    <t>3.4</t>
  </si>
  <si>
    <t>2.7</t>
  </si>
  <si>
    <t>3.5</t>
  </si>
  <si>
    <t>3.6</t>
  </si>
  <si>
    <t>4.3</t>
  </si>
  <si>
    <t>4.4</t>
  </si>
  <si>
    <t>2.8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</si>
  <si>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</si>
  <si>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</si>
  <si>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</si>
  <si>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</si>
  <si>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m²</t>
  </si>
  <si>
    <t>B.01.000.010117</t>
  </si>
  <si>
    <t>Eletrotécnico montador</t>
  </si>
  <si>
    <t>3.7</t>
  </si>
  <si>
    <t>02.08.020</t>
  </si>
  <si>
    <t>Placa de identificação para obra</t>
  </si>
  <si>
    <t>Subtotal</t>
  </si>
  <si>
    <t>Percentual sobre total</t>
  </si>
  <si>
    <t>2.9</t>
  </si>
  <si>
    <t>2.10</t>
  </si>
  <si>
    <t>2.11</t>
  </si>
  <si>
    <t>2.12</t>
  </si>
  <si>
    <t>VALORES EM R$</t>
  </si>
  <si>
    <t xml:space="preserve">SERVIÇO </t>
  </si>
  <si>
    <t xml:space="preserve"> Mês 1</t>
  </si>
  <si>
    <t>Mês 2</t>
  </si>
  <si>
    <t>Mês 3</t>
  </si>
  <si>
    <t>% Total</t>
  </si>
  <si>
    <t>Manutenção cobertura</t>
  </si>
  <si>
    <t>B.01.000.010115</t>
  </si>
  <si>
    <t>Eletricista</t>
  </si>
  <si>
    <t>H</t>
  </si>
  <si>
    <t>B.01.000.010116</t>
  </si>
  <si>
    <t>Ajudante eletricista</t>
  </si>
  <si>
    <t>COMPOSIÇÃO 01</t>
  </si>
  <si>
    <t xml:space="preserve">Retirada e reinstalação de  placas solares </t>
  </si>
  <si>
    <t>Composição 01</t>
  </si>
  <si>
    <t>und</t>
  </si>
  <si>
    <t>qtde</t>
  </si>
  <si>
    <t>pserv</t>
  </si>
  <si>
    <t>B.01.000.010101</t>
  </si>
  <si>
    <t>Ajudante geral</t>
  </si>
  <si>
    <t>E.03.000.026653</t>
  </si>
  <si>
    <t>Parafuso auto-atarraxante/auto-brocante em aço médio carbono, com acabamento zincado brando, de 12 x 100 mm - com arruela de vedação</t>
  </si>
  <si>
    <t>Bateria estacionária fotovoltáica de 240 amperes livre de manutenção</t>
  </si>
  <si>
    <t>MERCADO 01</t>
  </si>
  <si>
    <t>Cód. CDHU</t>
  </si>
  <si>
    <t>Manutenção gerador diesel 10kVA Toyama</t>
  </si>
  <si>
    <t>04.03.020</t>
  </si>
  <si>
    <t>Retirada de telhamento em barro</t>
  </si>
  <si>
    <t>M2</t>
  </si>
  <si>
    <t>04.03.080</t>
  </si>
  <si>
    <t>Retirada de cumeeira, espigão ou rufo perfil qualquer</t>
  </si>
  <si>
    <t>M</t>
  </si>
  <si>
    <t>04.07.040</t>
  </si>
  <si>
    <t>Retirada de forro qualquer em placas ou tiras apoiadas</t>
  </si>
  <si>
    <t>UN</t>
  </si>
  <si>
    <t>16.02.230</t>
  </si>
  <si>
    <t>Cumeeira de barro emboçado tipos: plan, romana, italiana, francesa e paulistinha</t>
  </si>
  <si>
    <t>16.40.060</t>
  </si>
  <si>
    <t>Recolocação de telha de barro tipo colonial/paulistinha</t>
  </si>
  <si>
    <t>16.02.045</t>
  </si>
  <si>
    <t>Telha de barro colonial/paulista</t>
  </si>
  <si>
    <t>16.33.022</t>
  </si>
  <si>
    <t>Calha, rufo, afins em chapa galvanizada nº 24 - corte 0,33 m</t>
  </si>
  <si>
    <t>37.13.610</t>
  </si>
  <si>
    <t>Disjuntor termomagnético, unipolar 127/220 V, corrente de 35 A até 50 A</t>
  </si>
  <si>
    <t>37.13.800</t>
  </si>
  <si>
    <t>Mini-disjuntor termomagnético, unipolar 127/220 V, corrente de 10 A até 32 A</t>
  </si>
  <si>
    <t>37.17.060</t>
  </si>
  <si>
    <t>Dispositivo diferencial residual de 25 A x 30 mA - 2 polos</t>
  </si>
  <si>
    <t>39.03.182</t>
  </si>
  <si>
    <t>Cabo de cobre de 10 mm², isolamento 0,6/1 kV - isolação em PVC 70°C</t>
  </si>
  <si>
    <t>39.24.154</t>
  </si>
  <si>
    <t>Cabo de cobre flexível de 3 x 6 mm², isolamento 500 V - isolação PP 70°C</t>
  </si>
  <si>
    <t>MERCADO 02</t>
  </si>
  <si>
    <t>A.14.000.038043</t>
  </si>
  <si>
    <t>Saco de ráfia - capacidade 50 kg - dimensões (60 x 90)cm</t>
  </si>
  <si>
    <t>55.01.100</t>
  </si>
  <si>
    <t>Limpeza complementar e especial de vidros (placas solares)</t>
  </si>
  <si>
    <t>4.6</t>
  </si>
  <si>
    <t>Óleo lubrificante para motores à diesel SAE 15W40</t>
  </si>
  <si>
    <t>L</t>
  </si>
  <si>
    <t>MERCADO 03</t>
  </si>
  <si>
    <t>MERCADO 04</t>
  </si>
  <si>
    <t>Filtro de ar</t>
  </si>
  <si>
    <t>3.8</t>
  </si>
  <si>
    <t>Filtro de óleo</t>
  </si>
  <si>
    <t>MERCADO 05</t>
  </si>
  <si>
    <t>Filtro de combustível  diesel para gerador 10hp Toyama</t>
  </si>
  <si>
    <t>Administração local (6,23%)</t>
  </si>
  <si>
    <t>BDI (21,41%)</t>
  </si>
  <si>
    <t>MERCADO 06</t>
  </si>
  <si>
    <t>Bateria para gerador Toyama diesel 12 volts 30 amperes</t>
  </si>
  <si>
    <t>Unitário</t>
  </si>
  <si>
    <t>ITEM</t>
  </si>
  <si>
    <t>SERVIÇO</t>
  </si>
  <si>
    <t>VALOR (R$)</t>
  </si>
  <si>
    <t>ADM LOCAL 6,23%</t>
  </si>
  <si>
    <t>BDI 21,41%</t>
  </si>
  <si>
    <t>TOTAL (R$)</t>
  </si>
  <si>
    <t xml:space="preserve">CRONOGRAMA FÍSICO FINANCEIRO </t>
  </si>
  <si>
    <t>Subtotal desembolso mensal</t>
  </si>
  <si>
    <t>Administração local 6,23%</t>
  </si>
  <si>
    <t>Subtotal com ADM e BDI</t>
  </si>
  <si>
    <t>4.5</t>
  </si>
  <si>
    <t>4.7</t>
  </si>
  <si>
    <t>Mês 4</t>
  </si>
  <si>
    <t>Limpeza final de obra</t>
  </si>
  <si>
    <t>55.01.020</t>
  </si>
  <si>
    <t>Limpeza final da obra</t>
  </si>
  <si>
    <t xml:space="preserve">PESM CARAGUATATUBA
KM 14
Manutenção do sistema solar híbrido </t>
  </si>
  <si>
    <t>Serviços Preliminares</t>
  </si>
  <si>
    <t>Manutenção sistema fotovoltaico hibrido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</si>
</sst>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  <numFmt numFmtId="166" formatCode="_-* #,##0_-;\-* #,##0_-;_-* &quot;-&quot;??_-;_-@_-"/>
    <numFmt numFmtId="167" formatCode="_-[$R$-416]\ * #,##0.00_-;\-[$R$-416]\ * #,##0.00_-;_-[$R$-416]\ 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sz val="11"/>
      <color theme="1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 applyAlignment="1">
      <alignment vertical="center"/>
    </xf>
    <xf numFmtId="43" fontId="4" fillId="2" borderId="5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6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left" vertical="center" wrapText="1"/>
    </xf>
    <xf numFmtId="43" fontId="6" fillId="4" borderId="5" xfId="3" applyFont="1" applyFill="1" applyBorder="1" applyAlignment="1">
      <alignment horizontal="center" vertical="center" wrapText="1"/>
    </xf>
    <xf numFmtId="43" fontId="6" fillId="4" borderId="5" xfId="3" applyFont="1" applyFill="1" applyBorder="1" applyAlignment="1">
      <alignment horizontal="right" vertical="center" wrapText="1"/>
    </xf>
    <xf numFmtId="43" fontId="5" fillId="0" borderId="5" xfId="1" applyFont="1" applyFill="1" applyBorder="1" applyAlignment="1">
      <alignment vertical="center" wrapText="1"/>
    </xf>
    <xf numFmtId="43" fontId="5" fillId="0" borderId="10" xfId="1" applyFont="1" applyFill="1" applyBorder="1" applyAlignment="1">
      <alignment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2" fontId="6" fillId="0" borderId="8" xfId="2" applyNumberFormat="1" applyFont="1" applyBorder="1" applyAlignment="1">
      <alignment horizontal="center" vertical="center"/>
    </xf>
    <xf numFmtId="2" fontId="6" fillId="0" borderId="8" xfId="2" applyNumberFormat="1" applyFont="1" applyBorder="1" applyAlignment="1">
      <alignment vertical="center" wrapText="1"/>
    </xf>
    <xf numFmtId="43" fontId="6" fillId="0" borderId="8" xfId="3" applyFont="1" applyBorder="1" applyAlignment="1">
      <alignment vertical="center"/>
    </xf>
    <xf numFmtId="43" fontId="6" fillId="3" borderId="8" xfId="1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horizontal="right" vertical="center" wrapText="1"/>
    </xf>
    <xf numFmtId="43" fontId="6" fillId="3" borderId="9" xfId="1" applyFont="1" applyFill="1" applyBorder="1" applyAlignment="1">
      <alignment horizontal="right" vertical="center" wrapText="1"/>
    </xf>
    <xf numFmtId="43" fontId="7" fillId="3" borderId="10" xfId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3" fontId="3" fillId="0" borderId="0" xfId="0" applyNumberFormat="1" applyFont="1" applyAlignment="1">
      <alignment vertical="center"/>
    </xf>
    <xf numFmtId="2" fontId="6" fillId="0" borderId="8" xfId="2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3" fontId="3" fillId="2" borderId="13" xfId="0" applyNumberFormat="1" applyFont="1" applyFill="1" applyBorder="1" applyAlignment="1">
      <alignment vertical="center"/>
    </xf>
    <xf numFmtId="43" fontId="2" fillId="2" borderId="14" xfId="0" applyNumberFormat="1" applyFont="1" applyFill="1" applyBorder="1" applyAlignment="1">
      <alignment vertical="center"/>
    </xf>
    <xf numFmtId="43" fontId="2" fillId="2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3" fontId="3" fillId="2" borderId="17" xfId="0" applyNumberFormat="1" applyFont="1" applyFill="1" applyBorder="1" applyAlignment="1">
      <alignment vertical="center"/>
    </xf>
    <xf numFmtId="43" fontId="2" fillId="2" borderId="18" xfId="0" applyNumberFormat="1" applyFont="1" applyFill="1" applyBorder="1" applyAlignment="1">
      <alignment vertical="center"/>
    </xf>
    <xf numFmtId="43" fontId="2" fillId="2" borderId="19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3" fontId="3" fillId="2" borderId="8" xfId="0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43" fontId="2" fillId="2" borderId="1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3" fontId="3" fillId="2" borderId="21" xfId="0" applyNumberFormat="1" applyFont="1" applyFill="1" applyBorder="1" applyAlignment="1">
      <alignment vertical="center"/>
    </xf>
    <xf numFmtId="43" fontId="2" fillId="2" borderId="22" xfId="0" applyNumberFormat="1" applyFont="1" applyFill="1" applyBorder="1" applyAlignment="1">
      <alignment vertical="center"/>
    </xf>
    <xf numFmtId="43" fontId="2" fillId="2" borderId="23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6" borderId="0" xfId="0" applyFill="1"/>
    <xf numFmtId="0" fontId="0" fillId="7" borderId="5" xfId="0" applyFill="1" applyBorder="1" applyAlignment="1">
      <alignment horizontal="center" vertical="center"/>
    </xf>
    <xf numFmtId="0" fontId="0" fillId="7" borderId="7" xfId="0" applyFill="1" applyBorder="1"/>
    <xf numFmtId="0" fontId="0" fillId="7" borderId="9" xfId="0" applyFill="1" applyBorder="1"/>
    <xf numFmtId="0" fontId="0" fillId="6" borderId="5" xfId="0" applyFill="1" applyBorder="1" applyAlignment="1">
      <alignment horizontal="center" vertical="center"/>
    </xf>
    <xf numFmtId="0" fontId="0" fillId="6" borderId="5" xfId="0" applyFill="1" applyBorder="1"/>
    <xf numFmtId="10" fontId="0" fillId="6" borderId="5" xfId="7" applyNumberFormat="1" applyFont="1" applyFill="1" applyBorder="1"/>
    <xf numFmtId="0" fontId="11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10" fillId="8" borderId="0" xfId="0" applyFont="1" applyFill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10" fontId="0" fillId="8" borderId="5" xfId="7" applyNumberFormat="1" applyFont="1" applyFill="1" applyBorder="1"/>
    <xf numFmtId="10" fontId="13" fillId="6" borderId="26" xfId="7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8" borderId="5" xfId="7" applyNumberFormat="1" applyFont="1" applyFill="1" applyBorder="1" applyAlignment="1">
      <alignment horizontal="center" vertical="center"/>
    </xf>
    <xf numFmtId="10" fontId="13" fillId="6" borderId="27" xfId="7" applyNumberFormat="1" applyFont="1" applyFill="1" applyBorder="1" applyAlignment="1">
      <alignment horizontal="center" vertical="center"/>
    </xf>
    <xf numFmtId="43" fontId="6" fillId="0" borderId="5" xfId="3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center" vertical="center" wrapText="1"/>
    </xf>
    <xf numFmtId="43" fontId="6" fillId="0" borderId="8" xfId="3" applyFont="1" applyFill="1" applyBorder="1" applyAlignment="1">
      <alignment horizontal="center" vertical="center" wrapText="1"/>
    </xf>
    <xf numFmtId="43" fontId="6" fillId="0" borderId="8" xfId="3" applyFont="1" applyFill="1" applyBorder="1" applyAlignment="1">
      <alignment horizontal="right" vertical="center" wrapText="1"/>
    </xf>
    <xf numFmtId="43" fontId="6" fillId="4" borderId="9" xfId="3" applyFont="1" applyFill="1" applyBorder="1" applyAlignment="1">
      <alignment horizontal="right" vertical="center" wrapText="1"/>
    </xf>
    <xf numFmtId="166" fontId="18" fillId="6" borderId="28" xfId="11" applyNumberFormat="1" applyFont="1" applyFill="1" applyBorder="1" applyAlignment="1">
      <alignment horizontal="centerContinuous" vertical="center"/>
    </xf>
    <xf numFmtId="166" fontId="18" fillId="0" borderId="28" xfId="11" applyNumberFormat="1" applyFont="1" applyBorder="1" applyAlignment="1">
      <alignment horizontal="centerContinuous" vertical="center"/>
    </xf>
    <xf numFmtId="166" fontId="18" fillId="0" borderId="29" xfId="11" applyNumberFormat="1" applyFont="1" applyBorder="1" applyAlignment="1">
      <alignment horizontal="centerContinuous" vertical="center"/>
    </xf>
    <xf numFmtId="166" fontId="18" fillId="0" borderId="30" xfId="11" applyNumberFormat="1" applyFont="1" applyBorder="1" applyAlignment="1">
      <alignment horizontal="centerContinuous" vertical="center"/>
    </xf>
    <xf numFmtId="166" fontId="19" fillId="0" borderId="0" xfId="11" applyNumberFormat="1" applyFont="1" applyBorder="1" applyAlignment="1">
      <alignment vertical="center"/>
    </xf>
    <xf numFmtId="166" fontId="19" fillId="6" borderId="0" xfId="11" applyNumberFormat="1" applyFont="1" applyFill="1" applyBorder="1" applyAlignment="1">
      <alignment horizontal="center" vertical="center"/>
    </xf>
    <xf numFmtId="166" fontId="18" fillId="0" borderId="0" xfId="11" applyNumberFormat="1" applyFont="1" applyBorder="1" applyAlignment="1">
      <alignment horizontal="center" vertical="center" wrapText="1"/>
    </xf>
    <xf numFmtId="166" fontId="22" fillId="0" borderId="0" xfId="11" applyNumberFormat="1" applyFont="1" applyBorder="1" applyAlignment="1">
      <alignment vertical="center"/>
    </xf>
    <xf numFmtId="166" fontId="22" fillId="6" borderId="42" xfId="11" applyNumberFormat="1" applyFont="1" applyFill="1" applyBorder="1" applyAlignment="1">
      <alignment horizontal="center" vertical="center"/>
    </xf>
    <xf numFmtId="166" fontId="21" fillId="0" borderId="43" xfId="11" applyNumberFormat="1" applyFont="1" applyBorder="1" applyAlignment="1">
      <alignment horizontal="left" vertical="center"/>
    </xf>
    <xf numFmtId="166" fontId="21" fillId="0" borderId="0" xfId="11" applyNumberFormat="1" applyFont="1" applyBorder="1" applyAlignment="1">
      <alignment vertical="center"/>
    </xf>
    <xf numFmtId="166" fontId="22" fillId="6" borderId="44" xfId="11" applyNumberFormat="1" applyFont="1" applyFill="1" applyBorder="1" applyAlignment="1">
      <alignment horizontal="center" vertical="center"/>
    </xf>
    <xf numFmtId="166" fontId="21" fillId="0" borderId="45" xfId="11" applyNumberFormat="1" applyFont="1" applyBorder="1" applyAlignment="1">
      <alignment horizontal="left" vertical="center"/>
    </xf>
    <xf numFmtId="166" fontId="21" fillId="0" borderId="35" xfId="11" applyNumberFormat="1" applyFont="1" applyBorder="1" applyAlignment="1">
      <alignment vertical="center"/>
    </xf>
    <xf numFmtId="166" fontId="21" fillId="9" borderId="46" xfId="11" applyNumberFormat="1" applyFont="1" applyFill="1" applyBorder="1" applyAlignment="1">
      <alignment horizontal="center" vertical="center"/>
    </xf>
    <xf numFmtId="166" fontId="21" fillId="9" borderId="47" xfId="11" applyNumberFormat="1" applyFont="1" applyFill="1" applyBorder="1" applyAlignment="1">
      <alignment horizontal="left" vertical="center"/>
    </xf>
    <xf numFmtId="166" fontId="21" fillId="9" borderId="25" xfId="11" applyNumberFormat="1" applyFont="1" applyFill="1" applyBorder="1" applyAlignment="1">
      <alignment vertical="center"/>
    </xf>
    <xf numFmtId="166" fontId="22" fillId="6" borderId="48" xfId="11" applyNumberFormat="1" applyFont="1" applyFill="1" applyBorder="1" applyAlignment="1">
      <alignment horizontal="left" vertical="center"/>
    </xf>
    <xf numFmtId="166" fontId="22" fillId="0" borderId="49" xfId="11" applyNumberFormat="1" applyFont="1" applyBorder="1" applyAlignment="1">
      <alignment vertical="center"/>
    </xf>
    <xf numFmtId="166" fontId="22" fillId="0" borderId="37" xfId="11" applyNumberFormat="1" applyFont="1" applyBorder="1" applyAlignment="1">
      <alignment vertical="center"/>
    </xf>
    <xf numFmtId="10" fontId="22" fillId="0" borderId="37" xfId="7" applyNumberFormat="1" applyFont="1" applyBorder="1" applyAlignment="1">
      <alignment vertical="center"/>
    </xf>
    <xf numFmtId="166" fontId="22" fillId="0" borderId="38" xfId="11" applyNumberFormat="1" applyFont="1" applyBorder="1" applyAlignment="1">
      <alignment vertical="center"/>
    </xf>
    <xf numFmtId="44" fontId="6" fillId="4" borderId="5" xfId="14" applyFont="1" applyFill="1" applyBorder="1" applyAlignment="1">
      <alignment horizontal="center" vertical="center" wrapText="1"/>
    </xf>
    <xf numFmtId="44" fontId="6" fillId="4" borderId="5" xfId="14" applyFont="1" applyFill="1" applyBorder="1" applyAlignment="1">
      <alignment horizontal="right" vertical="center" wrapText="1"/>
    </xf>
    <xf numFmtId="0" fontId="14" fillId="7" borderId="50" xfId="0" applyFont="1" applyFill="1" applyBorder="1" applyAlignment="1">
      <alignment vertical="center"/>
    </xf>
    <xf numFmtId="0" fontId="0" fillId="7" borderId="51" xfId="0" applyFill="1" applyBorder="1" applyAlignment="1">
      <alignment vertical="center"/>
    </xf>
    <xf numFmtId="167" fontId="0" fillId="7" borderId="34" xfId="0" applyNumberFormat="1" applyFill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2" fontId="0" fillId="0" borderId="53" xfId="0" applyNumberFormat="1" applyBorder="1" applyAlignment="1">
      <alignment vertical="center"/>
    </xf>
    <xf numFmtId="2" fontId="0" fillId="0" borderId="54" xfId="0" applyNumberFormat="1" applyBorder="1" applyAlignment="1">
      <alignment vertical="center"/>
    </xf>
    <xf numFmtId="0" fontId="0" fillId="0" borderId="53" xfId="0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44" fontId="6" fillId="0" borderId="5" xfId="14" applyFont="1" applyFill="1" applyBorder="1" applyAlignment="1">
      <alignment horizontal="center" vertical="center" wrapText="1"/>
    </xf>
    <xf numFmtId="44" fontId="7" fillId="3" borderId="10" xfId="14" applyFont="1" applyFill="1" applyBorder="1" applyAlignment="1">
      <alignment horizontal="right" vertical="center" wrapText="1"/>
    </xf>
    <xf numFmtId="0" fontId="23" fillId="0" borderId="29" xfId="0" applyFont="1" applyBorder="1" applyAlignment="1">
      <alignment horizontal="centerContinuous"/>
    </xf>
    <xf numFmtId="0" fontId="23" fillId="0" borderId="30" xfId="0" applyFont="1" applyBorder="1" applyAlignment="1">
      <alignment horizontal="centerContinuous"/>
    </xf>
    <xf numFmtId="0" fontId="18" fillId="7" borderId="1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4" fontId="18" fillId="0" borderId="5" xfId="0" applyNumberFormat="1" applyFont="1" applyBorder="1" applyAlignment="1">
      <alignment vertical="center"/>
    </xf>
    <xf numFmtId="44" fontId="19" fillId="0" borderId="5" xfId="14" applyFont="1" applyBorder="1" applyAlignment="1">
      <alignment vertical="center"/>
    </xf>
    <xf numFmtId="44" fontId="18" fillId="0" borderId="6" xfId="14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4" fontId="18" fillId="0" borderId="57" xfId="0" applyNumberFormat="1" applyFont="1" applyBorder="1" applyAlignment="1">
      <alignment vertical="center"/>
    </xf>
    <xf numFmtId="44" fontId="18" fillId="0" borderId="57" xfId="14" applyFont="1" applyBorder="1" applyAlignment="1">
      <alignment vertical="center"/>
    </xf>
    <xf numFmtId="44" fontId="18" fillId="11" borderId="58" xfId="14" applyFont="1" applyFill="1" applyBorder="1" applyAlignment="1">
      <alignment vertical="center"/>
    </xf>
    <xf numFmtId="166" fontId="18" fillId="9" borderId="61" xfId="11" applyNumberFormat="1" applyFont="1" applyFill="1" applyBorder="1" applyAlignment="1">
      <alignment horizontal="center" vertical="center" wrapText="1"/>
    </xf>
    <xf numFmtId="166" fontId="18" fillId="9" borderId="62" xfId="11" applyNumberFormat="1" applyFont="1" applyFill="1" applyBorder="1" applyAlignment="1">
      <alignment horizontal="center" vertical="center" wrapText="1"/>
    </xf>
    <xf numFmtId="166" fontId="18" fillId="9" borderId="63" xfId="11" applyNumberFormat="1" applyFont="1" applyFill="1" applyBorder="1" applyAlignment="1">
      <alignment horizontal="center" vertical="center" wrapText="1"/>
    </xf>
    <xf numFmtId="166" fontId="18" fillId="9" borderId="64" xfId="11" applyNumberFormat="1" applyFont="1" applyFill="1" applyBorder="1" applyAlignment="1">
      <alignment horizontal="center" vertical="center" wrapText="1"/>
    </xf>
    <xf numFmtId="166" fontId="20" fillId="6" borderId="53" xfId="11" applyNumberFormat="1" applyFont="1" applyFill="1" applyBorder="1" applyAlignment="1">
      <alignment horizontal="center" vertical="center"/>
    </xf>
    <xf numFmtId="166" fontId="18" fillId="0" borderId="55" xfId="11" applyNumberFormat="1" applyFont="1" applyBorder="1" applyAlignment="1">
      <alignment horizontal="left" vertical="center"/>
    </xf>
    <xf numFmtId="44" fontId="22" fillId="0" borderId="65" xfId="14" applyFont="1" applyFill="1" applyBorder="1" applyAlignment="1">
      <alignment vertical="center"/>
    </xf>
    <xf numFmtId="44" fontId="22" fillId="0" borderId="40" xfId="14" applyFont="1" applyFill="1" applyBorder="1" applyAlignment="1">
      <alignment vertical="center"/>
    </xf>
    <xf numFmtId="44" fontId="20" fillId="6" borderId="66" xfId="14" applyFont="1" applyFill="1" applyBorder="1" applyAlignment="1">
      <alignment horizontal="center" vertical="center"/>
    </xf>
    <xf numFmtId="44" fontId="22" fillId="6" borderId="66" xfId="14" applyFont="1" applyFill="1" applyBorder="1" applyAlignment="1">
      <alignment vertical="center"/>
    </xf>
    <xf numFmtId="44" fontId="21" fillId="6" borderId="66" xfId="14" applyFont="1" applyFill="1" applyBorder="1" applyAlignment="1">
      <alignment horizontal="right" vertical="center"/>
    </xf>
    <xf numFmtId="10" fontId="22" fillId="0" borderId="67" xfId="7" applyNumberFormat="1" applyFont="1" applyBorder="1" applyAlignment="1">
      <alignment vertical="center"/>
    </xf>
    <xf numFmtId="44" fontId="22" fillId="0" borderId="4" xfId="14" applyFont="1" applyFill="1" applyBorder="1" applyAlignment="1">
      <alignment vertical="center"/>
    </xf>
    <xf numFmtId="44" fontId="22" fillId="0" borderId="5" xfId="14" applyFont="1" applyFill="1" applyBorder="1" applyAlignment="1">
      <alignment vertical="center"/>
    </xf>
    <xf numFmtId="44" fontId="21" fillId="6" borderId="5" xfId="14" applyFont="1" applyFill="1" applyBorder="1" applyAlignment="1">
      <alignment vertical="center"/>
    </xf>
    <xf numFmtId="166" fontId="21" fillId="10" borderId="44" xfId="11" applyNumberFormat="1" applyFont="1" applyFill="1" applyBorder="1" applyAlignment="1">
      <alignment horizontal="center" vertical="center"/>
    </xf>
    <xf numFmtId="166" fontId="21" fillId="10" borderId="45" xfId="11" applyNumberFormat="1" applyFont="1" applyFill="1" applyBorder="1" applyAlignment="1">
      <alignment horizontal="left" vertical="center"/>
    </xf>
    <xf numFmtId="44" fontId="22" fillId="10" borderId="35" xfId="14" applyFont="1" applyFill="1" applyBorder="1" applyAlignment="1">
      <alignment vertical="center"/>
    </xf>
    <xf numFmtId="44" fontId="22" fillId="10" borderId="68" xfId="14" applyFont="1" applyFill="1" applyBorder="1" applyAlignment="1">
      <alignment vertical="center"/>
    </xf>
    <xf numFmtId="44" fontId="21" fillId="10" borderId="35" xfId="14" applyFont="1" applyFill="1" applyBorder="1" applyAlignment="1">
      <alignment vertical="center"/>
    </xf>
    <xf numFmtId="44" fontId="22" fillId="0" borderId="0" xfId="14" applyFont="1" applyBorder="1" applyAlignment="1">
      <alignment vertical="center"/>
    </xf>
    <xf numFmtId="44" fontId="22" fillId="0" borderId="35" xfId="14" applyFont="1" applyBorder="1" applyAlignment="1">
      <alignment vertical="center"/>
    </xf>
    <xf numFmtId="44" fontId="21" fillId="9" borderId="24" xfId="14" applyFont="1" applyFill="1" applyBorder="1" applyAlignment="1">
      <alignment vertical="center"/>
    </xf>
    <xf numFmtId="44" fontId="21" fillId="9" borderId="25" xfId="14" applyFont="1" applyFill="1" applyBorder="1" applyAlignment="1">
      <alignment vertical="center"/>
    </xf>
    <xf numFmtId="44" fontId="21" fillId="9" borderId="26" xfId="14" applyFont="1" applyFill="1" applyBorder="1" applyAlignment="1">
      <alignment vertical="center"/>
    </xf>
    <xf numFmtId="10" fontId="21" fillId="0" borderId="37" xfId="7" applyNumberFormat="1" applyFont="1" applyBorder="1" applyAlignment="1">
      <alignment vertical="center"/>
    </xf>
    <xf numFmtId="166" fontId="22" fillId="0" borderId="5" xfId="11" applyNumberFormat="1" applyFont="1" applyFill="1" applyBorder="1" applyAlignment="1">
      <alignment vertical="center"/>
    </xf>
    <xf numFmtId="44" fontId="22" fillId="0" borderId="69" xfId="14" applyFont="1" applyFill="1" applyBorder="1" applyAlignment="1">
      <alignment vertical="center"/>
    </xf>
    <xf numFmtId="44" fontId="22" fillId="0" borderId="66" xfId="14" applyFont="1" applyFill="1" applyBorder="1" applyAlignment="1">
      <alignment vertical="center"/>
    </xf>
    <xf numFmtId="0" fontId="6" fillId="4" borderId="8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left" vertical="center" wrapText="1"/>
    </xf>
    <xf numFmtId="43" fontId="6" fillId="4" borderId="8" xfId="3" applyFont="1" applyFill="1" applyBorder="1" applyAlignment="1">
      <alignment horizontal="right" vertical="center" wrapText="1"/>
    </xf>
    <xf numFmtId="44" fontId="6" fillId="0" borderId="8" xfId="14" applyFont="1" applyFill="1" applyBorder="1" applyAlignment="1">
      <alignment horizontal="center" vertical="center" wrapText="1"/>
    </xf>
    <xf numFmtId="44" fontId="6" fillId="4" borderId="8" xfId="14" applyFont="1" applyFill="1" applyBorder="1" applyAlignment="1">
      <alignment horizontal="center" vertical="center" wrapText="1"/>
    </xf>
    <xf numFmtId="44" fontId="6" fillId="4" borderId="8" xfId="14" applyFont="1" applyFill="1" applyBorder="1" applyAlignment="1">
      <alignment horizontal="right" vertical="center" wrapText="1"/>
    </xf>
    <xf numFmtId="10" fontId="21" fillId="10" borderId="70" xfId="7" applyNumberFormat="1" applyFont="1" applyFill="1" applyBorder="1" applyAlignment="1">
      <alignment vertical="center"/>
    </xf>
    <xf numFmtId="166" fontId="21" fillId="9" borderId="36" xfId="11" applyNumberFormat="1" applyFont="1" applyFill="1" applyBorder="1" applyAlignment="1">
      <alignment vertical="center"/>
    </xf>
    <xf numFmtId="166" fontId="22" fillId="0" borderId="71" xfId="11" applyNumberFormat="1" applyFont="1" applyBorder="1" applyAlignment="1">
      <alignment vertical="center"/>
    </xf>
    <xf numFmtId="166" fontId="22" fillId="0" borderId="72" xfId="11" applyNumberFormat="1" applyFont="1" applyBorder="1" applyAlignment="1">
      <alignment vertical="center"/>
    </xf>
    <xf numFmtId="0" fontId="23" fillId="0" borderId="28" xfId="0" applyFont="1" applyBorder="1" applyAlignment="1">
      <alignment horizontal="centerContinuous" vertical="center" wrapText="1"/>
    </xf>
    <xf numFmtId="166" fontId="18" fillId="9" borderId="39" xfId="11" applyNumberFormat="1" applyFont="1" applyFill="1" applyBorder="1" applyAlignment="1">
      <alignment horizontal="center" vertical="center" wrapText="1"/>
    </xf>
    <xf numFmtId="166" fontId="18" fillId="9" borderId="33" xfId="11" applyNumberFormat="1" applyFont="1" applyFill="1" applyBorder="1" applyAlignment="1">
      <alignment horizontal="center" vertical="center" wrapText="1"/>
    </xf>
    <xf numFmtId="166" fontId="18" fillId="9" borderId="59" xfId="11" applyNumberFormat="1" applyFont="1" applyFill="1" applyBorder="1" applyAlignment="1">
      <alignment horizontal="center" vertical="center" wrapText="1"/>
    </xf>
    <xf numFmtId="166" fontId="18" fillId="9" borderId="60" xfId="11" applyNumberFormat="1" applyFont="1" applyFill="1" applyBorder="1" applyAlignment="1">
      <alignment horizontal="center" vertical="center" wrapText="1"/>
    </xf>
    <xf numFmtId="166" fontId="19" fillId="7" borderId="39" xfId="11" applyNumberFormat="1" applyFont="1" applyFill="1" applyBorder="1" applyAlignment="1">
      <alignment horizontal="center" vertical="center"/>
    </xf>
    <xf numFmtId="166" fontId="19" fillId="7" borderId="32" xfId="11" applyNumberFormat="1" applyFont="1" applyFill="1" applyBorder="1" applyAlignment="1">
      <alignment horizontal="center" vertical="center"/>
    </xf>
    <xf numFmtId="166" fontId="19" fillId="7" borderId="31" xfId="11" applyNumberFormat="1" applyFont="1" applyFill="1" applyBorder="1" applyAlignment="1">
      <alignment horizontal="center" vertical="center"/>
    </xf>
    <xf numFmtId="166" fontId="19" fillId="7" borderId="41" xfId="11" applyNumberFormat="1" applyFont="1" applyFill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7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43" fontId="2" fillId="2" borderId="2" xfId="0" applyNumberFormat="1" applyFont="1" applyFill="1" applyBorder="1" applyAlignment="1">
      <alignment horizontal="center" vertical="center"/>
    </xf>
    <xf numFmtId="43" fontId="2" fillId="2" borderId="5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14" fillId="6" borderId="0" xfId="0" applyFont="1" applyFill="1" applyAlignment="1">
      <alignment horizontal="right" vertical="center" wrapText="1"/>
    </xf>
    <xf numFmtId="0" fontId="0" fillId="6" borderId="0" xfId="0" applyFill="1" applyAlignment="1">
      <alignment horizontal="center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43" fontId="6" fillId="4" borderId="11" xfId="3" applyFont="1" applyFill="1" applyBorder="1" applyAlignment="1">
      <alignment vertical="center" wrapText="1"/>
    </xf>
    <xf numFmtId="43" fontId="6" fillId="4" borderId="8" xfId="3" applyFont="1" applyFill="1" applyBorder="1" applyAlignment="1">
      <alignment vertical="center" wrapText="1"/>
    </xf>
    <xf numFmtId="43" fontId="6" fillId="4" borderId="10" xfId="3" applyFont="1" applyFill="1" applyBorder="1" applyAlignment="1">
      <alignment vertical="center" wrapText="1"/>
    </xf>
  </cellXfs>
  <cellStyles count="15">
    <cellStyle name="Moeda" xfId="14" builtinId="4"/>
    <cellStyle name="Normal" xfId="0" builtinId="0"/>
    <cellStyle name="Normal 2" xfId="2" xr:uid="{00000000-0005-0000-0000-000003000000}"/>
    <cellStyle name="Normal 2 2" xfId="8" xr:uid="{00000000-0005-0000-0000-000004000000}"/>
    <cellStyle name="Normal 3" xfId="10" xr:uid="{00000000-0005-0000-0000-000005000000}"/>
    <cellStyle name="Normal 5" xfId="4" xr:uid="{00000000-0005-0000-0000-000006000000}"/>
    <cellStyle name="Porcentagem" xfId="7" builtinId="5"/>
    <cellStyle name="Separador de milhares 2" xfId="11" xr:uid="{00000000-0005-0000-0000-000008000000}"/>
    <cellStyle name="Separador de milhares 3" xfId="5" xr:uid="{00000000-0005-0000-0000-000009000000}"/>
    <cellStyle name="Separador de milhares 3 2" xfId="9" xr:uid="{00000000-0005-0000-0000-00000A000000}"/>
    <cellStyle name="Vírgula" xfId="1" builtinId="3"/>
    <cellStyle name="Vírgula 2" xfId="3" xr:uid="{00000000-0005-0000-0000-00000C000000}"/>
    <cellStyle name="Vírgula 2 2" xfId="12" xr:uid="{00000000-0005-0000-0000-00000D000000}"/>
    <cellStyle name="Vírgula 3" xfId="13" xr:uid="{00000000-0005-0000-0000-00000E000000}"/>
    <cellStyle name="Vírgula 4" xfId="6" xr:uid="{00000000-0005-0000-0000-00000F000000}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4D5922E0-B280-4140-85AE-D4EDA470BE9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4D744684-3D82-477A-A770-6C98E5EAE8D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5EAEB78B-C888-405E-A60B-A2360EE87C0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A2EC0AEB-1318-4F4D-AA30-E5BE758FDDD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82FE2E8E-5A51-4405-ACE4-A3D5B635A43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A82BE3AD-E3AB-4D39-8F82-E205C77DAB0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7D0A78EA-09B0-4ABB-967F-B119E73BA1A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8C82213-A8DA-4CD9-BC66-BE48E0F30B8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3FE93F9-BE70-482E-B2B8-035DF814EBF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57C35451-A40B-43E6-B907-5111023AFBAB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6B932384-FC3D-46A9-92E4-4A27E426D71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B3E0287F-064B-4F71-BCD4-FCD9643B1E7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8BD686A-A8BB-4AF6-B92C-E4A17CD8092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736B9AF6-5BB3-405D-AFDF-26F4857BE90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DA7586E8-90BA-4E92-BE89-9FAEFD2F2CF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559866D1-AB41-4AB1-BEB8-393F0BF9CFD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9F334FE8-27BA-4289-BD6B-D8C7FDD39318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CA4D25B8-CB93-47EC-B1B2-BDC1FBD1368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76881B05-DBAB-4320-A637-190A943D3358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1678863C-8543-45F7-B7A3-C1F30D8D096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1B8252D4-0B00-41ED-9488-E980DC46327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EC547E2C-8F6A-413A-9347-006DAC24E94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C8C9AB28-CED6-4B2A-AEC5-9ACEBDE59DA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CED598BA-55FC-4312-8926-9A2B9C62EAA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95C470AC-8CE6-4446-A262-7C9EA7A659C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728A6BED-BBFD-401B-A892-783117F5FC9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8D27AA1D-F6AB-4100-8805-7471C304659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2A2304E2-E286-48C5-906D-4A58BE19F23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FD98C920-865B-4AED-A1F0-6FC7FE242E3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36964386-2E15-4651-A499-F8C4542ADA2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CC17064E-F801-4F75-876A-6765DD9D2C8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17B1B974-194A-4675-BA21-6A928A26F5A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42D9EDA4-528E-4AD7-9C9B-01B02B93298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4BEE71F0-A3B1-40DE-80FF-9840ECABE69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815BFBBC-E54D-4CD5-A441-22019C7D49E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34991E8F-7841-4015-A63C-7F742B52146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1DEE2670-8872-4CDD-ABCC-0EAE0292E5A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B084B8A2-0976-4446-ADD7-E40E78C6C2B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16266AA-146E-452D-91D8-4117B30AD15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D2B457A9-159D-49DF-AD04-9739D431F5B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28681DE3-D7F4-4FD4-A6AB-4C0414C3338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A3F9CD53-8106-4F72-A821-A51B3311BFD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2D290423-29A4-47CA-8010-EDE44160DD8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C527B6E0-3D59-4746-B724-639023484EC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CACE6CAB-20E5-4262-AC69-C6A570285E9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BB4C2343-8CE9-41C2-B587-DE31905DCC6B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80CF1831-4926-42B4-8A7E-8D36CBCFA9FB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3FC14C23-8366-48D7-BE83-D23671F6CF7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C0EE3034-D35D-4C1C-A3D7-8B2C62ED461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5A850829-34A2-4468-8703-B6060BDDE1D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404484D6-484C-41EB-A303-8B297847CFF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A497CF7E-8AF8-4A16-A6CC-F7443059334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9340FF63-2418-4934-86C2-85AAB2F6A2B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A5CA1403-2478-4CED-A366-39A9CD6705A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E847D965-A36E-48DE-B9B0-6A51B465ECE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3F6FBA73-8C50-47F4-9A46-75FF3EDF633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B5330F34-DBFA-4971-9BC4-7C588AB0548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257836FD-0573-473C-855F-409BD2A55B3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B332A852-8E8C-49B6-8D67-09008C62E18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54F0DEE3-F813-4D26-9F2D-C70F29F9524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934C8E95-4F6D-4206-8DE3-E1953E4BDBF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64A9E7F6-8F6A-4E7B-ABF8-480FA51F40A8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DDBFD0C1-0E0C-4042-9492-C0449711D2B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DEE624AB-68CD-4CB3-B085-FBB8A982383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44F9E407-27BE-4813-907F-B7009C0F291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E7817FAE-BDF0-4757-B450-AF8E8F86CCF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E00FAB1E-A9E9-42F9-AD34-D4208ACE8D4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D7FECAF5-1387-44A5-B1B1-97E6896810C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BF8966B2-45C6-409D-B5BD-36B90347882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CA6083CF-8887-4C35-B8A6-4F0184E4E80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E32329FE-3545-448F-9398-AF53FBF08C68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C10D28E3-D8A0-4789-A89D-E4444F5AB46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2B3C796B-0847-49CB-9B19-61573D630E7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B6456A9D-D6D6-43AA-8C84-AFBE084D255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B176CDD2-E671-40EA-9AAA-B906217FFE0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DC9E2A98-7BDA-490E-A741-56E271E0436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CAB5BB83-7BCD-4741-A7DF-EA83D3E6C3E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EF7C23C9-F320-4757-B032-19BCEDD9EB9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51173AB4-F684-400E-B763-465CB15E5A3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AC1ACFF1-90A7-47DA-8C85-1F3FDF0AA28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1DE9CB09-2FEB-4E91-835E-B8CFE77B09F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C1474050-CD15-4F27-B6DF-5E2A1AC20BF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69B11365-B09C-4BCE-9A02-698990FD4EB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3CCF0C9B-5A7A-43F7-8BBF-43B64A0494A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712796D9-ABB3-4DC0-ADB1-78F8D5643EC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3C39A169-BC94-45F9-BA56-A07C73FA9D8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AA9AAE89-2AF2-4B8D-AE64-237393D8E65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A618A0FD-0879-4B7E-B11E-EEC87213D7D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CF26D4AD-DF3C-41A6-A218-6B408E7FBCB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AA0871BB-E0BA-494F-AA13-FCAAEA00AA7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B6C0F131-5FBF-4C62-81E2-AE24AE87A2B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30D2A288-E0F7-40DE-A8CB-B7D06B4ADD8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DF28B01A-AEEF-40E0-9C9C-1F6990B0977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70CAB83F-D36E-46A3-BC03-08DB4AA5C45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E29C50B6-F46D-4B9E-BAD1-06BDE89313B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93479FE-C83F-4AA8-AEE9-1B777DE529C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8C00473C-B5D8-4E86-87F3-A89C14413CF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7381440-E6E0-4770-862F-85586670600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580FAB75-EB6A-438B-BF61-0A631CDF541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96694C48-D392-4CD4-A23F-44D0C74212C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41A0896E-2FA3-4CD0-BFE1-662E3B17791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F732D868-F182-4F8A-8967-2E9CB32C3E2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2B31AC4C-5E03-4279-B8C2-4FAEAAF5A54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B0996BFE-F9CA-419C-8E25-E843D4D4CE5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8D23B84A-AEFB-40E4-B867-4AEA64D9BA1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905BD04E-311D-428C-A390-91E0A40F859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28577A12-0DE6-4291-A5E1-40BB67DC496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97E6BDF6-1DC0-49EE-8BD6-13CDCF6602A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CA4BAB8C-5C16-41B0-A4B1-2C758574A43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5A7667B1-9A0F-43E8-BCC4-27AFD318E4E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25FDD584-4377-41BF-AEF8-ABDA7C3607A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B8A20679-FFD7-49A0-99CA-D74A25AD870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792D94A-4D40-40DA-9C90-61BE17034B1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1860A515-1348-461E-806E-09F6B4E2DEA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5FD5DDA1-2DD4-4BC0-8763-1B72EEC7DEE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402932E8-3463-4BB4-8D69-4023EA248FE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3EA80571-AAEA-47E3-9736-0D75C063D41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1D7AD8E0-E7A9-42F6-83CA-FE07986DA76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ECA53A48-3298-4CD4-8490-AEDFC9B614D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5FACA89C-75D6-4872-8457-E83BD82FC77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7735C043-DEB6-4E83-A11D-0B9A0FBEBC3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D8B5E8D2-5D81-449F-BB5E-3A8C80D8CFE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EF602BE1-EC86-44A1-AEE2-D05DB93E606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F403E366-DD4C-476E-A69A-EC3B79573A3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A01EBE8F-2DF9-4C63-AC49-0927B91CB6C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4A7AF05-7B82-4195-93E3-69BBFDB9F2C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AF331F44-6529-4EE5-8898-C14BDB7A265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96736159-5B62-46B6-B989-9D065AAB3108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4FA5B1AF-1DBA-45A0-995F-0DC86BC58AD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8686C594-562B-42AF-B96B-ADDC352B39E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613CC02C-6B20-4021-992E-7FD92BE00C7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ABD5A6F8-0009-4430-B9F8-C16276F84EF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4CE944CF-0DE7-4D5A-88BA-6761C946B92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A207E0A3-D556-468C-8209-9351E6DAC3C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35FE09B2-0C93-426F-ACFE-D2192791C3B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30CF621B-6761-4FBB-8C8E-9A4F947100C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60AA6B68-89CD-4C14-8E63-AAF0350AEE5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C3A92847-0FE9-4C4C-959D-32295D64267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70B91115-A8E0-4315-B022-8C6CE54C763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DBA559B5-0F1E-4211-B6F1-2A7F62EA646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F2CE1783-6AA0-49AD-8C15-C57A9BAAE22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F6AD2E5E-00E9-4AAB-8CE5-7B83E8688B8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9587FA1C-B0D7-4183-93D4-E403D1A1FEB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B9126792-8C3E-46AB-8C82-EA314700DA5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6155FD37-F22E-482F-90F3-791576F334EB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DE4F2A7F-86E4-4DEB-8832-87CE961D4F5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6F2DAA3F-EE83-4384-B5DF-B5C92606B0B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E0CAF6FB-7B03-4BFB-8F45-46B86B45DBF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AD3F89C2-2361-4AA4-86E6-3E51B80DD31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1AE3FF01-E9F0-48FE-80DA-5FE0CFD7B3DB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639EB2B8-761B-452A-82F4-DDDB5DA23B1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3E825DAE-EDAD-4C49-A393-C14B08DF808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100273AD-B3D7-4B5C-BCDF-4B636BC06A3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697D20EF-B472-47ED-A163-26EC999A4DE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EF13FE4B-5E4E-4354-9192-37BB45A70BB8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4D559E3F-E293-411D-9902-AB974484DB8B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29256F74-683B-452A-92E4-59082950063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C5EB2D29-B067-4FA9-A2CD-D6951F18977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9D4E8BDE-E7CE-49EA-B628-4B547CA356D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4C0F4AD3-DD3C-4EED-80DB-C58D3DAEA8D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9EB50B09-E853-4E48-98FD-162421AEB82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4FA81DB0-ED5D-43DD-8FC2-499E903056A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CBF2C565-BCE1-4B5D-B2C2-4E3A1D9F36F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A0727273-6311-4C53-A55A-76A71EC11D2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727E2DA1-21C7-4B75-9ABF-2B47D1129B7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559B3BB6-37E0-409B-A26C-67B6F4A0F52B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35BAA124-6481-4353-B258-BCC883BBE07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908A458E-9BAF-4A83-A1EA-EC3DFA94064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B3865C03-F7B6-4F09-BCC7-1A23A98D711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E4AEF11E-D953-48C9-9DF5-CEFB4A00F87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1B2EA5E0-23B9-4C88-A3C6-2FDF2412711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1DADF9C1-78BD-49FF-9C3A-8DE11FB2B57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CF39DFF0-CD8E-402B-A096-707D658EF714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68FAE968-CD56-4E8F-A2C6-D6040A61D2E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C050DBD4-50F8-4A2D-8952-5D736AD550A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EEF9EEBA-5E1F-4E69-82FC-EF884649C85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47E13900-9A29-49BF-8FE5-CFA021DF69B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2E06FD94-5C46-4302-A898-F995B4ACD5B5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DFABEF29-44BD-4776-8DB5-9939442F8B0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3CA41848-52F0-4BCE-B918-76871C53790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6F419772-7D51-4C1A-BD37-7A9005C0F06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9C59B6FD-22BA-4645-A215-C8178893B59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27921DB1-5B37-4598-8B6D-8382174D8247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75EDD49D-2B4F-4EEC-BEAC-99D4D683CF6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9B02297B-A40E-4D4F-B8B6-C54B665E035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87722FA0-0744-44EB-AA0B-8B8BA77657A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FFC0C586-6ECC-4890-AE94-03C7448AA721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2EF867DD-CEC2-41C8-9E4D-832B009F61E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167777CD-62A6-4645-A512-3233EA65B4FD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39AFB465-F9FF-4C2B-889A-61A2A93DF2D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343CD8E5-37BA-441E-979F-C5021F107D1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1423C8C3-9779-439D-83D5-A2D56609B50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40F07A4E-C0D9-4D96-BFBE-0116C3721632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FD60AFEE-74EE-4A83-9C56-A125F37322C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AEDB9251-3E27-4FF5-80A7-B624355E3B93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9755C7E2-21D0-45D7-99CB-773135C4E97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DB612535-1C8D-4C2F-BFBE-6718C82F1BC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7F45A433-8277-48C7-96ED-87325CF2619C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436CC64A-7B09-4156-8195-01E629327D80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B9C16AAC-042A-4790-8A11-A1E61F205DA6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A4C57278-63DB-42D6-B9EC-A5E903E6DB79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2D612A13-9FC9-4BC9-BC12-C3378B99ECB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54CBA0FB-9A02-4093-8BD9-E624D254FE7A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926FFFCE-DAE6-4F21-B774-4F2CCEDDE13E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D526ECE3-C308-4C5A-B372-D021B61AB35F}"/>
            </a:ext>
          </a:extLst>
        </xdr:cNvPr>
        <xdr:cNvSpPr txBox="1"/>
      </xdr:nvSpPr>
      <xdr:spPr>
        <a:xfrm>
          <a:off x="61150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8820150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8820150" y="106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8820150" y="106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88201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882015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882015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882015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882015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882015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882015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882015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88201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88201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8820150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88201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8820150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8820150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8820150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8820150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8820150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8820150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8820150" y="802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8820150" y="822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88201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882015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8826500" y="4201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8826500" y="38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8826500" y="6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8826500" y="201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8826500" y="6900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8826500" y="709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7" name="CaixaDeTexto 206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08" name="CaixaDeTexto 207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8826500" y="4011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/>
      </xdr:nvSpPr>
      <xdr:spPr>
        <a:xfrm>
          <a:off x="8826500" y="3291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/>
      </xdr:nvSpPr>
      <xdr:spPr>
        <a:xfrm>
          <a:off x="8826500" y="12012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/>
      </xdr:nvSpPr>
      <xdr:spPr>
        <a:xfrm>
          <a:off x="8826500" y="12202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/>
      </xdr:nvSpPr>
      <xdr:spPr>
        <a:xfrm>
          <a:off x="8826500" y="12202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/>
      </xdr:nvSpPr>
      <xdr:spPr>
        <a:xfrm>
          <a:off x="8826500" y="12202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/>
      </xdr:nvSpPr>
      <xdr:spPr>
        <a:xfrm>
          <a:off x="8826500" y="12202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/>
      </xdr:nvSpPr>
      <xdr:spPr>
        <a:xfrm>
          <a:off x="8826500" y="12202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/>
      </xdr:nvSpPr>
      <xdr:spPr>
        <a:xfrm>
          <a:off x="8826500" y="12202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/>
      </xdr:nvSpPr>
      <xdr:spPr>
        <a:xfrm>
          <a:off x="8826500" y="12202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8" name="CaixaDeTexto 237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9" name="CaixaDeTexto 238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0" name="CaixaDeTexto 239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1" name="CaixaDeTexto 240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2" name="CaixaDeTexto 24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3" name="CaixaDeTexto 242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4" name="CaixaDeTexto 243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5" name="CaixaDeTexto 244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6" name="CaixaDeTexto 245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7" name="CaixaDeTexto 246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8" name="CaixaDeTexto 247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9" name="CaixaDeTexto 248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0" name="CaixaDeTexto 249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1" name="CaixaDeTexto 250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2" name="CaixaDeTexto 25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3" name="CaixaDeTexto 25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4" name="CaixaDeTexto 25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5" name="CaixaDeTexto 254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6" name="CaixaDeTexto 255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7" name="CaixaDeTexto 256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8" name="CaixaDeTexto 257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59" name="CaixaDeTexto 258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0" name="CaixaDeTexto 259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1" name="CaixaDeTexto 260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2" name="CaixaDeTexto 26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3" name="CaixaDeTexto 262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4" name="CaixaDeTexto 263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5" name="CaixaDeTexto 264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6" name="CaixaDeTexto 265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7" name="CaixaDeTexto 266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8" name="CaixaDeTexto 267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69" name="CaixaDeTexto 268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0" name="CaixaDeTexto 269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1" name="CaixaDeTexto 270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2" name="CaixaDeTexto 27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3" name="CaixaDeTexto 27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4" name="CaixaDeTexto 273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5" name="CaixaDeTexto 274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6" name="CaixaDeTexto 275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7" name="CaixaDeTexto 276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8" name="CaixaDeTexto 277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79" name="CaixaDeTexto 278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0" name="CaixaDeTexto 279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1" name="CaixaDeTexto 28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2" name="CaixaDeTexto 28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3" name="CaixaDeTexto 282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4" name="CaixaDeTexto 283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5" name="CaixaDeTexto 284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6" name="CaixaDeTexto 285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7" name="CaixaDeTexto 286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8" name="CaixaDeTexto 287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89" name="CaixaDeTexto 288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0" name="CaixaDeTexto 289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1" name="CaixaDeTexto 29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2" name="CaixaDeTexto 29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3" name="CaixaDeTexto 292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4" name="CaixaDeTexto 293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5" name="CaixaDeTexto 294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6" name="CaixaDeTexto 295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7" name="CaixaDeTexto 296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8" name="CaixaDeTexto 297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99" name="CaixaDeTexto 298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/>
      </xdr:nvSpPr>
      <xdr:spPr>
        <a:xfrm>
          <a:off x="88201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0" name="CaixaDeTexto 299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1" name="CaixaDeTexto 30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2" name="CaixaDeTexto 30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3" name="CaixaDeTexto 302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4" name="CaixaDeTexto 303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5" name="CaixaDeTexto 304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6" name="CaixaDeTexto 305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7" name="CaixaDeTexto 306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/>
      </xdr:nvSpPr>
      <xdr:spPr>
        <a:xfrm>
          <a:off x="88201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8" name="CaixaDeTexto 307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09" name="CaixaDeTexto 308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0" name="CaixaDeTexto 309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1" name="CaixaDeTexto 3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2" name="CaixaDeTexto 31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3" name="CaixaDeTexto 312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4" name="CaixaDeTexto 313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5" name="CaixaDeTexto 314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6" name="CaixaDeTexto 315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7" name="CaixaDeTexto 316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8" name="CaixaDeTexto 317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19" name="CaixaDeTexto 318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/>
      </xdr:nvSpPr>
      <xdr:spPr>
        <a:xfrm>
          <a:off x="88201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0" name="CaixaDeTexto 319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1" name="CaixaDeTexto 32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2" name="CaixaDeTexto 32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3" name="CaixaDeTexto 322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4" name="CaixaDeTexto 323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5" name="CaixaDeTexto 324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6" name="CaixaDeTexto 325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7" name="CaixaDeTexto 326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8" name="CaixaDeTexto 327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29" name="CaixaDeTexto 328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0" name="CaixaDeTexto 329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1" name="CaixaDeTexto 33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2" name="CaixaDeTexto 33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3" name="CaixaDeTexto 332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4" name="CaixaDeTexto 333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5" name="CaixaDeTexto 334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6" name="CaixaDeTexto 335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7" name="CaixaDeTexto 336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8" name="CaixaDeTexto 337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39" name="CaixaDeTexto 338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0" name="CaixaDeTexto 339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1" name="CaixaDeTexto 34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2" name="CaixaDeTexto 34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3" name="CaixaDeTexto 342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4" name="CaixaDeTexto 343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5" name="CaixaDeTexto 344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6" name="CaixaDeTexto 345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7" name="CaixaDeTexto 346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8" name="CaixaDeTexto 347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9" name="CaixaDeTexto 348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0" name="CaixaDeTexto 349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1" name="CaixaDeTexto 350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2" name="CaixaDeTexto 35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3" name="CaixaDeTexto 352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4" name="CaixaDeTexto 353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5" name="CaixaDeTexto 354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6" name="CaixaDeTexto 355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7" name="CaixaDeTexto 356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8" name="CaixaDeTexto 357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9" name="CaixaDeTexto 358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0" name="CaixaDeTexto 359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1" name="CaixaDeTexto 360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2" name="CaixaDeTexto 36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3" name="CaixaDeTexto 362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4" name="CaixaDeTexto 363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5" name="CaixaDeTexto 364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6" name="CaixaDeTexto 365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7" name="CaixaDeTexto 366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8" name="CaixaDeTexto 367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69" name="CaixaDeTexto 368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0" name="CaixaDeTexto 369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1" name="CaixaDeTexto 370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2" name="CaixaDeTexto 37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3" name="CaixaDeTexto 372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4" name="CaixaDeTexto 373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5" name="CaixaDeTexto 374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6" name="CaixaDeTexto 375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7" name="CaixaDeTexto 376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8" name="CaixaDeTexto 377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79" name="CaixaDeTexto 378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0" name="CaixaDeTexto 379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1" name="CaixaDeTexto 38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2" name="CaixaDeTexto 38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3" name="CaixaDeTexto 382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4" name="CaixaDeTexto 383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5" name="CaixaDeTexto 384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6" name="CaixaDeTexto 385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7" name="CaixaDeTexto 386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/>
      </xdr:nvSpPr>
      <xdr:spPr>
        <a:xfrm>
          <a:off x="8826500" y="149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8" name="CaixaDeTexto 387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89" name="CaixaDeTexto 388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0" name="CaixaDeTexto 389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1" name="CaixaDeTexto 390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2" name="CaixaDeTexto 39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3" name="CaixaDeTexto 392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4" name="CaixaDeTexto 393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5" name="CaixaDeTexto 394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/>
      </xdr:nvSpPr>
      <xdr:spPr>
        <a:xfrm>
          <a:off x="8826500" y="151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6" name="CaixaDeTexto 395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7" name="CaixaDeTexto 396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8" name="CaixaDeTexto 397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99" name="CaixaDeTexto 398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0" name="CaixaDeTexto 399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1" name="CaixaDeTexto 40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2" name="CaixaDeTexto 40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3" name="CaixaDeTexto 402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4" name="CaixaDeTexto 403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5" name="CaixaDeTexto 404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6" name="CaixaDeTexto 405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7" name="CaixaDeTexto 406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8" name="CaixaDeTexto 407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09" name="CaixaDeTexto 408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0" name="CaixaDeTexto 409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1" name="CaixaDeTexto 4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2" name="CaixaDeTexto 41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3" name="CaixaDeTexto 412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4" name="CaixaDeTexto 413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5" name="CaixaDeTexto 414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6" name="CaixaDeTexto 415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7" name="CaixaDeTexto 416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8" name="CaixaDeTexto 417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19" name="CaixaDeTexto 418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/>
      </xdr:nvSpPr>
      <xdr:spPr>
        <a:xfrm>
          <a:off x="8826500" y="165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0" name="CaixaDeTexto 419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1" name="CaixaDeTexto 42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2" name="CaixaDeTexto 42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3" name="CaixaDeTexto 422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4" name="CaixaDeTexto 423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5" name="CaixaDeTexto 424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6" name="CaixaDeTexto 425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7" name="CaixaDeTexto 426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/>
      </xdr:nvSpPr>
      <xdr:spPr>
        <a:xfrm>
          <a:off x="8826500" y="71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8" name="CaixaDeTexto 427">
          <a:extLst>
            <a:ext uri="{FF2B5EF4-FFF2-40B4-BE49-F238E27FC236}">
              <a16:creationId xmlns:a16="http://schemas.microsoft.com/office/drawing/2014/main" id="{FDF88EEF-FDAA-43CC-BDD4-988E6309D19C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29" name="CaixaDeTexto 428">
          <a:extLst>
            <a:ext uri="{FF2B5EF4-FFF2-40B4-BE49-F238E27FC236}">
              <a16:creationId xmlns:a16="http://schemas.microsoft.com/office/drawing/2014/main" id="{C8A05FEF-9973-46AE-8C00-ADC09EFCEF15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0" name="CaixaDeTexto 429">
          <a:extLst>
            <a:ext uri="{FF2B5EF4-FFF2-40B4-BE49-F238E27FC236}">
              <a16:creationId xmlns:a16="http://schemas.microsoft.com/office/drawing/2014/main" id="{E2A6A2C7-F3FA-415A-9564-D53C9E4B5E7D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1" name="CaixaDeTexto 430">
          <a:extLst>
            <a:ext uri="{FF2B5EF4-FFF2-40B4-BE49-F238E27FC236}">
              <a16:creationId xmlns:a16="http://schemas.microsoft.com/office/drawing/2014/main" id="{79A2ABDE-B508-4014-BF39-9ADBBF5A0C45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2" name="CaixaDeTexto 431">
          <a:extLst>
            <a:ext uri="{FF2B5EF4-FFF2-40B4-BE49-F238E27FC236}">
              <a16:creationId xmlns:a16="http://schemas.microsoft.com/office/drawing/2014/main" id="{F4F60998-122F-4FE4-B6C2-511E8B68ACEC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3" name="CaixaDeTexto 432">
          <a:extLst>
            <a:ext uri="{FF2B5EF4-FFF2-40B4-BE49-F238E27FC236}">
              <a16:creationId xmlns:a16="http://schemas.microsoft.com/office/drawing/2014/main" id="{4EFA704D-2FE3-4728-A93E-024D0D2E0DD6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4" name="CaixaDeTexto 433">
          <a:extLst>
            <a:ext uri="{FF2B5EF4-FFF2-40B4-BE49-F238E27FC236}">
              <a16:creationId xmlns:a16="http://schemas.microsoft.com/office/drawing/2014/main" id="{BE77A8EA-3123-4E74-8555-1AEF397D4442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5" name="CaixaDeTexto 434">
          <a:extLst>
            <a:ext uri="{FF2B5EF4-FFF2-40B4-BE49-F238E27FC236}">
              <a16:creationId xmlns:a16="http://schemas.microsoft.com/office/drawing/2014/main" id="{70AD91AB-9120-4C7B-8AD1-C2C113E27C24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6" name="CaixaDeTexto 435">
          <a:extLst>
            <a:ext uri="{FF2B5EF4-FFF2-40B4-BE49-F238E27FC236}">
              <a16:creationId xmlns:a16="http://schemas.microsoft.com/office/drawing/2014/main" id="{485AF1BF-276A-4AA5-BD4F-295131D99511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7" name="CaixaDeTexto 436">
          <a:extLst>
            <a:ext uri="{FF2B5EF4-FFF2-40B4-BE49-F238E27FC236}">
              <a16:creationId xmlns:a16="http://schemas.microsoft.com/office/drawing/2014/main" id="{16207B51-EB38-4991-863F-9BBBBFD26C41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8" name="CaixaDeTexto 437">
          <a:extLst>
            <a:ext uri="{FF2B5EF4-FFF2-40B4-BE49-F238E27FC236}">
              <a16:creationId xmlns:a16="http://schemas.microsoft.com/office/drawing/2014/main" id="{AD480E0E-33A4-40E4-9C36-A172A1A94B6F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439" name="CaixaDeTexto 438">
          <a:extLst>
            <a:ext uri="{FF2B5EF4-FFF2-40B4-BE49-F238E27FC236}">
              <a16:creationId xmlns:a16="http://schemas.microsoft.com/office/drawing/2014/main" id="{BD2F5536-E000-4489-B24E-CDC3A9E51FA1}"/>
            </a:ext>
          </a:extLst>
        </xdr:cNvPr>
        <xdr:cNvSpPr txBox="1"/>
      </xdr:nvSpPr>
      <xdr:spPr>
        <a:xfrm>
          <a:off x="8820150" y="1503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FC445582-744D-46F5-B6CA-BF7F77C33258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0" name="CaixaDeTexto 439">
          <a:extLst>
            <a:ext uri="{FF2B5EF4-FFF2-40B4-BE49-F238E27FC236}">
              <a16:creationId xmlns:a16="http://schemas.microsoft.com/office/drawing/2014/main" id="{29440E42-2680-4AF9-B964-1387E034FA80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1" name="CaixaDeTexto 440">
          <a:extLst>
            <a:ext uri="{FF2B5EF4-FFF2-40B4-BE49-F238E27FC236}">
              <a16:creationId xmlns:a16="http://schemas.microsoft.com/office/drawing/2014/main" id="{45BA27D2-C548-470E-B2BA-187E0726EBCC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2" name="CaixaDeTexto 441">
          <a:extLst>
            <a:ext uri="{FF2B5EF4-FFF2-40B4-BE49-F238E27FC236}">
              <a16:creationId xmlns:a16="http://schemas.microsoft.com/office/drawing/2014/main" id="{E93CEC89-F712-40C1-9B20-C93B217DB4A0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3" name="CaixaDeTexto 442">
          <a:extLst>
            <a:ext uri="{FF2B5EF4-FFF2-40B4-BE49-F238E27FC236}">
              <a16:creationId xmlns:a16="http://schemas.microsoft.com/office/drawing/2014/main" id="{3A80BEB9-BB9A-48A9-A79A-F571E027395D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4" name="CaixaDeTexto 443">
          <a:extLst>
            <a:ext uri="{FF2B5EF4-FFF2-40B4-BE49-F238E27FC236}">
              <a16:creationId xmlns:a16="http://schemas.microsoft.com/office/drawing/2014/main" id="{A467D58B-6F68-4AAC-9B91-FE965557C3E4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5" name="CaixaDeTexto 444">
          <a:extLst>
            <a:ext uri="{FF2B5EF4-FFF2-40B4-BE49-F238E27FC236}">
              <a16:creationId xmlns:a16="http://schemas.microsoft.com/office/drawing/2014/main" id="{AFA4863F-BA6B-42F1-B0A3-3F0FD75BB0AF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446" name="CaixaDeTexto 445">
          <a:extLst>
            <a:ext uri="{FF2B5EF4-FFF2-40B4-BE49-F238E27FC236}">
              <a16:creationId xmlns:a16="http://schemas.microsoft.com/office/drawing/2014/main" id="{0FF434BD-50D6-415B-833D-CA33ADFF747C}"/>
            </a:ext>
          </a:extLst>
        </xdr:cNvPr>
        <xdr:cNvSpPr txBox="1"/>
      </xdr:nvSpPr>
      <xdr:spPr>
        <a:xfrm>
          <a:off x="8820978" y="6841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47" name="CaixaDeTexto 446">
          <a:extLst>
            <a:ext uri="{FF2B5EF4-FFF2-40B4-BE49-F238E27FC236}">
              <a16:creationId xmlns:a16="http://schemas.microsoft.com/office/drawing/2014/main" id="{D7431F9F-DCCE-46D2-8F2B-170EC57E86C8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48" name="CaixaDeTexto 447">
          <a:extLst>
            <a:ext uri="{FF2B5EF4-FFF2-40B4-BE49-F238E27FC236}">
              <a16:creationId xmlns:a16="http://schemas.microsoft.com/office/drawing/2014/main" id="{349B8A3D-2DDF-4CA4-934D-D8B0565C7577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49" name="CaixaDeTexto 448">
          <a:extLst>
            <a:ext uri="{FF2B5EF4-FFF2-40B4-BE49-F238E27FC236}">
              <a16:creationId xmlns:a16="http://schemas.microsoft.com/office/drawing/2014/main" id="{722D9C8B-51D6-4FF3-BFB1-C77E6FF68647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0" name="CaixaDeTexto 449">
          <a:extLst>
            <a:ext uri="{FF2B5EF4-FFF2-40B4-BE49-F238E27FC236}">
              <a16:creationId xmlns:a16="http://schemas.microsoft.com/office/drawing/2014/main" id="{F6DEF542-9DD7-493D-A877-828BD8AA2436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1" name="CaixaDeTexto 450">
          <a:extLst>
            <a:ext uri="{FF2B5EF4-FFF2-40B4-BE49-F238E27FC236}">
              <a16:creationId xmlns:a16="http://schemas.microsoft.com/office/drawing/2014/main" id="{81E05BB3-3D44-41E8-8A45-1B5979884AFB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2" name="CaixaDeTexto 451">
          <a:extLst>
            <a:ext uri="{FF2B5EF4-FFF2-40B4-BE49-F238E27FC236}">
              <a16:creationId xmlns:a16="http://schemas.microsoft.com/office/drawing/2014/main" id="{C83EB40F-B4E7-4D2F-816B-CB3B6308B767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3" name="CaixaDeTexto 452">
          <a:extLst>
            <a:ext uri="{FF2B5EF4-FFF2-40B4-BE49-F238E27FC236}">
              <a16:creationId xmlns:a16="http://schemas.microsoft.com/office/drawing/2014/main" id="{19105CDA-1F1B-4749-B7E2-3C7D35AE882E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4" name="CaixaDeTexto 453">
          <a:extLst>
            <a:ext uri="{FF2B5EF4-FFF2-40B4-BE49-F238E27FC236}">
              <a16:creationId xmlns:a16="http://schemas.microsoft.com/office/drawing/2014/main" id="{D4ECDE46-E7C3-4C08-837A-CA05057BBD5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5" name="CaixaDeTexto 454">
          <a:extLst>
            <a:ext uri="{FF2B5EF4-FFF2-40B4-BE49-F238E27FC236}">
              <a16:creationId xmlns:a16="http://schemas.microsoft.com/office/drawing/2014/main" id="{C7D26683-B8B2-44A3-B2C6-107E2C68039C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6" name="CaixaDeTexto 455">
          <a:extLst>
            <a:ext uri="{FF2B5EF4-FFF2-40B4-BE49-F238E27FC236}">
              <a16:creationId xmlns:a16="http://schemas.microsoft.com/office/drawing/2014/main" id="{67097050-BD57-4A38-8A4B-C3209EABB22F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7" name="CaixaDeTexto 456">
          <a:extLst>
            <a:ext uri="{FF2B5EF4-FFF2-40B4-BE49-F238E27FC236}">
              <a16:creationId xmlns:a16="http://schemas.microsoft.com/office/drawing/2014/main" id="{4AA603E6-43ED-4A58-9620-751202F47719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8" name="CaixaDeTexto 457">
          <a:extLst>
            <a:ext uri="{FF2B5EF4-FFF2-40B4-BE49-F238E27FC236}">
              <a16:creationId xmlns:a16="http://schemas.microsoft.com/office/drawing/2014/main" id="{E35ABC17-ED40-40DB-A5D8-1EDA62EAB2FA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59" name="CaixaDeTexto 458">
          <a:extLst>
            <a:ext uri="{FF2B5EF4-FFF2-40B4-BE49-F238E27FC236}">
              <a16:creationId xmlns:a16="http://schemas.microsoft.com/office/drawing/2014/main" id="{7E58BA5B-28FF-4A69-8ADB-4A9453955429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60" name="CaixaDeTexto 459">
          <a:extLst>
            <a:ext uri="{FF2B5EF4-FFF2-40B4-BE49-F238E27FC236}">
              <a16:creationId xmlns:a16="http://schemas.microsoft.com/office/drawing/2014/main" id="{927209FB-D1E1-44ED-A827-653E57936312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61" name="CaixaDeTexto 460">
          <a:extLst>
            <a:ext uri="{FF2B5EF4-FFF2-40B4-BE49-F238E27FC236}">
              <a16:creationId xmlns:a16="http://schemas.microsoft.com/office/drawing/2014/main" id="{48B512F9-A212-4AE5-978C-B880C43AAF1B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62" name="CaixaDeTexto 461">
          <a:extLst>
            <a:ext uri="{FF2B5EF4-FFF2-40B4-BE49-F238E27FC236}">
              <a16:creationId xmlns:a16="http://schemas.microsoft.com/office/drawing/2014/main" id="{EC4EB086-D88A-46C7-AFBF-13F1019FE6AD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63" name="CaixaDeTexto 462">
          <a:extLst>
            <a:ext uri="{FF2B5EF4-FFF2-40B4-BE49-F238E27FC236}">
              <a16:creationId xmlns:a16="http://schemas.microsoft.com/office/drawing/2014/main" id="{7BAEC00D-25FF-4DAB-A3E5-B8AA2BE12AB7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64" name="CaixaDeTexto 463">
          <a:extLst>
            <a:ext uri="{FF2B5EF4-FFF2-40B4-BE49-F238E27FC236}">
              <a16:creationId xmlns:a16="http://schemas.microsoft.com/office/drawing/2014/main" id="{1D021796-5F60-435F-A76A-3BF43920D25D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65" name="CaixaDeTexto 464">
          <a:extLst>
            <a:ext uri="{FF2B5EF4-FFF2-40B4-BE49-F238E27FC236}">
              <a16:creationId xmlns:a16="http://schemas.microsoft.com/office/drawing/2014/main" id="{7823E8B8-4EFD-4C95-AAB2-9C890F46E6A0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66" name="CaixaDeTexto 465">
          <a:extLst>
            <a:ext uri="{FF2B5EF4-FFF2-40B4-BE49-F238E27FC236}">
              <a16:creationId xmlns:a16="http://schemas.microsoft.com/office/drawing/2014/main" id="{B4F1DDF8-79C0-4651-8BFA-23A5A2603F92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67" name="CaixaDeTexto 466">
          <a:extLst>
            <a:ext uri="{FF2B5EF4-FFF2-40B4-BE49-F238E27FC236}">
              <a16:creationId xmlns:a16="http://schemas.microsoft.com/office/drawing/2014/main" id="{8F8BC40B-2592-47C3-B5DA-1E06D085888D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68" name="CaixaDeTexto 467">
          <a:extLst>
            <a:ext uri="{FF2B5EF4-FFF2-40B4-BE49-F238E27FC236}">
              <a16:creationId xmlns:a16="http://schemas.microsoft.com/office/drawing/2014/main" id="{238CC008-67DC-413E-9EBB-984F053F3304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69" name="CaixaDeTexto 468">
          <a:extLst>
            <a:ext uri="{FF2B5EF4-FFF2-40B4-BE49-F238E27FC236}">
              <a16:creationId xmlns:a16="http://schemas.microsoft.com/office/drawing/2014/main" id="{006AB6F0-6D17-4823-A1BF-7151A77A20FD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0" name="CaixaDeTexto 469">
          <a:extLst>
            <a:ext uri="{FF2B5EF4-FFF2-40B4-BE49-F238E27FC236}">
              <a16:creationId xmlns:a16="http://schemas.microsoft.com/office/drawing/2014/main" id="{0325F5A7-5C34-45DD-94FF-054DAD5125A1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1" name="CaixaDeTexto 470">
          <a:extLst>
            <a:ext uri="{FF2B5EF4-FFF2-40B4-BE49-F238E27FC236}">
              <a16:creationId xmlns:a16="http://schemas.microsoft.com/office/drawing/2014/main" id="{30CBFE9E-05A7-4DB9-AA9C-C6E0F2D142BE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2" name="CaixaDeTexto 471">
          <a:extLst>
            <a:ext uri="{FF2B5EF4-FFF2-40B4-BE49-F238E27FC236}">
              <a16:creationId xmlns:a16="http://schemas.microsoft.com/office/drawing/2014/main" id="{74A2DE51-4D65-42D0-96E4-7C83F8D4CD97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3" name="CaixaDeTexto 472">
          <a:extLst>
            <a:ext uri="{FF2B5EF4-FFF2-40B4-BE49-F238E27FC236}">
              <a16:creationId xmlns:a16="http://schemas.microsoft.com/office/drawing/2014/main" id="{2D6D6F79-8270-41C9-8DDF-9D0A4C88B895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4" name="CaixaDeTexto 473">
          <a:extLst>
            <a:ext uri="{FF2B5EF4-FFF2-40B4-BE49-F238E27FC236}">
              <a16:creationId xmlns:a16="http://schemas.microsoft.com/office/drawing/2014/main" id="{75F6B133-E500-406B-B3B2-9F8747859CF2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5" name="CaixaDeTexto 474">
          <a:extLst>
            <a:ext uri="{FF2B5EF4-FFF2-40B4-BE49-F238E27FC236}">
              <a16:creationId xmlns:a16="http://schemas.microsoft.com/office/drawing/2014/main" id="{B9A6DD72-8E70-4FB7-89B5-CDE25D671E0B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6" name="CaixaDeTexto 475">
          <a:extLst>
            <a:ext uri="{FF2B5EF4-FFF2-40B4-BE49-F238E27FC236}">
              <a16:creationId xmlns:a16="http://schemas.microsoft.com/office/drawing/2014/main" id="{DDDAFC74-6231-4E46-AAE3-260BFC713C31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7" name="CaixaDeTexto 476">
          <a:extLst>
            <a:ext uri="{FF2B5EF4-FFF2-40B4-BE49-F238E27FC236}">
              <a16:creationId xmlns:a16="http://schemas.microsoft.com/office/drawing/2014/main" id="{1E6C8B25-61C6-48C1-8C90-46531A32E6D3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8" name="CaixaDeTexto 477">
          <a:extLst>
            <a:ext uri="{FF2B5EF4-FFF2-40B4-BE49-F238E27FC236}">
              <a16:creationId xmlns:a16="http://schemas.microsoft.com/office/drawing/2014/main" id="{9A885120-4022-4911-83C1-336B7587B666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79" name="CaixaDeTexto 478">
          <a:extLst>
            <a:ext uri="{FF2B5EF4-FFF2-40B4-BE49-F238E27FC236}">
              <a16:creationId xmlns:a16="http://schemas.microsoft.com/office/drawing/2014/main" id="{2EE0992B-7609-4688-B987-B78625889170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80" name="CaixaDeTexto 479">
          <a:extLst>
            <a:ext uri="{FF2B5EF4-FFF2-40B4-BE49-F238E27FC236}">
              <a16:creationId xmlns:a16="http://schemas.microsoft.com/office/drawing/2014/main" id="{8A06949D-7655-414B-8CC8-172347BF0A93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81" name="CaixaDeTexto 480">
          <a:extLst>
            <a:ext uri="{FF2B5EF4-FFF2-40B4-BE49-F238E27FC236}">
              <a16:creationId xmlns:a16="http://schemas.microsoft.com/office/drawing/2014/main" id="{F3FC432D-74A9-4697-865A-8D1A830BFD44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82" name="CaixaDeTexto 481">
          <a:extLst>
            <a:ext uri="{FF2B5EF4-FFF2-40B4-BE49-F238E27FC236}">
              <a16:creationId xmlns:a16="http://schemas.microsoft.com/office/drawing/2014/main" id="{5E32E612-2536-42D7-B80D-1B6BCCE36096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83" name="CaixaDeTexto 482">
          <a:extLst>
            <a:ext uri="{FF2B5EF4-FFF2-40B4-BE49-F238E27FC236}">
              <a16:creationId xmlns:a16="http://schemas.microsoft.com/office/drawing/2014/main" id="{D7614C4C-1847-41BE-90F1-AC03C971F0CE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84" name="CaixaDeTexto 483">
          <a:extLst>
            <a:ext uri="{FF2B5EF4-FFF2-40B4-BE49-F238E27FC236}">
              <a16:creationId xmlns:a16="http://schemas.microsoft.com/office/drawing/2014/main" id="{C6A3C9B2-74F6-43AE-88EB-C154F8A930FE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85" name="CaixaDeTexto 484">
          <a:extLst>
            <a:ext uri="{FF2B5EF4-FFF2-40B4-BE49-F238E27FC236}">
              <a16:creationId xmlns:a16="http://schemas.microsoft.com/office/drawing/2014/main" id="{4E475DA0-7872-4432-A0DD-1D058DCA24AC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86" name="CaixaDeTexto 485">
          <a:extLst>
            <a:ext uri="{FF2B5EF4-FFF2-40B4-BE49-F238E27FC236}">
              <a16:creationId xmlns:a16="http://schemas.microsoft.com/office/drawing/2014/main" id="{61284651-A3F2-4932-A509-431D624A78F3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87" name="CaixaDeTexto 486">
          <a:extLst>
            <a:ext uri="{FF2B5EF4-FFF2-40B4-BE49-F238E27FC236}">
              <a16:creationId xmlns:a16="http://schemas.microsoft.com/office/drawing/2014/main" id="{2521D844-02CF-43EE-A812-7FDFA252C1FD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88" name="CaixaDeTexto 487">
          <a:extLst>
            <a:ext uri="{FF2B5EF4-FFF2-40B4-BE49-F238E27FC236}">
              <a16:creationId xmlns:a16="http://schemas.microsoft.com/office/drawing/2014/main" id="{B1484B77-61F5-413C-AED8-F7E29D349141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89" name="CaixaDeTexto 488">
          <a:extLst>
            <a:ext uri="{FF2B5EF4-FFF2-40B4-BE49-F238E27FC236}">
              <a16:creationId xmlns:a16="http://schemas.microsoft.com/office/drawing/2014/main" id="{196DFE65-2342-41BD-B210-39ACC6AA5E06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90" name="CaixaDeTexto 489">
          <a:extLst>
            <a:ext uri="{FF2B5EF4-FFF2-40B4-BE49-F238E27FC236}">
              <a16:creationId xmlns:a16="http://schemas.microsoft.com/office/drawing/2014/main" id="{E3F8E426-41C0-48A0-91C9-D34483262ACB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91" name="CaixaDeTexto 490">
          <a:extLst>
            <a:ext uri="{FF2B5EF4-FFF2-40B4-BE49-F238E27FC236}">
              <a16:creationId xmlns:a16="http://schemas.microsoft.com/office/drawing/2014/main" id="{F384C265-F7E1-40A6-84A7-F714190C0535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92" name="CaixaDeTexto 491">
          <a:extLst>
            <a:ext uri="{FF2B5EF4-FFF2-40B4-BE49-F238E27FC236}">
              <a16:creationId xmlns:a16="http://schemas.microsoft.com/office/drawing/2014/main" id="{29F182CA-CEA8-49B1-97F4-B2744FE1F09C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93" name="CaixaDeTexto 492">
          <a:extLst>
            <a:ext uri="{FF2B5EF4-FFF2-40B4-BE49-F238E27FC236}">
              <a16:creationId xmlns:a16="http://schemas.microsoft.com/office/drawing/2014/main" id="{AB71DDB8-B73C-4F8B-8572-3E2D054FC0E9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494" name="CaixaDeTexto 493">
          <a:extLst>
            <a:ext uri="{FF2B5EF4-FFF2-40B4-BE49-F238E27FC236}">
              <a16:creationId xmlns:a16="http://schemas.microsoft.com/office/drawing/2014/main" id="{C3811928-B393-45FC-877E-85FF259F7B89}"/>
            </a:ext>
          </a:extLst>
        </xdr:cNvPr>
        <xdr:cNvSpPr txBox="1"/>
      </xdr:nvSpPr>
      <xdr:spPr>
        <a:xfrm>
          <a:off x="8820978" y="5839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95" name="CaixaDeTexto 494">
          <a:extLst>
            <a:ext uri="{FF2B5EF4-FFF2-40B4-BE49-F238E27FC236}">
              <a16:creationId xmlns:a16="http://schemas.microsoft.com/office/drawing/2014/main" id="{3EDD42A1-FD31-42EC-8037-1C86558362A0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96" name="CaixaDeTexto 495">
          <a:extLst>
            <a:ext uri="{FF2B5EF4-FFF2-40B4-BE49-F238E27FC236}">
              <a16:creationId xmlns:a16="http://schemas.microsoft.com/office/drawing/2014/main" id="{64CE8BE6-90ED-44BA-8677-ABF386AF6A62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97" name="CaixaDeTexto 496">
          <a:extLst>
            <a:ext uri="{FF2B5EF4-FFF2-40B4-BE49-F238E27FC236}">
              <a16:creationId xmlns:a16="http://schemas.microsoft.com/office/drawing/2014/main" id="{B6E2A2CB-E0DC-427B-9EF6-0B75EC0906F5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98" name="CaixaDeTexto 497">
          <a:extLst>
            <a:ext uri="{FF2B5EF4-FFF2-40B4-BE49-F238E27FC236}">
              <a16:creationId xmlns:a16="http://schemas.microsoft.com/office/drawing/2014/main" id="{A05F0559-B5C8-4709-BCE8-A8B1D0915425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499" name="CaixaDeTexto 498">
          <a:extLst>
            <a:ext uri="{FF2B5EF4-FFF2-40B4-BE49-F238E27FC236}">
              <a16:creationId xmlns:a16="http://schemas.microsoft.com/office/drawing/2014/main" id="{9FA7775A-3A92-47C0-A6DA-B644B9841353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00" name="CaixaDeTexto 499">
          <a:extLst>
            <a:ext uri="{FF2B5EF4-FFF2-40B4-BE49-F238E27FC236}">
              <a16:creationId xmlns:a16="http://schemas.microsoft.com/office/drawing/2014/main" id="{4B3B94ED-9851-4C0D-8E56-0C1E8DEADBF4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01" name="CaixaDeTexto 500">
          <a:extLst>
            <a:ext uri="{FF2B5EF4-FFF2-40B4-BE49-F238E27FC236}">
              <a16:creationId xmlns:a16="http://schemas.microsoft.com/office/drawing/2014/main" id="{A36BA9F2-A6D0-4985-A419-803827134EAC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02" name="CaixaDeTexto 501">
          <a:extLst>
            <a:ext uri="{FF2B5EF4-FFF2-40B4-BE49-F238E27FC236}">
              <a16:creationId xmlns:a16="http://schemas.microsoft.com/office/drawing/2014/main" id="{35FFB7E4-9DBE-49D2-8510-3039EA65715F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03" name="CaixaDeTexto 502">
          <a:extLst>
            <a:ext uri="{FF2B5EF4-FFF2-40B4-BE49-F238E27FC236}">
              <a16:creationId xmlns:a16="http://schemas.microsoft.com/office/drawing/2014/main" id="{A89E0B20-C10C-47CC-89A7-BDDD2E8A4F14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04" name="CaixaDeTexto 503">
          <a:extLst>
            <a:ext uri="{FF2B5EF4-FFF2-40B4-BE49-F238E27FC236}">
              <a16:creationId xmlns:a16="http://schemas.microsoft.com/office/drawing/2014/main" id="{E5F1CCD9-5250-4EF7-B62F-9718943900FB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05" name="CaixaDeTexto 504">
          <a:extLst>
            <a:ext uri="{FF2B5EF4-FFF2-40B4-BE49-F238E27FC236}">
              <a16:creationId xmlns:a16="http://schemas.microsoft.com/office/drawing/2014/main" id="{858CF6C6-F088-45AC-A44F-2FF81150C963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06" name="CaixaDeTexto 505">
          <a:extLst>
            <a:ext uri="{FF2B5EF4-FFF2-40B4-BE49-F238E27FC236}">
              <a16:creationId xmlns:a16="http://schemas.microsoft.com/office/drawing/2014/main" id="{EDF2C276-B90F-4C7D-BC82-93D918EDF54C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07" name="CaixaDeTexto 506">
          <a:extLst>
            <a:ext uri="{FF2B5EF4-FFF2-40B4-BE49-F238E27FC236}">
              <a16:creationId xmlns:a16="http://schemas.microsoft.com/office/drawing/2014/main" id="{5E9AD2ED-3FF4-416A-A6BD-8FDC598C7A57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08" name="CaixaDeTexto 507">
          <a:extLst>
            <a:ext uri="{FF2B5EF4-FFF2-40B4-BE49-F238E27FC236}">
              <a16:creationId xmlns:a16="http://schemas.microsoft.com/office/drawing/2014/main" id="{76F9C629-81BC-4CB9-98C7-4D002D95362A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09" name="CaixaDeTexto 508">
          <a:extLst>
            <a:ext uri="{FF2B5EF4-FFF2-40B4-BE49-F238E27FC236}">
              <a16:creationId xmlns:a16="http://schemas.microsoft.com/office/drawing/2014/main" id="{3D263EEA-3DE4-41D4-B9CA-4EE8DE9BD480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0" name="CaixaDeTexto 509">
          <a:extLst>
            <a:ext uri="{FF2B5EF4-FFF2-40B4-BE49-F238E27FC236}">
              <a16:creationId xmlns:a16="http://schemas.microsoft.com/office/drawing/2014/main" id="{CE9A907F-6F85-40EA-91FC-9895C9579F1C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1" name="CaixaDeTexto 510">
          <a:extLst>
            <a:ext uri="{FF2B5EF4-FFF2-40B4-BE49-F238E27FC236}">
              <a16:creationId xmlns:a16="http://schemas.microsoft.com/office/drawing/2014/main" id="{F5B04091-BA1C-4872-9697-B06D6FBC3B18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2" name="CaixaDeTexto 511">
          <a:extLst>
            <a:ext uri="{FF2B5EF4-FFF2-40B4-BE49-F238E27FC236}">
              <a16:creationId xmlns:a16="http://schemas.microsoft.com/office/drawing/2014/main" id="{6B8040E0-7994-42F4-901E-D3B578A08C73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3" name="CaixaDeTexto 512">
          <a:extLst>
            <a:ext uri="{FF2B5EF4-FFF2-40B4-BE49-F238E27FC236}">
              <a16:creationId xmlns:a16="http://schemas.microsoft.com/office/drawing/2014/main" id="{5F8E49BA-C32E-4048-BEAC-58A116BE29C4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4" name="CaixaDeTexto 513">
          <a:extLst>
            <a:ext uri="{FF2B5EF4-FFF2-40B4-BE49-F238E27FC236}">
              <a16:creationId xmlns:a16="http://schemas.microsoft.com/office/drawing/2014/main" id="{2F25C571-0DC9-4541-9B91-4EA91A8BD734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5" name="CaixaDeTexto 514">
          <a:extLst>
            <a:ext uri="{FF2B5EF4-FFF2-40B4-BE49-F238E27FC236}">
              <a16:creationId xmlns:a16="http://schemas.microsoft.com/office/drawing/2014/main" id="{A6FE72F9-B533-4C35-BD09-B67D9F1D300E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6" name="CaixaDeTexto 515">
          <a:extLst>
            <a:ext uri="{FF2B5EF4-FFF2-40B4-BE49-F238E27FC236}">
              <a16:creationId xmlns:a16="http://schemas.microsoft.com/office/drawing/2014/main" id="{A1E46251-16FE-4F20-B8C0-3EDFA28F2F24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7" name="CaixaDeTexto 516">
          <a:extLst>
            <a:ext uri="{FF2B5EF4-FFF2-40B4-BE49-F238E27FC236}">
              <a16:creationId xmlns:a16="http://schemas.microsoft.com/office/drawing/2014/main" id="{DD73CE27-FF1E-4802-BB1C-66948BD81834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8" name="CaixaDeTexto 517">
          <a:extLst>
            <a:ext uri="{FF2B5EF4-FFF2-40B4-BE49-F238E27FC236}">
              <a16:creationId xmlns:a16="http://schemas.microsoft.com/office/drawing/2014/main" id="{6C2EC407-AC03-4B31-828A-1315A31D3D9F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9" name="CaixaDeTexto 518">
          <a:extLst>
            <a:ext uri="{FF2B5EF4-FFF2-40B4-BE49-F238E27FC236}">
              <a16:creationId xmlns:a16="http://schemas.microsoft.com/office/drawing/2014/main" id="{1F631C05-B375-475D-95FD-BC43409F4E44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0" name="CaixaDeTexto 519">
          <a:extLst>
            <a:ext uri="{FF2B5EF4-FFF2-40B4-BE49-F238E27FC236}">
              <a16:creationId xmlns:a16="http://schemas.microsoft.com/office/drawing/2014/main" id="{803A5157-9D2F-4493-B0F7-F24260E7B225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1" name="CaixaDeTexto 520">
          <a:extLst>
            <a:ext uri="{FF2B5EF4-FFF2-40B4-BE49-F238E27FC236}">
              <a16:creationId xmlns:a16="http://schemas.microsoft.com/office/drawing/2014/main" id="{62EEE4D8-A0D2-487C-B8D9-2BDE3BA63A83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2" name="CaixaDeTexto 521">
          <a:extLst>
            <a:ext uri="{FF2B5EF4-FFF2-40B4-BE49-F238E27FC236}">
              <a16:creationId xmlns:a16="http://schemas.microsoft.com/office/drawing/2014/main" id="{FD97AA26-1918-4E92-89FE-D36D852E3C3C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3" name="CaixaDeTexto 522">
          <a:extLst>
            <a:ext uri="{FF2B5EF4-FFF2-40B4-BE49-F238E27FC236}">
              <a16:creationId xmlns:a16="http://schemas.microsoft.com/office/drawing/2014/main" id="{B435F776-CF5F-4058-B6B6-BD6F4ADA4045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4" name="CaixaDeTexto 523">
          <a:extLst>
            <a:ext uri="{FF2B5EF4-FFF2-40B4-BE49-F238E27FC236}">
              <a16:creationId xmlns:a16="http://schemas.microsoft.com/office/drawing/2014/main" id="{594442BD-66EF-48FF-9413-E778B30198A7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5" name="CaixaDeTexto 524">
          <a:extLst>
            <a:ext uri="{FF2B5EF4-FFF2-40B4-BE49-F238E27FC236}">
              <a16:creationId xmlns:a16="http://schemas.microsoft.com/office/drawing/2014/main" id="{10A0218D-6432-4313-A967-4B191BB87F40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6" name="CaixaDeTexto 525">
          <a:extLst>
            <a:ext uri="{FF2B5EF4-FFF2-40B4-BE49-F238E27FC236}">
              <a16:creationId xmlns:a16="http://schemas.microsoft.com/office/drawing/2014/main" id="{78954D96-A5EC-4874-A172-E6C803B12C29}"/>
            </a:ext>
          </a:extLst>
        </xdr:cNvPr>
        <xdr:cNvSpPr txBox="1"/>
      </xdr:nvSpPr>
      <xdr:spPr>
        <a:xfrm>
          <a:off x="8820978" y="546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27" name="CaixaDeTexto 526">
          <a:extLst>
            <a:ext uri="{FF2B5EF4-FFF2-40B4-BE49-F238E27FC236}">
              <a16:creationId xmlns:a16="http://schemas.microsoft.com/office/drawing/2014/main" id="{14B0BDA4-91F4-4FCE-A719-8D38B50F1629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28" name="CaixaDeTexto 527">
          <a:extLst>
            <a:ext uri="{FF2B5EF4-FFF2-40B4-BE49-F238E27FC236}">
              <a16:creationId xmlns:a16="http://schemas.microsoft.com/office/drawing/2014/main" id="{8F21DD59-2CCA-4C34-8CF1-7F072690F970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29" name="CaixaDeTexto 528">
          <a:extLst>
            <a:ext uri="{FF2B5EF4-FFF2-40B4-BE49-F238E27FC236}">
              <a16:creationId xmlns:a16="http://schemas.microsoft.com/office/drawing/2014/main" id="{15390F99-8E7C-4B87-8695-65470723E0C3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30" name="CaixaDeTexto 529">
          <a:extLst>
            <a:ext uri="{FF2B5EF4-FFF2-40B4-BE49-F238E27FC236}">
              <a16:creationId xmlns:a16="http://schemas.microsoft.com/office/drawing/2014/main" id="{52EE7AAE-66F2-46B7-9FEF-1861E739C65F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31" name="CaixaDeTexto 530">
          <a:extLst>
            <a:ext uri="{FF2B5EF4-FFF2-40B4-BE49-F238E27FC236}">
              <a16:creationId xmlns:a16="http://schemas.microsoft.com/office/drawing/2014/main" id="{689485E9-56AA-4FF1-94FC-3634F079221A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32" name="CaixaDeTexto 531">
          <a:extLst>
            <a:ext uri="{FF2B5EF4-FFF2-40B4-BE49-F238E27FC236}">
              <a16:creationId xmlns:a16="http://schemas.microsoft.com/office/drawing/2014/main" id="{F6643CD3-DF2B-462E-8222-639FA9F843D9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33" name="CaixaDeTexto 532">
          <a:extLst>
            <a:ext uri="{FF2B5EF4-FFF2-40B4-BE49-F238E27FC236}">
              <a16:creationId xmlns:a16="http://schemas.microsoft.com/office/drawing/2014/main" id="{3DEB7C17-25B3-45FE-AE55-D8C40D10E267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534" name="CaixaDeTexto 533">
          <a:extLst>
            <a:ext uri="{FF2B5EF4-FFF2-40B4-BE49-F238E27FC236}">
              <a16:creationId xmlns:a16="http://schemas.microsoft.com/office/drawing/2014/main" id="{0BFB9740-DBC8-466B-B01F-7A1D2C5CFFF4}"/>
            </a:ext>
          </a:extLst>
        </xdr:cNvPr>
        <xdr:cNvSpPr txBox="1"/>
      </xdr:nvSpPr>
      <xdr:spPr>
        <a:xfrm>
          <a:off x="8820978" y="5648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F10"/>
  <sheetViews>
    <sheetView tabSelected="1" view="pageBreakPreview" zoomScaleNormal="100" zoomScaleSheetLayoutView="100" workbookViewId="0">
      <selection activeCell="F20" sqref="F20"/>
    </sheetView>
  </sheetViews>
  <sheetFormatPr defaultRowHeight="15"/>
  <cols>
    <col min="2" max="2" width="49" bestFit="1" customWidth="1"/>
    <col min="3" max="5" width="16.5703125" customWidth="1"/>
    <col min="6" max="6" width="18" bestFit="1" customWidth="1"/>
  </cols>
  <sheetData>
    <row r="1" spans="1:6" ht="46.5" thickTop="1" thickBot="1">
      <c r="A1" s="164" t="s">
        <v>167</v>
      </c>
      <c r="B1" s="111"/>
      <c r="C1" s="111"/>
      <c r="D1" s="111"/>
      <c r="E1" s="111"/>
      <c r="F1" s="112"/>
    </row>
    <row r="2" spans="1:6" ht="15.75" thickTop="1"/>
    <row r="3" spans="1:6" ht="37.5" customHeight="1">
      <c r="A3" s="113" t="s">
        <v>151</v>
      </c>
      <c r="B3" s="114" t="s">
        <v>152</v>
      </c>
      <c r="C3" s="114" t="s">
        <v>153</v>
      </c>
      <c r="D3" s="115" t="s">
        <v>154</v>
      </c>
      <c r="E3" s="114" t="s">
        <v>155</v>
      </c>
      <c r="F3" s="116" t="s">
        <v>156</v>
      </c>
    </row>
    <row r="4" spans="1:6" ht="21.95" customHeight="1">
      <c r="A4" s="117">
        <v>1</v>
      </c>
      <c r="B4" s="118" t="str">
        <f>'Manutenção Base km 14'!C3</f>
        <v>Serviços Preliminares</v>
      </c>
      <c r="C4" s="119">
        <f>'Manutenção Base km 14'!I3</f>
        <v>0</v>
      </c>
      <c r="D4" s="119">
        <f>C4*0.0623</f>
        <v>0</v>
      </c>
      <c r="E4" s="119">
        <f>(D4+C4)*0.2141</f>
        <v>0</v>
      </c>
      <c r="F4" s="120">
        <f>SUM(C4:E4)</f>
        <v>0</v>
      </c>
    </row>
    <row r="5" spans="1:6" ht="21.95" customHeight="1">
      <c r="A5" s="117">
        <v>2</v>
      </c>
      <c r="B5" s="118" t="str">
        <f>'Manutenção Base km 14'!C6</f>
        <v>Manutenção sistema fotovoltaico hibrido</v>
      </c>
      <c r="C5" s="119">
        <f>'Manutenção Base km 14'!I6</f>
        <v>0</v>
      </c>
      <c r="D5" s="119">
        <f>C5*0.0623</f>
        <v>0</v>
      </c>
      <c r="E5" s="119">
        <f>(D5+C5)*0.2141</f>
        <v>0</v>
      </c>
      <c r="F5" s="120">
        <f t="shared" ref="F5:F6" si="0">SUM(C5:E5)</f>
        <v>0</v>
      </c>
    </row>
    <row r="6" spans="1:6" ht="21.95" customHeight="1">
      <c r="A6" s="117">
        <v>3</v>
      </c>
      <c r="B6" s="118" t="str">
        <f>'Manutenção Base km 14'!C20</f>
        <v>Manutenção cobertura</v>
      </c>
      <c r="C6" s="119">
        <f>'Manutenção Base km 14'!I20</f>
        <v>0</v>
      </c>
      <c r="D6" s="119">
        <f>C6*0.0623</f>
        <v>0</v>
      </c>
      <c r="E6" s="119">
        <f>(D6+C6)*0.2141</f>
        <v>0</v>
      </c>
      <c r="F6" s="120">
        <f t="shared" si="0"/>
        <v>0</v>
      </c>
    </row>
    <row r="7" spans="1:6" ht="21.95" customHeight="1">
      <c r="A7" s="117">
        <v>4</v>
      </c>
      <c r="B7" s="118" t="str">
        <f>'Manutenção Base km 14'!C30</f>
        <v>Manutenção gerador diesel 10kVA Toyama</v>
      </c>
      <c r="C7" s="119">
        <f>'Manutenção Base km 14'!I30</f>
        <v>0</v>
      </c>
      <c r="D7" s="119">
        <f>C7*0.0623</f>
        <v>0</v>
      </c>
      <c r="E7" s="119">
        <f>(D7+C7)*0.2141</f>
        <v>0</v>
      </c>
      <c r="F7" s="120">
        <f>SUM(C7:E7)</f>
        <v>0</v>
      </c>
    </row>
    <row r="8" spans="1:6" ht="21.95" customHeight="1">
      <c r="A8" s="117">
        <v>5</v>
      </c>
      <c r="B8" s="118" t="str">
        <f>'Manutenção Base km 14'!C39</f>
        <v>Limpeza final de obra</v>
      </c>
      <c r="C8" s="119">
        <f>'Manutenção Base km 14'!I39</f>
        <v>0</v>
      </c>
      <c r="D8" s="119">
        <f>C8*0.0623</f>
        <v>0</v>
      </c>
      <c r="E8" s="119">
        <f>(D8+C8)*0.2141</f>
        <v>0</v>
      </c>
      <c r="F8" s="120">
        <f>SUM(C8:E8)</f>
        <v>0</v>
      </c>
    </row>
    <row r="9" spans="1:6" ht="21.95" customHeight="1">
      <c r="A9" s="121"/>
      <c r="B9" s="122" t="s">
        <v>18</v>
      </c>
      <c r="C9" s="123">
        <f>SUM(C4:C7)</f>
        <v>0</v>
      </c>
      <c r="D9" s="123">
        <f>SUM(D4:D7)</f>
        <v>0</v>
      </c>
      <c r="E9" s="123">
        <f>SUM(E4:E7)</f>
        <v>0</v>
      </c>
      <c r="F9" s="124">
        <f>SUM(F4:F8)</f>
        <v>0</v>
      </c>
    </row>
    <row r="10" spans="1:6" ht="21.95" customHeight="1"/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headerFooter>
    <oddHeader xml:space="preserve">&amp;CPESM CARAGUATATUBA
KM 14
Manutenção do sistema solar híbrido&amp;RPlanilha de Custos
 CDHU 190- 06/2023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K24"/>
  <sheetViews>
    <sheetView view="pageBreakPreview" zoomScale="85" zoomScaleNormal="90" zoomScaleSheetLayoutView="85" workbookViewId="0">
      <selection activeCell="J23" sqref="J23"/>
    </sheetView>
  </sheetViews>
  <sheetFormatPr defaultColWidth="9.140625" defaultRowHeight="15"/>
  <cols>
    <col min="1" max="1" width="6.140625" style="81" bestFit="1" customWidth="1"/>
    <col min="2" max="2" width="65.5703125" style="80" bestFit="1" customWidth="1"/>
    <col min="3" max="4" width="20" style="80" bestFit="1" customWidth="1"/>
    <col min="5" max="5" width="20" style="80" customWidth="1"/>
    <col min="6" max="6" width="20" style="80" bestFit="1" customWidth="1"/>
    <col min="7" max="7" width="21.42578125" style="80" bestFit="1" customWidth="1"/>
    <col min="8" max="8" width="19.140625" style="80" customWidth="1"/>
    <col min="9" max="9" width="20" style="80" bestFit="1" customWidth="1"/>
    <col min="10" max="10" width="21.42578125" style="80" bestFit="1" customWidth="1"/>
    <col min="11" max="11" width="14.28515625" style="80" customWidth="1"/>
    <col min="12" max="12" width="6.140625" style="80" customWidth="1"/>
    <col min="13" max="16384" width="9.140625" style="80"/>
  </cols>
  <sheetData>
    <row r="1" spans="1:11" ht="60.75" customHeight="1" thickTop="1" thickBot="1">
      <c r="A1" s="76" t="s">
        <v>157</v>
      </c>
      <c r="B1" s="77"/>
      <c r="C1" s="78"/>
      <c r="D1" s="78"/>
      <c r="E1" s="78"/>
      <c r="F1" s="78"/>
      <c r="G1" s="79"/>
      <c r="H1" s="78"/>
      <c r="I1" s="78"/>
      <c r="J1" s="79"/>
      <c r="K1" s="79"/>
    </row>
    <row r="2" spans="1:11" ht="16.5" thickTop="1" thickBot="1"/>
    <row r="3" spans="1:11" ht="15.75" thickBot="1">
      <c r="A3" s="165" t="s">
        <v>0</v>
      </c>
      <c r="B3" s="167" t="s">
        <v>79</v>
      </c>
      <c r="C3" s="169" t="s">
        <v>78</v>
      </c>
      <c r="D3" s="170"/>
      <c r="E3" s="170"/>
      <c r="F3" s="170"/>
      <c r="G3" s="171"/>
      <c r="H3" s="171"/>
      <c r="I3" s="171"/>
      <c r="J3" s="171"/>
      <c r="K3" s="172"/>
    </row>
    <row r="4" spans="1:11" s="82" customFormat="1" ht="62.25" customHeight="1" thickBot="1">
      <c r="A4" s="166"/>
      <c r="B4" s="168"/>
      <c r="C4" s="125" t="s">
        <v>80</v>
      </c>
      <c r="D4" s="126" t="s">
        <v>81</v>
      </c>
      <c r="E4" s="126" t="s">
        <v>82</v>
      </c>
      <c r="F4" s="126" t="s">
        <v>163</v>
      </c>
      <c r="G4" s="127" t="s">
        <v>72</v>
      </c>
      <c r="H4" s="126" t="str">
        <f>B11</f>
        <v>Administração local 6,23%</v>
      </c>
      <c r="I4" s="126" t="str">
        <f>B12</f>
        <v>BDI 21,41%</v>
      </c>
      <c r="J4" s="126" t="s">
        <v>8</v>
      </c>
      <c r="K4" s="128" t="s">
        <v>83</v>
      </c>
    </row>
    <row r="5" spans="1:11" s="83" customFormat="1" ht="24.95" customHeight="1">
      <c r="A5" s="129">
        <v>1</v>
      </c>
      <c r="B5" s="130" t="str">
        <f>'Manutenção Base km 14'!C3</f>
        <v>Serviços Preliminares</v>
      </c>
      <c r="C5" s="131">
        <f>'Manutenção Base km 14'!I3</f>
        <v>0</v>
      </c>
      <c r="D5" s="132"/>
      <c r="E5" s="132"/>
      <c r="F5" s="132"/>
      <c r="G5" s="132">
        <f>C5</f>
        <v>0</v>
      </c>
      <c r="H5" s="133">
        <f t="shared" ref="H5:H10" si="0">G5*0.0623</f>
        <v>0</v>
      </c>
      <c r="I5" s="134">
        <f t="shared" ref="I5:I10" si="1">(G5+H5)*0.2141</f>
        <v>0</v>
      </c>
      <c r="J5" s="135">
        <f t="shared" ref="J5:J10" si="2">SUM(G5:I5)</f>
        <v>0</v>
      </c>
      <c r="K5" s="136" t="e">
        <f>J5/$J$10</f>
        <v>#DIV/0!</v>
      </c>
    </row>
    <row r="6" spans="1:11" s="83" customFormat="1" ht="24.95" customHeight="1">
      <c r="A6" s="129">
        <v>2</v>
      </c>
      <c r="B6" s="130" t="str">
        <f>'Manutenção Base km 14'!C6</f>
        <v>Manutenção sistema fotovoltaico hibrido</v>
      </c>
      <c r="C6" s="152">
        <f>'Manutenção Base km 14'!I6/3</f>
        <v>0</v>
      </c>
      <c r="D6" s="152">
        <f>C6</f>
        <v>0</v>
      </c>
      <c r="E6" s="153">
        <f>D6</f>
        <v>0</v>
      </c>
      <c r="F6" s="153"/>
      <c r="G6" s="153">
        <f>SUM(C6:E6)</f>
        <v>0</v>
      </c>
      <c r="H6" s="133">
        <f t="shared" si="0"/>
        <v>0</v>
      </c>
      <c r="I6" s="134">
        <f t="shared" si="1"/>
        <v>0</v>
      </c>
      <c r="J6" s="135">
        <f t="shared" si="2"/>
        <v>0</v>
      </c>
      <c r="K6" s="136" t="e">
        <f>J6/$J$10</f>
        <v>#DIV/0!</v>
      </c>
    </row>
    <row r="7" spans="1:11" s="83" customFormat="1" ht="24.95" customHeight="1">
      <c r="A7" s="129">
        <v>3</v>
      </c>
      <c r="B7" s="130" t="str">
        <f>'Manutenção Base km 14'!C20</f>
        <v>Manutenção cobertura</v>
      </c>
      <c r="C7" s="137">
        <f>'Manutenção Base km 14'!I20/3</f>
        <v>0</v>
      </c>
      <c r="D7" s="138">
        <f>C7</f>
        <v>0</v>
      </c>
      <c r="E7" s="138">
        <f>D7</f>
        <v>0</v>
      </c>
      <c r="F7" s="138"/>
      <c r="G7" s="153">
        <f>SUM(C7:E7)</f>
        <v>0</v>
      </c>
      <c r="H7" s="133">
        <f t="shared" si="0"/>
        <v>0</v>
      </c>
      <c r="I7" s="134">
        <f t="shared" si="1"/>
        <v>0</v>
      </c>
      <c r="J7" s="135">
        <f t="shared" si="2"/>
        <v>0</v>
      </c>
      <c r="K7" s="136" t="e">
        <f>J7/$J$10</f>
        <v>#DIV/0!</v>
      </c>
    </row>
    <row r="8" spans="1:11" s="83" customFormat="1" ht="24.95" customHeight="1">
      <c r="A8" s="129">
        <v>4</v>
      </c>
      <c r="B8" s="130" t="str">
        <f>'Manutenção Base km 14'!C30</f>
        <v>Manutenção gerador diesel 10kVA Toyama</v>
      </c>
      <c r="C8" s="137"/>
      <c r="D8" s="138"/>
      <c r="E8" s="138">
        <f>'Manutenção Base km 14'!I30/2</f>
        <v>0</v>
      </c>
      <c r="F8" s="138">
        <f>E8</f>
        <v>0</v>
      </c>
      <c r="G8" s="153">
        <f>SUM(E8:F8)</f>
        <v>0</v>
      </c>
      <c r="H8" s="133">
        <f t="shared" si="0"/>
        <v>0</v>
      </c>
      <c r="I8" s="134">
        <f t="shared" si="1"/>
        <v>0</v>
      </c>
      <c r="J8" s="135">
        <f t="shared" si="2"/>
        <v>0</v>
      </c>
      <c r="K8" s="136" t="e">
        <f>J8/$J$10</f>
        <v>#DIV/0!</v>
      </c>
    </row>
    <row r="9" spans="1:11" s="83" customFormat="1" ht="24.95" customHeight="1">
      <c r="A9" s="129">
        <v>5</v>
      </c>
      <c r="B9" s="130" t="str">
        <f>'Manutenção Base km 14'!C39</f>
        <v>Limpeza final de obra</v>
      </c>
      <c r="C9" s="137"/>
      <c r="D9" s="138"/>
      <c r="E9" s="138"/>
      <c r="F9" s="138">
        <f>'Manutenção Base km 14'!I39</f>
        <v>0</v>
      </c>
      <c r="G9" s="139">
        <f>F9</f>
        <v>0</v>
      </c>
      <c r="H9" s="133">
        <f t="shared" si="0"/>
        <v>0</v>
      </c>
      <c r="I9" s="134">
        <f t="shared" si="1"/>
        <v>0</v>
      </c>
      <c r="J9" s="135">
        <f t="shared" si="2"/>
        <v>0</v>
      </c>
      <c r="K9" s="136" t="e">
        <f>J9/$J$10</f>
        <v>#DIV/0!</v>
      </c>
    </row>
    <row r="10" spans="1:11" s="83" customFormat="1" ht="18">
      <c r="A10" s="140"/>
      <c r="B10" s="141" t="s">
        <v>158</v>
      </c>
      <c r="C10" s="142">
        <f>SUM(C5:C9)</f>
        <v>0</v>
      </c>
      <c r="D10" s="142">
        <f>SUM(D5:D9)</f>
        <v>0</v>
      </c>
      <c r="E10" s="142">
        <f>SUM(E5:E9)</f>
        <v>0</v>
      </c>
      <c r="F10" s="142">
        <f>SUM(F5:F9)</f>
        <v>0</v>
      </c>
      <c r="G10" s="143">
        <f>SUM(G5:G9)</f>
        <v>0</v>
      </c>
      <c r="H10" s="144">
        <f t="shared" si="0"/>
        <v>0</v>
      </c>
      <c r="I10" s="144">
        <f t="shared" si="1"/>
        <v>0</v>
      </c>
      <c r="J10" s="144">
        <f t="shared" si="2"/>
        <v>0</v>
      </c>
      <c r="K10" s="160" t="e">
        <f>SUM(K5:K9)</f>
        <v>#DIV/0!</v>
      </c>
    </row>
    <row r="11" spans="1:11" s="83" customFormat="1" ht="18">
      <c r="A11" s="84"/>
      <c r="B11" s="85" t="s">
        <v>159</v>
      </c>
      <c r="C11" s="145">
        <f>C10*0.0623</f>
        <v>0</v>
      </c>
      <c r="D11" s="145">
        <f>D10*0.0623</f>
        <v>0</v>
      </c>
      <c r="E11" s="145">
        <f>E10*0.0623</f>
        <v>0</v>
      </c>
      <c r="F11" s="145">
        <f>F10*0.0623</f>
        <v>0</v>
      </c>
      <c r="G11" s="145">
        <f>G10*0.0623</f>
        <v>0</v>
      </c>
      <c r="H11" s="86"/>
      <c r="I11" s="86"/>
      <c r="J11" s="86"/>
      <c r="K11" s="163"/>
    </row>
    <row r="12" spans="1:11" s="83" customFormat="1" ht="18">
      <c r="A12" s="87"/>
      <c r="B12" s="88" t="s">
        <v>155</v>
      </c>
      <c r="C12" s="146">
        <f>(C11+C10)*0.2141</f>
        <v>0</v>
      </c>
      <c r="D12" s="146">
        <f>(D11+D10)*0.2141</f>
        <v>0</v>
      </c>
      <c r="E12" s="146">
        <f>(E11+E10)*0.2141</f>
        <v>0</v>
      </c>
      <c r="F12" s="146">
        <f>(F11+F10)*0.2141</f>
        <v>0</v>
      </c>
      <c r="G12" s="146">
        <f>(G11+G10)*0.2141</f>
        <v>0</v>
      </c>
      <c r="H12" s="89"/>
      <c r="I12" s="89"/>
      <c r="J12" s="89"/>
      <c r="K12" s="162"/>
    </row>
    <row r="13" spans="1:11" s="86" customFormat="1" ht="42.95" customHeight="1">
      <c r="A13" s="90"/>
      <c r="B13" s="91" t="s">
        <v>160</v>
      </c>
      <c r="C13" s="147">
        <f>SUM(C10:C12)</f>
        <v>0</v>
      </c>
      <c r="D13" s="148">
        <f t="shared" ref="D13:F13" si="3">SUM(D10:D12)</f>
        <v>0</v>
      </c>
      <c r="E13" s="148">
        <f t="shared" si="3"/>
        <v>0</v>
      </c>
      <c r="F13" s="148">
        <f t="shared" si="3"/>
        <v>0</v>
      </c>
      <c r="G13" s="149">
        <f>SUM(G10:G12)</f>
        <v>0</v>
      </c>
      <c r="H13" s="92"/>
      <c r="I13" s="92"/>
      <c r="J13" s="92"/>
      <c r="K13" s="161"/>
    </row>
    <row r="14" spans="1:11" s="83" customFormat="1" ht="18.75" thickBot="1">
      <c r="A14" s="93"/>
      <c r="B14" s="94" t="s">
        <v>73</v>
      </c>
      <c r="C14" s="96" t="e">
        <f>C13/$G$13</f>
        <v>#DIV/0!</v>
      </c>
      <c r="D14" s="96" t="e">
        <f t="shared" ref="D14:F14" si="4">D13/$G$13</f>
        <v>#DIV/0!</v>
      </c>
      <c r="E14" s="96" t="e">
        <f t="shared" si="4"/>
        <v>#DIV/0!</v>
      </c>
      <c r="F14" s="96" t="e">
        <f t="shared" si="4"/>
        <v>#DIV/0!</v>
      </c>
      <c r="G14" s="150" t="e">
        <f>SUM(C14:F14)</f>
        <v>#DIV/0!</v>
      </c>
      <c r="H14" s="96"/>
      <c r="I14" s="96"/>
      <c r="J14" s="95"/>
      <c r="K14" s="97"/>
    </row>
    <row r="24" spans="7:7" ht="18">
      <c r="G24" s="151"/>
    </row>
  </sheetData>
  <mergeCells count="3">
    <mergeCell ref="A3:A4"/>
    <mergeCell ref="B3:B4"/>
    <mergeCell ref="C3:K3"/>
  </mergeCells>
  <phoneticPr fontId="17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79" fitToHeight="0" orientation="landscape" r:id="rId1"/>
  <headerFooter>
    <oddHeader xml:space="preserve">&amp;L&amp;G&amp;C&amp;"-,Negrito"&amp;14PESM CARAGUATATUBA
KM 14
Manutenção do sistema solar híbrido&amp;RPlanilha de Custos
 CDHU 190 - 06/2023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J49"/>
  <sheetViews>
    <sheetView showGridLines="0" view="pageBreakPreview" zoomScale="68" zoomScaleNormal="115" zoomScaleSheetLayoutView="68" workbookViewId="0">
      <selection activeCell="O40" sqref="O40"/>
    </sheetView>
  </sheetViews>
  <sheetFormatPr defaultColWidth="9.140625" defaultRowHeight="14.25"/>
  <cols>
    <col min="1" max="1" width="10.42578125" style="50" customWidth="1"/>
    <col min="2" max="2" width="21.140625" style="51" customWidth="1"/>
    <col min="3" max="3" width="100.7109375" style="1" customWidth="1"/>
    <col min="4" max="4" width="10.140625" style="52" bestFit="1" customWidth="1"/>
    <col min="5" max="5" width="13.7109375" style="25" customWidth="1"/>
    <col min="6" max="8" width="15.7109375" style="25" customWidth="1"/>
    <col min="9" max="9" width="18.7109375" style="25" customWidth="1"/>
    <col min="10" max="16384" width="9.140625" style="1"/>
  </cols>
  <sheetData>
    <row r="1" spans="1:10" ht="18" customHeight="1">
      <c r="A1" s="175" t="s">
        <v>0</v>
      </c>
      <c r="B1" s="177" t="s">
        <v>102</v>
      </c>
      <c r="C1" s="177" t="s">
        <v>1</v>
      </c>
      <c r="D1" s="179" t="s">
        <v>2</v>
      </c>
      <c r="E1" s="181" t="s">
        <v>3</v>
      </c>
      <c r="F1" s="183" t="s">
        <v>4</v>
      </c>
      <c r="G1" s="183"/>
      <c r="H1" s="183"/>
      <c r="I1" s="184"/>
    </row>
    <row r="2" spans="1:10" ht="18" customHeight="1">
      <c r="A2" s="176"/>
      <c r="B2" s="178"/>
      <c r="C2" s="178"/>
      <c r="D2" s="180"/>
      <c r="E2" s="182"/>
      <c r="F2" s="2" t="s">
        <v>5</v>
      </c>
      <c r="G2" s="2" t="s">
        <v>6</v>
      </c>
      <c r="H2" s="2" t="s">
        <v>7</v>
      </c>
      <c r="I2" s="3" t="s">
        <v>8</v>
      </c>
    </row>
    <row r="3" spans="1:10" ht="18" customHeight="1">
      <c r="A3" s="5">
        <v>1</v>
      </c>
      <c r="B3" s="6"/>
      <c r="C3" s="7" t="s">
        <v>168</v>
      </c>
      <c r="D3" s="8"/>
      <c r="E3" s="20"/>
      <c r="F3" s="21"/>
      <c r="G3" s="21"/>
      <c r="H3" s="22"/>
      <c r="I3" s="23">
        <f>SUM(I4:I4)</f>
        <v>0</v>
      </c>
    </row>
    <row r="4" spans="1:10" ht="18" customHeight="1">
      <c r="A4" s="9" t="s">
        <v>9</v>
      </c>
      <c r="B4" s="10" t="s">
        <v>70</v>
      </c>
      <c r="C4" s="11" t="s">
        <v>71</v>
      </c>
      <c r="D4" s="10" t="s">
        <v>106</v>
      </c>
      <c r="E4" s="14">
        <v>12</v>
      </c>
      <c r="F4" s="98"/>
      <c r="G4" s="98"/>
      <c r="H4" s="98">
        <f t="shared" ref="H4" si="0">G4+F4</f>
        <v>0</v>
      </c>
      <c r="I4" s="99">
        <f t="shared" ref="I4" si="1">H4*E4</f>
        <v>0</v>
      </c>
    </row>
    <row r="5" spans="1:10" ht="18" customHeight="1">
      <c r="A5" s="195"/>
      <c r="B5" s="196"/>
      <c r="C5" s="196"/>
      <c r="D5" s="196"/>
      <c r="E5" s="196"/>
      <c r="F5" s="196"/>
      <c r="G5" s="196"/>
      <c r="H5" s="196"/>
      <c r="I5" s="197"/>
    </row>
    <row r="6" spans="1:10" s="24" customFormat="1" ht="15">
      <c r="A6" s="5">
        <v>2</v>
      </c>
      <c r="B6" s="6"/>
      <c r="C6" s="7" t="s">
        <v>169</v>
      </c>
      <c r="D6" s="8"/>
      <c r="E6" s="20"/>
      <c r="F6" s="21"/>
      <c r="G6" s="21"/>
      <c r="H6" s="22"/>
      <c r="I6" s="110">
        <f>SUM(I7:I18)</f>
        <v>0</v>
      </c>
      <c r="J6" s="1"/>
    </row>
    <row r="7" spans="1:10" s="24" customFormat="1" ht="15">
      <c r="A7" s="9" t="s">
        <v>10</v>
      </c>
      <c r="B7" s="10" t="s">
        <v>85</v>
      </c>
      <c r="C7" s="11" t="s">
        <v>86</v>
      </c>
      <c r="D7" s="10" t="s">
        <v>87</v>
      </c>
      <c r="E7" s="14">
        <v>180</v>
      </c>
      <c r="F7" s="98"/>
      <c r="G7" s="98"/>
      <c r="H7" s="98">
        <f>G7</f>
        <v>0</v>
      </c>
      <c r="I7" s="99">
        <f>H7*E7</f>
        <v>0</v>
      </c>
      <c r="J7" s="1"/>
    </row>
    <row r="8" spans="1:10" s="24" customFormat="1" ht="15">
      <c r="A8" s="9" t="s">
        <v>50</v>
      </c>
      <c r="B8" s="10" t="s">
        <v>88</v>
      </c>
      <c r="C8" s="11" t="s">
        <v>89</v>
      </c>
      <c r="D8" s="10" t="s">
        <v>87</v>
      </c>
      <c r="E8" s="14">
        <v>180</v>
      </c>
      <c r="F8" s="98"/>
      <c r="G8" s="98"/>
      <c r="H8" s="98">
        <f>G8</f>
        <v>0</v>
      </c>
      <c r="I8" s="99">
        <f t="shared" ref="I8:I18" si="2">H8*E8</f>
        <v>0</v>
      </c>
      <c r="J8" s="1"/>
    </row>
    <row r="9" spans="1:10" s="24" customFormat="1" ht="15">
      <c r="A9" s="9" t="s">
        <v>51</v>
      </c>
      <c r="B9" s="10" t="s">
        <v>90</v>
      </c>
      <c r="C9" s="11" t="s">
        <v>91</v>
      </c>
      <c r="D9" s="10" t="s">
        <v>47</v>
      </c>
      <c r="E9" s="14">
        <v>22</v>
      </c>
      <c r="F9" s="98"/>
      <c r="G9" s="98"/>
      <c r="H9" s="98">
        <f t="shared" ref="H9:H10" si="3">G9+F9</f>
        <v>0</v>
      </c>
      <c r="I9" s="99">
        <f t="shared" si="2"/>
        <v>0</v>
      </c>
      <c r="J9" s="1"/>
    </row>
    <row r="10" spans="1:10" s="24" customFormat="1" ht="15">
      <c r="A10" s="9" t="s">
        <v>52</v>
      </c>
      <c r="B10" s="10" t="s">
        <v>101</v>
      </c>
      <c r="C10" s="11" t="s">
        <v>100</v>
      </c>
      <c r="D10" s="10" t="s">
        <v>47</v>
      </c>
      <c r="E10" s="14">
        <v>36</v>
      </c>
      <c r="F10" s="98"/>
      <c r="G10" s="98"/>
      <c r="H10" s="98">
        <f t="shared" si="3"/>
        <v>0</v>
      </c>
      <c r="I10" s="99">
        <f t="shared" si="2"/>
        <v>0</v>
      </c>
      <c r="J10" s="1"/>
    </row>
    <row r="11" spans="1:10" s="24" customFormat="1" ht="15">
      <c r="A11" s="9" t="s">
        <v>53</v>
      </c>
      <c r="B11" s="10" t="s">
        <v>121</v>
      </c>
      <c r="C11" s="11" t="s">
        <v>122</v>
      </c>
      <c r="D11" s="10" t="s">
        <v>112</v>
      </c>
      <c r="E11" s="14">
        <v>2</v>
      </c>
      <c r="F11" s="98"/>
      <c r="G11" s="98"/>
      <c r="H11" s="98">
        <f t="shared" ref="H11:H18" si="4">G11</f>
        <v>0</v>
      </c>
      <c r="I11" s="99">
        <f>H11*E11</f>
        <v>0</v>
      </c>
      <c r="J11" s="1"/>
    </row>
    <row r="12" spans="1:10" s="24" customFormat="1" ht="15">
      <c r="A12" s="9" t="s">
        <v>54</v>
      </c>
      <c r="B12" s="10" t="s">
        <v>123</v>
      </c>
      <c r="C12" s="11" t="s">
        <v>124</v>
      </c>
      <c r="D12" s="10" t="s">
        <v>112</v>
      </c>
      <c r="E12" s="14">
        <v>2</v>
      </c>
      <c r="F12" s="98"/>
      <c r="G12" s="98"/>
      <c r="H12" s="98">
        <f t="shared" si="4"/>
        <v>0</v>
      </c>
      <c r="I12" s="99">
        <f>H12*E12</f>
        <v>0</v>
      </c>
      <c r="J12" s="1"/>
    </row>
    <row r="13" spans="1:10" s="24" customFormat="1" ht="15">
      <c r="A13" s="9" t="s">
        <v>56</v>
      </c>
      <c r="B13" s="10" t="s">
        <v>125</v>
      </c>
      <c r="C13" s="11" t="s">
        <v>126</v>
      </c>
      <c r="D13" s="10" t="s">
        <v>112</v>
      </c>
      <c r="E13" s="14">
        <v>1</v>
      </c>
      <c r="F13" s="98"/>
      <c r="G13" s="98"/>
      <c r="H13" s="98">
        <f t="shared" si="4"/>
        <v>0</v>
      </c>
      <c r="I13" s="99">
        <f>H13*E13</f>
        <v>0</v>
      </c>
      <c r="J13" s="1"/>
    </row>
    <row r="14" spans="1:10" s="24" customFormat="1" ht="15">
      <c r="A14" s="9" t="s">
        <v>61</v>
      </c>
      <c r="B14" s="10" t="s">
        <v>62</v>
      </c>
      <c r="C14" s="11" t="s">
        <v>63</v>
      </c>
      <c r="D14" s="10" t="s">
        <v>109</v>
      </c>
      <c r="E14" s="14">
        <v>20</v>
      </c>
      <c r="F14" s="98"/>
      <c r="G14" s="98"/>
      <c r="H14" s="98">
        <f t="shared" si="4"/>
        <v>0</v>
      </c>
      <c r="I14" s="99">
        <f t="shared" ref="I14:I16" si="5">H14*E14</f>
        <v>0</v>
      </c>
      <c r="J14" s="1"/>
    </row>
    <row r="15" spans="1:10" s="24" customFormat="1" ht="15">
      <c r="A15" s="9" t="s">
        <v>74</v>
      </c>
      <c r="B15" s="10" t="s">
        <v>64</v>
      </c>
      <c r="C15" s="11" t="s">
        <v>65</v>
      </c>
      <c r="D15" s="10" t="s">
        <v>109</v>
      </c>
      <c r="E15" s="14">
        <v>10</v>
      </c>
      <c r="F15" s="98"/>
      <c r="G15" s="98"/>
      <c r="H15" s="98">
        <f t="shared" si="4"/>
        <v>0</v>
      </c>
      <c r="I15" s="99">
        <f t="shared" si="5"/>
        <v>0</v>
      </c>
      <c r="J15" s="1"/>
    </row>
    <row r="16" spans="1:10" s="24" customFormat="1" ht="15">
      <c r="A16" s="9" t="s">
        <v>75</v>
      </c>
      <c r="B16" s="10" t="s">
        <v>129</v>
      </c>
      <c r="C16" s="11" t="s">
        <v>130</v>
      </c>
      <c r="D16" s="10" t="s">
        <v>109</v>
      </c>
      <c r="E16" s="14">
        <v>10</v>
      </c>
      <c r="F16" s="98"/>
      <c r="G16" s="98"/>
      <c r="H16" s="98">
        <f t="shared" si="4"/>
        <v>0</v>
      </c>
      <c r="I16" s="99">
        <f t="shared" si="5"/>
        <v>0</v>
      </c>
      <c r="J16" s="1"/>
    </row>
    <row r="17" spans="1:10" s="24" customFormat="1" ht="15">
      <c r="A17" s="9" t="s">
        <v>76</v>
      </c>
      <c r="B17" s="10" t="s">
        <v>127</v>
      </c>
      <c r="C17" s="11" t="s">
        <v>128</v>
      </c>
      <c r="D17" s="10" t="s">
        <v>109</v>
      </c>
      <c r="E17" s="14">
        <v>10</v>
      </c>
      <c r="F17" s="98"/>
      <c r="G17" s="98"/>
      <c r="H17" s="98">
        <f t="shared" si="4"/>
        <v>0</v>
      </c>
      <c r="I17" s="99">
        <f t="shared" ref="I17" si="6">H17*E17</f>
        <v>0</v>
      </c>
      <c r="J17" s="1"/>
    </row>
    <row r="18" spans="1:10" s="24" customFormat="1" ht="15">
      <c r="A18" s="9" t="s">
        <v>77</v>
      </c>
      <c r="B18" s="10" t="s">
        <v>134</v>
      </c>
      <c r="C18" s="11" t="s">
        <v>135</v>
      </c>
      <c r="D18" s="10" t="s">
        <v>66</v>
      </c>
      <c r="E18" s="14">
        <f>36*2</f>
        <v>72</v>
      </c>
      <c r="F18" s="98"/>
      <c r="G18" s="98"/>
      <c r="H18" s="98">
        <f t="shared" si="4"/>
        <v>0</v>
      </c>
      <c r="I18" s="99">
        <f t="shared" si="2"/>
        <v>0</v>
      </c>
      <c r="J18" s="1"/>
    </row>
    <row r="19" spans="1:10">
      <c r="A19" s="9"/>
      <c r="B19" s="70"/>
      <c r="C19" s="71"/>
      <c r="D19" s="72"/>
      <c r="E19" s="73"/>
      <c r="F19" s="73"/>
      <c r="G19" s="74"/>
      <c r="H19" s="75"/>
      <c r="I19" s="15"/>
    </row>
    <row r="20" spans="1:10" ht="15">
      <c r="A20" s="5">
        <v>3</v>
      </c>
      <c r="B20" s="6"/>
      <c r="C20" s="7" t="s">
        <v>84</v>
      </c>
      <c r="D20" s="8"/>
      <c r="E20" s="20"/>
      <c r="F20" s="21"/>
      <c r="G20" s="21"/>
      <c r="H20" s="22"/>
      <c r="I20" s="110">
        <f>SUM(I21:I28)</f>
        <v>0</v>
      </c>
    </row>
    <row r="21" spans="1:10">
      <c r="A21" s="9" t="s">
        <v>11</v>
      </c>
      <c r="B21" s="10" t="s">
        <v>104</v>
      </c>
      <c r="C21" s="11" t="s">
        <v>105</v>
      </c>
      <c r="D21" s="10" t="s">
        <v>66</v>
      </c>
      <c r="E21" s="13">
        <v>10</v>
      </c>
      <c r="F21" s="69"/>
      <c r="G21" s="98"/>
      <c r="H21" s="98">
        <f t="shared" ref="H21:H27" si="7">G21</f>
        <v>0</v>
      </c>
      <c r="I21" s="99">
        <f t="shared" ref="I21:I28" si="8">H21*E21</f>
        <v>0</v>
      </c>
    </row>
    <row r="22" spans="1:10">
      <c r="A22" s="9" t="s">
        <v>48</v>
      </c>
      <c r="B22" s="10" t="s">
        <v>107</v>
      </c>
      <c r="C22" s="11" t="s">
        <v>108</v>
      </c>
      <c r="D22" s="10" t="s">
        <v>109</v>
      </c>
      <c r="E22" s="13">
        <v>10</v>
      </c>
      <c r="F22" s="69"/>
      <c r="G22" s="98"/>
      <c r="H22" s="98">
        <f t="shared" si="7"/>
        <v>0</v>
      </c>
      <c r="I22" s="99">
        <f t="shared" si="8"/>
        <v>0</v>
      </c>
    </row>
    <row r="23" spans="1:10">
      <c r="A23" s="9" t="s">
        <v>49</v>
      </c>
      <c r="B23" s="10" t="s">
        <v>110</v>
      </c>
      <c r="C23" s="11" t="s">
        <v>111</v>
      </c>
      <c r="D23" s="10" t="s">
        <v>66</v>
      </c>
      <c r="E23" s="13">
        <v>10</v>
      </c>
      <c r="F23" s="69"/>
      <c r="G23" s="98"/>
      <c r="H23" s="98">
        <f t="shared" si="7"/>
        <v>0</v>
      </c>
      <c r="I23" s="99">
        <f t="shared" si="8"/>
        <v>0</v>
      </c>
    </row>
    <row r="24" spans="1:10">
      <c r="A24" s="9" t="s">
        <v>55</v>
      </c>
      <c r="B24" s="10" t="s">
        <v>117</v>
      </c>
      <c r="C24" s="11" t="s">
        <v>118</v>
      </c>
      <c r="D24" s="10" t="s">
        <v>66</v>
      </c>
      <c r="E24" s="13">
        <v>10</v>
      </c>
      <c r="F24" s="69"/>
      <c r="G24" s="98"/>
      <c r="H24" s="98">
        <f t="shared" si="7"/>
        <v>0</v>
      </c>
      <c r="I24" s="99">
        <f t="shared" si="8"/>
        <v>0</v>
      </c>
    </row>
    <row r="25" spans="1:10">
      <c r="A25" s="9" t="s">
        <v>57</v>
      </c>
      <c r="B25" s="10" t="s">
        <v>113</v>
      </c>
      <c r="C25" s="11" t="s">
        <v>114</v>
      </c>
      <c r="D25" s="10" t="s">
        <v>109</v>
      </c>
      <c r="E25" s="13">
        <v>10</v>
      </c>
      <c r="F25" s="69"/>
      <c r="G25" s="98"/>
      <c r="H25" s="98">
        <f t="shared" si="7"/>
        <v>0</v>
      </c>
      <c r="I25" s="99">
        <f t="shared" si="8"/>
        <v>0</v>
      </c>
    </row>
    <row r="26" spans="1:10">
      <c r="A26" s="9" t="s">
        <v>58</v>
      </c>
      <c r="B26" s="10" t="s">
        <v>115</v>
      </c>
      <c r="C26" s="11" t="s">
        <v>116</v>
      </c>
      <c r="D26" s="10" t="s">
        <v>66</v>
      </c>
      <c r="E26" s="13">
        <v>36</v>
      </c>
      <c r="F26" s="69"/>
      <c r="G26" s="98"/>
      <c r="H26" s="98">
        <f t="shared" si="7"/>
        <v>0</v>
      </c>
      <c r="I26" s="99">
        <f t="shared" si="8"/>
        <v>0</v>
      </c>
    </row>
    <row r="27" spans="1:10">
      <c r="A27" s="9" t="s">
        <v>69</v>
      </c>
      <c r="B27" s="10" t="s">
        <v>119</v>
      </c>
      <c r="C27" s="11" t="s">
        <v>120</v>
      </c>
      <c r="D27" s="10" t="s">
        <v>109</v>
      </c>
      <c r="E27" s="13">
        <v>10</v>
      </c>
      <c r="F27" s="69"/>
      <c r="G27" s="98"/>
      <c r="H27" s="98">
        <f t="shared" si="7"/>
        <v>0</v>
      </c>
      <c r="I27" s="99">
        <f t="shared" si="8"/>
        <v>0</v>
      </c>
    </row>
    <row r="28" spans="1:10">
      <c r="A28" s="9" t="s">
        <v>142</v>
      </c>
      <c r="B28" s="10" t="s">
        <v>132</v>
      </c>
      <c r="C28" s="11" t="s">
        <v>133</v>
      </c>
      <c r="D28" s="10" t="s">
        <v>112</v>
      </c>
      <c r="E28" s="13">
        <v>20</v>
      </c>
      <c r="F28" s="109"/>
      <c r="G28" s="98"/>
      <c r="H28" s="98">
        <f t="shared" ref="H28" si="9">G28+F28</f>
        <v>0</v>
      </c>
      <c r="I28" s="99">
        <f t="shared" si="8"/>
        <v>0</v>
      </c>
    </row>
    <row r="29" spans="1:10">
      <c r="A29" s="198"/>
      <c r="B29" s="199"/>
      <c r="C29" s="199"/>
      <c r="D29" s="199"/>
      <c r="E29" s="199"/>
      <c r="F29" s="199"/>
      <c r="G29" s="199"/>
      <c r="H29" s="199"/>
      <c r="I29" s="200"/>
    </row>
    <row r="30" spans="1:10" ht="15">
      <c r="A30" s="5">
        <v>4</v>
      </c>
      <c r="B30" s="6"/>
      <c r="C30" s="7" t="s">
        <v>103</v>
      </c>
      <c r="D30" s="8"/>
      <c r="E30" s="20"/>
      <c r="F30" s="21"/>
      <c r="G30" s="21"/>
      <c r="H30" s="22"/>
      <c r="I30" s="110">
        <f>SUM(I31:I37)</f>
        <v>0</v>
      </c>
    </row>
    <row r="31" spans="1:10">
      <c r="A31" s="9" t="s">
        <v>12</v>
      </c>
      <c r="B31" s="10" t="s">
        <v>67</v>
      </c>
      <c r="C31" s="11" t="s">
        <v>68</v>
      </c>
      <c r="D31" s="10" t="s">
        <v>87</v>
      </c>
      <c r="E31" s="13">
        <v>88</v>
      </c>
      <c r="F31" s="69"/>
      <c r="G31" s="98"/>
      <c r="H31" s="98">
        <f>G31</f>
        <v>0</v>
      </c>
      <c r="I31" s="99">
        <f t="shared" ref="I31:I32" si="10">H31*E31</f>
        <v>0</v>
      </c>
    </row>
    <row r="32" spans="1:10">
      <c r="A32" s="9" t="s">
        <v>13</v>
      </c>
      <c r="B32" s="10" t="s">
        <v>85</v>
      </c>
      <c r="C32" s="11" t="s">
        <v>86</v>
      </c>
      <c r="D32" s="10" t="s">
        <v>87</v>
      </c>
      <c r="E32" s="13">
        <v>88</v>
      </c>
      <c r="F32" s="69"/>
      <c r="G32" s="98"/>
      <c r="H32" s="98">
        <f>G32</f>
        <v>0</v>
      </c>
      <c r="I32" s="99">
        <f t="shared" si="10"/>
        <v>0</v>
      </c>
    </row>
    <row r="33" spans="1:9">
      <c r="A33" s="9" t="s">
        <v>59</v>
      </c>
      <c r="B33" s="10" t="s">
        <v>131</v>
      </c>
      <c r="C33" s="11" t="s">
        <v>137</v>
      </c>
      <c r="D33" s="10" t="s">
        <v>138</v>
      </c>
      <c r="E33" s="13">
        <v>4</v>
      </c>
      <c r="F33" s="109"/>
      <c r="G33" s="13"/>
      <c r="H33" s="98">
        <f t="shared" ref="H33" si="11">G33+F33</f>
        <v>0</v>
      </c>
      <c r="I33" s="99">
        <f>H33*E33</f>
        <v>0</v>
      </c>
    </row>
    <row r="34" spans="1:9">
      <c r="A34" s="9" t="s">
        <v>60</v>
      </c>
      <c r="B34" s="10" t="s">
        <v>139</v>
      </c>
      <c r="C34" s="11" t="s">
        <v>141</v>
      </c>
      <c r="D34" s="10" t="s">
        <v>150</v>
      </c>
      <c r="E34" s="12">
        <v>1</v>
      </c>
      <c r="F34" s="109"/>
      <c r="G34" s="13"/>
      <c r="H34" s="98">
        <f>G34+F34</f>
        <v>0</v>
      </c>
      <c r="I34" s="99">
        <f>H34*E34</f>
        <v>0</v>
      </c>
    </row>
    <row r="35" spans="1:9">
      <c r="A35" s="9" t="s">
        <v>161</v>
      </c>
      <c r="B35" s="10" t="s">
        <v>140</v>
      </c>
      <c r="C35" s="11" t="s">
        <v>143</v>
      </c>
      <c r="D35" s="10" t="s">
        <v>150</v>
      </c>
      <c r="E35" s="12">
        <v>1</v>
      </c>
      <c r="F35" s="109"/>
      <c r="G35" s="98"/>
      <c r="H35" s="98">
        <f t="shared" ref="H35:H37" si="12">G35+F35</f>
        <v>0</v>
      </c>
      <c r="I35" s="99">
        <f t="shared" ref="I35:I37" si="13">H35*E35</f>
        <v>0</v>
      </c>
    </row>
    <row r="36" spans="1:9">
      <c r="A36" s="9" t="s">
        <v>136</v>
      </c>
      <c r="B36" s="10" t="s">
        <v>144</v>
      </c>
      <c r="C36" s="11" t="s">
        <v>145</v>
      </c>
      <c r="D36" s="10" t="s">
        <v>150</v>
      </c>
      <c r="E36" s="13">
        <v>1</v>
      </c>
      <c r="F36" s="109"/>
      <c r="G36" s="98"/>
      <c r="H36" s="98">
        <f t="shared" si="12"/>
        <v>0</v>
      </c>
      <c r="I36" s="99">
        <f t="shared" si="13"/>
        <v>0</v>
      </c>
    </row>
    <row r="37" spans="1:9">
      <c r="A37" s="9" t="s">
        <v>162</v>
      </c>
      <c r="B37" s="10" t="s">
        <v>148</v>
      </c>
      <c r="C37" s="11" t="s">
        <v>149</v>
      </c>
      <c r="D37" s="10" t="s">
        <v>150</v>
      </c>
      <c r="E37" s="13">
        <v>1</v>
      </c>
      <c r="F37" s="109"/>
      <c r="G37" s="98"/>
      <c r="H37" s="98">
        <f t="shared" si="12"/>
        <v>0</v>
      </c>
      <c r="I37" s="99">
        <f t="shared" si="13"/>
        <v>0</v>
      </c>
    </row>
    <row r="38" spans="1:9">
      <c r="A38" s="16"/>
      <c r="B38" s="154"/>
      <c r="C38" s="155"/>
      <c r="D38" s="154"/>
      <c r="E38" s="156"/>
      <c r="F38" s="157"/>
      <c r="G38" s="158"/>
      <c r="H38" s="158"/>
      <c r="I38" s="159"/>
    </row>
    <row r="39" spans="1:9" ht="15">
      <c r="A39" s="5">
        <v>5</v>
      </c>
      <c r="B39" s="6"/>
      <c r="C39" s="7" t="s">
        <v>164</v>
      </c>
      <c r="D39" s="8"/>
      <c r="E39" s="20"/>
      <c r="F39" s="21"/>
      <c r="G39" s="21"/>
      <c r="H39" s="22"/>
      <c r="I39" s="110">
        <f>SUM(I40)</f>
        <v>0</v>
      </c>
    </row>
    <row r="40" spans="1:9">
      <c r="A40" s="9" t="s">
        <v>14</v>
      </c>
      <c r="B40" s="10" t="s">
        <v>165</v>
      </c>
      <c r="C40" s="11" t="s">
        <v>166</v>
      </c>
      <c r="D40" s="10" t="s">
        <v>106</v>
      </c>
      <c r="E40" s="14">
        <v>40</v>
      </c>
      <c r="F40" s="13"/>
      <c r="G40" s="13"/>
      <c r="H40" s="98">
        <f>G40</f>
        <v>0</v>
      </c>
      <c r="I40" s="99">
        <f t="shared" ref="I40" si="14">H40*E40</f>
        <v>0</v>
      </c>
    </row>
    <row r="41" spans="1:9">
      <c r="A41" s="16"/>
      <c r="B41" s="26"/>
      <c r="C41" s="18"/>
      <c r="D41" s="17"/>
      <c r="E41" s="19"/>
      <c r="F41" s="19"/>
      <c r="G41" s="19"/>
      <c r="H41" s="19"/>
      <c r="I41" s="15"/>
    </row>
    <row r="42" spans="1:9" ht="15">
      <c r="A42" s="27"/>
      <c r="B42" s="28"/>
      <c r="C42" s="28" t="s">
        <v>18</v>
      </c>
      <c r="D42" s="29"/>
      <c r="E42" s="30"/>
      <c r="F42" s="30"/>
      <c r="G42" s="30"/>
      <c r="H42" s="31"/>
      <c r="I42" s="32">
        <f>I30+I20+I6+I3+I39</f>
        <v>0</v>
      </c>
    </row>
    <row r="43" spans="1:9" ht="15">
      <c r="A43" s="33"/>
      <c r="B43" s="34"/>
      <c r="C43" s="34" t="s">
        <v>146</v>
      </c>
      <c r="D43" s="35"/>
      <c r="E43" s="36"/>
      <c r="F43" s="36"/>
      <c r="G43" s="36"/>
      <c r="H43" s="37"/>
      <c r="I43" s="38">
        <f>I42*0.0623</f>
        <v>0</v>
      </c>
    </row>
    <row r="44" spans="1:9" ht="15">
      <c r="A44" s="39"/>
      <c r="B44" s="4"/>
      <c r="C44" s="4" t="s">
        <v>147</v>
      </c>
      <c r="D44" s="40"/>
      <c r="E44" s="41"/>
      <c r="F44" s="41"/>
      <c r="G44" s="41"/>
      <c r="H44" s="42"/>
      <c r="I44" s="43">
        <f>(I42+I43)*0.2141</f>
        <v>0</v>
      </c>
    </row>
    <row r="45" spans="1:9" ht="15">
      <c r="A45" s="44"/>
      <c r="B45" s="45"/>
      <c r="C45" s="45" t="s">
        <v>19</v>
      </c>
      <c r="D45" s="46"/>
      <c r="E45" s="47"/>
      <c r="F45" s="47"/>
      <c r="G45" s="47"/>
      <c r="H45" s="48"/>
      <c r="I45" s="49">
        <f>SUM(I42:I44)</f>
        <v>0</v>
      </c>
    </row>
    <row r="48" spans="1:9">
      <c r="H48" s="173"/>
      <c r="I48" s="173"/>
    </row>
    <row r="49" spans="8:9">
      <c r="H49" s="174"/>
      <c r="I49" s="174"/>
    </row>
  </sheetData>
  <mergeCells count="8">
    <mergeCell ref="H48:I48"/>
    <mergeCell ref="H49:I49"/>
    <mergeCell ref="A1:A2"/>
    <mergeCell ref="B1:B2"/>
    <mergeCell ref="C1:C2"/>
    <mergeCell ref="D1:D2"/>
    <mergeCell ref="E1:E2"/>
    <mergeCell ref="F1:I1"/>
  </mergeCells>
  <phoneticPr fontId="17" type="noConversion"/>
  <printOptions horizontalCentered="1"/>
  <pageMargins left="0.19685039370078741" right="0.19685039370078741" top="1.3779527559055118" bottom="0.98425196850393704" header="0.19685039370078741" footer="0.19685039370078741"/>
  <pageSetup paperSize="9" scale="64" fitToHeight="0" orientation="landscape" r:id="rId1"/>
  <headerFooter>
    <oddHeader>&amp;L&amp;G&amp;C&amp;"Ecofont Vera Sans,Negrito"&amp;14PESM CARAGUATATUBA
KM 14
Manutenção do sistema solar híbrido&amp;R&amp;"Ecofont Vera Sans,Regular"
Planilha de Custos
 CDHU 190 - JUNHO/2023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2:F6"/>
  <sheetViews>
    <sheetView view="pageBreakPreview" zoomScale="130" zoomScaleNormal="100" zoomScaleSheetLayoutView="130" workbookViewId="0">
      <selection activeCell="D11" sqref="D11"/>
    </sheetView>
  </sheetViews>
  <sheetFormatPr defaultRowHeight="15"/>
  <cols>
    <col min="1" max="1" width="15" style="24" bestFit="1" customWidth="1"/>
    <col min="2" max="2" width="98.5703125" style="24" customWidth="1"/>
    <col min="3" max="4" width="9.140625" style="24"/>
    <col min="5" max="5" width="9.5703125" style="24" bestFit="1" customWidth="1"/>
    <col min="6" max="6" width="10.5703125" style="24" bestFit="1" customWidth="1"/>
  </cols>
  <sheetData>
    <row r="2" spans="1:6">
      <c r="A2" s="100" t="s">
        <v>92</v>
      </c>
      <c r="B2" s="101" t="s">
        <v>91</v>
      </c>
      <c r="C2" s="101" t="s">
        <v>93</v>
      </c>
      <c r="D2" s="101" t="s">
        <v>94</v>
      </c>
      <c r="E2" s="101" t="s">
        <v>95</v>
      </c>
      <c r="F2" s="102">
        <f>SUM(F3:F5)</f>
        <v>0</v>
      </c>
    </row>
    <row r="3" spans="1:6">
      <c r="A3" s="103" t="s">
        <v>96</v>
      </c>
      <c r="B3" s="104" t="s">
        <v>97</v>
      </c>
      <c r="C3" s="104" t="s">
        <v>87</v>
      </c>
      <c r="D3" s="104">
        <v>2</v>
      </c>
      <c r="E3" s="105"/>
      <c r="F3" s="106">
        <f>E3*D3</f>
        <v>0</v>
      </c>
    </row>
    <row r="4" spans="1:6">
      <c r="A4" s="103" t="s">
        <v>85</v>
      </c>
      <c r="B4" s="104" t="s">
        <v>86</v>
      </c>
      <c r="C4" s="104" t="s">
        <v>87</v>
      </c>
      <c r="D4" s="104">
        <v>2</v>
      </c>
      <c r="E4" s="105"/>
      <c r="F4" s="106">
        <f>E4*D4</f>
        <v>0</v>
      </c>
    </row>
    <row r="5" spans="1:6" ht="30">
      <c r="A5" s="103" t="s">
        <v>98</v>
      </c>
      <c r="B5" s="107" t="s">
        <v>99</v>
      </c>
      <c r="C5" s="104" t="s">
        <v>93</v>
      </c>
      <c r="D5" s="104">
        <v>16</v>
      </c>
      <c r="E5" s="105"/>
      <c r="F5" s="106">
        <f>E5*D5</f>
        <v>0</v>
      </c>
    </row>
    <row r="6" spans="1:6">
      <c r="A6" s="108"/>
      <c r="F6"/>
    </row>
  </sheetData>
  <pageMargins left="0.511811024" right="0.511811024" top="0.78740157499999996" bottom="0.78740157499999996" header="0.31496062000000002" footer="0.31496062000000002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E36"/>
  <sheetViews>
    <sheetView view="pageBreakPreview" topLeftCell="A7" zoomScaleNormal="100" zoomScaleSheetLayoutView="100" workbookViewId="0">
      <selection activeCell="H27" sqref="H27"/>
    </sheetView>
  </sheetViews>
  <sheetFormatPr defaultRowHeight="15"/>
  <cols>
    <col min="1" max="1" width="6.140625" style="61" customWidth="1"/>
    <col min="2" max="2" width="62.7109375" style="53" customWidth="1"/>
    <col min="3" max="3" width="12.140625" style="53" customWidth="1"/>
    <col min="4" max="16384" width="9.140625" style="53"/>
  </cols>
  <sheetData>
    <row r="1" spans="1:5" ht="18.75">
      <c r="A1" s="192" t="s">
        <v>20</v>
      </c>
      <c r="B1" s="192"/>
      <c r="C1" s="192"/>
    </row>
    <row r="2" spans="1:5" ht="30" customHeight="1">
      <c r="A2" s="188" t="s">
        <v>21</v>
      </c>
      <c r="B2" s="188"/>
      <c r="C2" s="188"/>
    </row>
    <row r="3" spans="1:5" ht="5.0999999999999996" customHeight="1">
      <c r="A3" s="60"/>
      <c r="B3" s="60"/>
      <c r="C3" s="60"/>
    </row>
    <row r="4" spans="1:5" ht="15" customHeight="1">
      <c r="A4" s="193" t="s">
        <v>37</v>
      </c>
      <c r="B4" s="193"/>
      <c r="C4" s="62">
        <v>3</v>
      </c>
    </row>
    <row r="5" spans="1:5" ht="15" customHeight="1">
      <c r="A5" s="60"/>
      <c r="B5" s="60"/>
      <c r="C5" s="60"/>
      <c r="D5" s="194"/>
      <c r="E5" s="194"/>
    </row>
    <row r="6" spans="1:5" ht="15" customHeight="1">
      <c r="A6" s="63" t="s">
        <v>0</v>
      </c>
      <c r="B6" s="63" t="s">
        <v>36</v>
      </c>
      <c r="C6" s="63" t="s">
        <v>38</v>
      </c>
    </row>
    <row r="7" spans="1:5">
      <c r="A7" s="54">
        <v>1</v>
      </c>
      <c r="B7" s="55" t="s">
        <v>22</v>
      </c>
      <c r="C7" s="56"/>
    </row>
    <row r="8" spans="1:5">
      <c r="A8" s="57" t="s">
        <v>9</v>
      </c>
      <c r="B8" s="58" t="s">
        <v>23</v>
      </c>
      <c r="C8" s="59">
        <v>7.0000000000000007E-2</v>
      </c>
    </row>
    <row r="9" spans="1:5">
      <c r="A9" s="54">
        <v>2</v>
      </c>
      <c r="B9" s="55" t="s">
        <v>24</v>
      </c>
      <c r="C9" s="56"/>
    </row>
    <row r="10" spans="1:5">
      <c r="A10" s="57" t="s">
        <v>10</v>
      </c>
      <c r="B10" s="58" t="s">
        <v>25</v>
      </c>
      <c r="C10" s="59">
        <f>IF(C$4=1,3/100,IF(C$4=2,4/100,IF(C$4=3,5.5/100,"")))</f>
        <v>5.5E-2</v>
      </c>
    </row>
    <row r="11" spans="1:5">
      <c r="A11" s="54">
        <v>3</v>
      </c>
      <c r="B11" s="55" t="s">
        <v>26</v>
      </c>
      <c r="C11" s="56"/>
    </row>
    <row r="12" spans="1:5">
      <c r="A12" s="57" t="s">
        <v>11</v>
      </c>
      <c r="B12" s="58" t="s">
        <v>27</v>
      </c>
      <c r="C12" s="59">
        <v>6.0000000000000001E-3</v>
      </c>
    </row>
    <row r="13" spans="1:5">
      <c r="A13" s="54">
        <v>4</v>
      </c>
      <c r="B13" s="55" t="s">
        <v>28</v>
      </c>
      <c r="C13" s="56"/>
    </row>
    <row r="14" spans="1:5">
      <c r="A14" s="57" t="s">
        <v>12</v>
      </c>
      <c r="B14" s="58" t="s">
        <v>39</v>
      </c>
      <c r="C14" s="59">
        <f>IF(C$4=1,0.8/100,IF(C$4=2,0.8/100,IF(C$4=3,1/100,"")))</f>
        <v>0.01</v>
      </c>
    </row>
    <row r="15" spans="1:5">
      <c r="A15" s="57" t="s">
        <v>13</v>
      </c>
      <c r="B15" s="58" t="s">
        <v>29</v>
      </c>
      <c r="C15" s="59">
        <v>8.9999999999999993E-3</v>
      </c>
    </row>
    <row r="16" spans="1:5">
      <c r="A16" s="54">
        <v>5</v>
      </c>
      <c r="B16" s="55" t="s">
        <v>30</v>
      </c>
      <c r="C16" s="56"/>
    </row>
    <row r="17" spans="1:5">
      <c r="A17" s="57" t="s">
        <v>14</v>
      </c>
      <c r="B17" s="58" t="s">
        <v>31</v>
      </c>
      <c r="C17" s="64">
        <v>0.03</v>
      </c>
      <c r="E17" s="53" t="s">
        <v>40</v>
      </c>
    </row>
    <row r="18" spans="1:5">
      <c r="A18" s="57" t="s">
        <v>15</v>
      </c>
      <c r="B18" s="58" t="s">
        <v>32</v>
      </c>
      <c r="C18" s="59">
        <v>6.4999999999999997E-3</v>
      </c>
    </row>
    <row r="19" spans="1:5">
      <c r="A19" s="57" t="s">
        <v>16</v>
      </c>
      <c r="B19" s="58" t="s">
        <v>33</v>
      </c>
      <c r="C19" s="59">
        <v>0.03</v>
      </c>
    </row>
    <row r="20" spans="1:5">
      <c r="A20" s="57" t="s">
        <v>17</v>
      </c>
      <c r="B20" s="58" t="s">
        <v>34</v>
      </c>
      <c r="C20" s="58"/>
    </row>
    <row r="23" spans="1:5">
      <c r="A23" s="189" t="s">
        <v>41</v>
      </c>
      <c r="B23" s="189"/>
      <c r="C23" s="189"/>
    </row>
    <row r="24" spans="1:5">
      <c r="A24" s="189" t="s">
        <v>35</v>
      </c>
      <c r="B24" s="189"/>
      <c r="C24" s="189"/>
    </row>
    <row r="26" spans="1:5" ht="18.75">
      <c r="A26" s="185" t="s">
        <v>42</v>
      </c>
      <c r="B26" s="186"/>
      <c r="C26" s="65">
        <f>ROUNDUP((((1+(C10+SUM(C14:C15)))*(1+C12)+(1*C8))/(1-SUM(C17:C20)))-1,4)</f>
        <v>0.2324</v>
      </c>
    </row>
    <row r="31" spans="1:5" ht="15.75">
      <c r="A31" s="187" t="s">
        <v>43</v>
      </c>
      <c r="B31" s="187"/>
      <c r="C31" s="187"/>
    </row>
    <row r="32" spans="1:5" ht="30" customHeight="1">
      <c r="A32" s="188" t="s">
        <v>44</v>
      </c>
      <c r="B32" s="188"/>
      <c r="C32" s="188"/>
    </row>
    <row r="33" spans="1:3">
      <c r="A33" s="66"/>
      <c r="B33" s="66"/>
    </row>
    <row r="34" spans="1:3">
      <c r="A34" s="189" t="s">
        <v>45</v>
      </c>
      <c r="B34" s="189"/>
      <c r="C34" s="67">
        <v>3</v>
      </c>
    </row>
    <row r="36" spans="1:3" ht="18.75">
      <c r="A36" s="190" t="s">
        <v>46</v>
      </c>
      <c r="B36" s="191"/>
      <c r="C36" s="68">
        <f>IF(C34&lt;&gt;"",IF(C34=1,3.49,(IF(C34=2,6.23,IF(C34=3,8.87,""))))/100,"")</f>
        <v>8.8699999999999987E-2</v>
      </c>
    </row>
  </sheetData>
  <mergeCells count="11">
    <mergeCell ref="A24:C24"/>
    <mergeCell ref="A1:C1"/>
    <mergeCell ref="A2:C2"/>
    <mergeCell ref="A4:B4"/>
    <mergeCell ref="D5:E5"/>
    <mergeCell ref="A23:C23"/>
    <mergeCell ref="A26:B26"/>
    <mergeCell ref="A31:C31"/>
    <mergeCell ref="A32:C32"/>
    <mergeCell ref="A34:B34"/>
    <mergeCell ref="A36:B36"/>
  </mergeCells>
  <dataValidations count="1">
    <dataValidation type="list" allowBlank="1" showInputMessage="1" showErrorMessage="1" sqref="C4 C34" xr:uid="{00000000-0002-0000-0500-000000000000}">
      <formula1>"1,2,3"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RESUMO</vt:lpstr>
      <vt:lpstr>CRONOGRAMA</vt:lpstr>
      <vt:lpstr>Manutenção Base km 14</vt:lpstr>
      <vt:lpstr>COMPOSIÇÃO</vt:lpstr>
      <vt:lpstr>Cálculo BDI TCU</vt:lpstr>
      <vt:lpstr>'Cálculo BDI TCU'!Area_de_impressao</vt:lpstr>
      <vt:lpstr>CRONOGRAMA!Area_de_impressao</vt:lpstr>
      <vt:lpstr>'Manutenção Base km 14'!Area_de_impressao</vt:lpstr>
      <vt:lpstr>'Manutenção Base km 14'!Titulos_de_impressao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pauloas</dc:creator>
  <cp:lastModifiedBy>Markus Vinicius Trevisan</cp:lastModifiedBy>
  <cp:lastPrinted>2023-01-26T20:37:49Z</cp:lastPrinted>
  <dcterms:created xsi:type="dcterms:W3CDTF">2019-03-25T18:29:01Z</dcterms:created>
  <dcterms:modified xsi:type="dcterms:W3CDTF">2023-06-30T18:27:10Z</dcterms:modified>
</cp:coreProperties>
</file>