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TOMADA DE PREÇOS\ff.0065352022-66 - SERVIÇOS OBRA SANITARIOS ILHA DAS COUVES\EDITAL\"/>
    </mc:Choice>
  </mc:AlternateContent>
  <xr:revisionPtr revIDLastSave="0" documentId="8_{0B6F10D6-FAFB-417B-8011-C5C913B72465}" xr6:coauthVersionLast="47" xr6:coauthVersionMax="47" xr10:uidLastSave="{00000000-0000-0000-0000-000000000000}"/>
  <bookViews>
    <workbookView xWindow="-28920" yWindow="-120" windowWidth="29040" windowHeight="15840" tabRatio="936" xr2:uid="{00000000-000D-0000-FFFF-FFFF00000000}"/>
  </bookViews>
  <sheets>
    <sheet name="SANITÁRIOS ILHA DAS COUVES" sheetId="6" r:id="rId1"/>
    <sheet name="COMPOSIÇÃO EMBARCAÇÃO" sheetId="22" r:id="rId2"/>
    <sheet name="CRONOGRAMA" sheetId="17" r:id="rId3"/>
    <sheet name="BDI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BDI!$A$1:$D$36</definedName>
    <definedName name="_xlnm.Print_Area" localSheetId="1">'COMPOSIÇÃO EMBARCAÇÃO'!$A$1:$I$7</definedName>
    <definedName name="_xlnm.Print_Area" localSheetId="0">'SANITÁRIOS ILHA DAS COUVES'!$A$1:$I$109</definedName>
    <definedName name="_xlnm.Database">[1]BOLETIM!$A$1:$F$2150</definedName>
    <definedName name="_xlnm.Print_Titles" localSheetId="1">'COMPOSIÇÃO EMBARCAÇÃO'!$1:$2</definedName>
    <definedName name="_xlnm.Print_Titles" localSheetId="0">'SANITÁRIOS ILHA DAS COUVES'!$1:$2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6" l="1"/>
  <c r="D53" i="6"/>
  <c r="F53" i="6"/>
  <c r="G53" i="6"/>
  <c r="C52" i="6"/>
  <c r="D52" i="6"/>
  <c r="F52" i="6"/>
  <c r="G52" i="6"/>
  <c r="E38" i="6"/>
  <c r="C38" i="6"/>
  <c r="D38" i="6"/>
  <c r="F38" i="6"/>
  <c r="G38" i="6"/>
  <c r="E37" i="6"/>
  <c r="C37" i="6"/>
  <c r="D37" i="6"/>
  <c r="F37" i="6"/>
  <c r="G37" i="6"/>
  <c r="H52" i="6" l="1"/>
  <c r="I52" i="6" s="1"/>
  <c r="H53" i="6"/>
  <c r="I53" i="6" s="1"/>
  <c r="H38" i="6"/>
  <c r="I38" i="6" s="1"/>
  <c r="H37" i="6"/>
  <c r="I37" i="6" s="1"/>
  <c r="B20" i="17" l="1"/>
  <c r="G9" i="6"/>
  <c r="F9" i="6"/>
  <c r="D9" i="6"/>
  <c r="C9" i="6"/>
  <c r="G8" i="6"/>
  <c r="F8" i="6"/>
  <c r="D8" i="6"/>
  <c r="C8" i="6"/>
  <c r="H8" i="6" l="1"/>
  <c r="I8" i="6" s="1"/>
  <c r="H9" i="6"/>
  <c r="I9" i="6" s="1"/>
  <c r="I7" i="22"/>
  <c r="I6" i="22"/>
  <c r="I5" i="22"/>
  <c r="I4" i="22"/>
  <c r="I3" i="22" l="1"/>
  <c r="H7" i="6" s="1"/>
  <c r="I7" i="6" s="1"/>
  <c r="C103" i="6"/>
  <c r="D103" i="6"/>
  <c r="F103" i="6"/>
  <c r="G103" i="6"/>
  <c r="C104" i="6"/>
  <c r="D104" i="6"/>
  <c r="F104" i="6"/>
  <c r="G104" i="6"/>
  <c r="C105" i="6"/>
  <c r="D105" i="6"/>
  <c r="F105" i="6"/>
  <c r="G105" i="6"/>
  <c r="G102" i="6"/>
  <c r="F102" i="6"/>
  <c r="D102" i="6"/>
  <c r="C102" i="6"/>
  <c r="G89" i="6"/>
  <c r="F89" i="6"/>
  <c r="D89" i="6"/>
  <c r="C89" i="6"/>
  <c r="I88" i="6"/>
  <c r="G87" i="6"/>
  <c r="F87" i="6"/>
  <c r="D87" i="6"/>
  <c r="C87" i="6"/>
  <c r="G86" i="6"/>
  <c r="F86" i="6"/>
  <c r="D86" i="6"/>
  <c r="C86" i="6"/>
  <c r="H104" i="6" l="1"/>
  <c r="I104" i="6" s="1"/>
  <c r="H105" i="6"/>
  <c r="I105" i="6" s="1"/>
  <c r="H103" i="6"/>
  <c r="I103" i="6" s="1"/>
  <c r="H102" i="6"/>
  <c r="I102" i="6" s="1"/>
  <c r="H89" i="6"/>
  <c r="I89" i="6" s="1"/>
  <c r="H87" i="6"/>
  <c r="I87" i="6" s="1"/>
  <c r="H86" i="6"/>
  <c r="I86" i="6" s="1"/>
  <c r="I85" i="6" l="1"/>
  <c r="C6" i="6" l="1"/>
  <c r="D6" i="6"/>
  <c r="F6" i="6"/>
  <c r="G6" i="6"/>
  <c r="E44" i="6"/>
  <c r="E51" i="6"/>
  <c r="G101" i="6"/>
  <c r="H101" i="6" s="1"/>
  <c r="I101" i="6" s="1"/>
  <c r="G100" i="6"/>
  <c r="H100" i="6" s="1"/>
  <c r="I100" i="6" s="1"/>
  <c r="I99" i="6"/>
  <c r="B17" i="17"/>
  <c r="B18" i="17"/>
  <c r="B19" i="17"/>
  <c r="B13" i="17"/>
  <c r="B14" i="17"/>
  <c r="B15" i="17"/>
  <c r="B16" i="17"/>
  <c r="F83" i="6"/>
  <c r="G83" i="6"/>
  <c r="D83" i="6"/>
  <c r="C83" i="6"/>
  <c r="C97" i="6"/>
  <c r="G97" i="6"/>
  <c r="F97" i="6"/>
  <c r="D97" i="6"/>
  <c r="D95" i="6"/>
  <c r="F95" i="6"/>
  <c r="G95" i="6"/>
  <c r="C32" i="6"/>
  <c r="D32" i="6"/>
  <c r="F32" i="6"/>
  <c r="G32" i="6"/>
  <c r="C33" i="6"/>
  <c r="D33" i="6"/>
  <c r="F33" i="6"/>
  <c r="G33" i="6"/>
  <c r="C34" i="6"/>
  <c r="D34" i="6"/>
  <c r="F34" i="6"/>
  <c r="G34" i="6"/>
  <c r="G29" i="6"/>
  <c r="F29" i="6"/>
  <c r="D29" i="6"/>
  <c r="C29" i="6"/>
  <c r="G93" i="6"/>
  <c r="F93" i="6"/>
  <c r="D93" i="6"/>
  <c r="C93" i="6"/>
  <c r="G92" i="6"/>
  <c r="F92" i="6"/>
  <c r="D92" i="6"/>
  <c r="C92" i="6"/>
  <c r="G91" i="6"/>
  <c r="F91" i="6"/>
  <c r="D91" i="6"/>
  <c r="C91" i="6"/>
  <c r="G82" i="6"/>
  <c r="F82" i="6"/>
  <c r="D82" i="6"/>
  <c r="C82" i="6"/>
  <c r="G81" i="6"/>
  <c r="F81" i="6"/>
  <c r="D81" i="6"/>
  <c r="C81" i="6"/>
  <c r="G80" i="6"/>
  <c r="F80" i="6"/>
  <c r="D80" i="6"/>
  <c r="C80" i="6"/>
  <c r="G79" i="6"/>
  <c r="F79" i="6"/>
  <c r="D79" i="6"/>
  <c r="C79" i="6"/>
  <c r="G78" i="6"/>
  <c r="F78" i="6"/>
  <c r="D78" i="6"/>
  <c r="C78" i="6"/>
  <c r="G77" i="6"/>
  <c r="F77" i="6"/>
  <c r="D77" i="6"/>
  <c r="C77" i="6"/>
  <c r="G76" i="6"/>
  <c r="F76" i="6"/>
  <c r="D76" i="6"/>
  <c r="C76" i="6"/>
  <c r="G75" i="6"/>
  <c r="F75" i="6"/>
  <c r="D75" i="6"/>
  <c r="C75" i="6"/>
  <c r="C68" i="6"/>
  <c r="D68" i="6"/>
  <c r="F68" i="6"/>
  <c r="G68" i="6"/>
  <c r="C61" i="6"/>
  <c r="D61" i="6"/>
  <c r="F61" i="6"/>
  <c r="G61" i="6"/>
  <c r="D62" i="6"/>
  <c r="F62" i="6"/>
  <c r="G62" i="6"/>
  <c r="C63" i="6"/>
  <c r="D63" i="6"/>
  <c r="F63" i="6"/>
  <c r="G63" i="6"/>
  <c r="C64" i="6"/>
  <c r="D64" i="6"/>
  <c r="F64" i="6"/>
  <c r="G64" i="6"/>
  <c r="C65" i="6"/>
  <c r="D65" i="6"/>
  <c r="F65" i="6"/>
  <c r="G65" i="6"/>
  <c r="C66" i="6"/>
  <c r="D66" i="6"/>
  <c r="F66" i="6"/>
  <c r="G66" i="6"/>
  <c r="C67" i="6"/>
  <c r="D67" i="6"/>
  <c r="F67" i="6"/>
  <c r="G67" i="6"/>
  <c r="C69" i="6"/>
  <c r="D69" i="6"/>
  <c r="F69" i="6"/>
  <c r="G69" i="6"/>
  <c r="C70" i="6"/>
  <c r="D70" i="6"/>
  <c r="F70" i="6"/>
  <c r="G70" i="6"/>
  <c r="C71" i="6"/>
  <c r="D71" i="6"/>
  <c r="F71" i="6"/>
  <c r="G71" i="6"/>
  <c r="C72" i="6"/>
  <c r="D72" i="6"/>
  <c r="F72" i="6"/>
  <c r="G72" i="6"/>
  <c r="C73" i="6"/>
  <c r="D73" i="6"/>
  <c r="F73" i="6"/>
  <c r="G73" i="6"/>
  <c r="I98" i="6" l="1"/>
  <c r="H6" i="6"/>
  <c r="I6" i="6" s="1"/>
  <c r="H95" i="6"/>
  <c r="I95" i="6" s="1"/>
  <c r="I94" i="6" s="1"/>
  <c r="H83" i="6"/>
  <c r="I83" i="6" s="1"/>
  <c r="H33" i="6"/>
  <c r="I33" i="6" s="1"/>
  <c r="H97" i="6"/>
  <c r="I97" i="6" s="1"/>
  <c r="I96" i="6" s="1"/>
  <c r="H93" i="6"/>
  <c r="I93" i="6" s="1"/>
  <c r="H34" i="6"/>
  <c r="I34" i="6" s="1"/>
  <c r="H32" i="6"/>
  <c r="I32" i="6" s="1"/>
  <c r="H29" i="6"/>
  <c r="I29" i="6" s="1"/>
  <c r="H92" i="6"/>
  <c r="I92" i="6" s="1"/>
  <c r="H91" i="6"/>
  <c r="I91" i="6" s="1"/>
  <c r="H82" i="6"/>
  <c r="I82" i="6" s="1"/>
  <c r="I84" i="6"/>
  <c r="H79" i="6"/>
  <c r="I79" i="6" s="1"/>
  <c r="H81" i="6"/>
  <c r="I81" i="6" s="1"/>
  <c r="H78" i="6"/>
  <c r="I78" i="6" s="1"/>
  <c r="H76" i="6"/>
  <c r="I76" i="6" s="1"/>
  <c r="H80" i="6"/>
  <c r="I80" i="6" s="1"/>
  <c r="H75" i="6"/>
  <c r="I75" i="6" s="1"/>
  <c r="H77" i="6"/>
  <c r="I77" i="6" s="1"/>
  <c r="H64" i="6"/>
  <c r="I64" i="6" s="1"/>
  <c r="H66" i="6"/>
  <c r="I66" i="6" s="1"/>
  <c r="H62" i="6"/>
  <c r="I62" i="6" s="1"/>
  <c r="H68" i="6"/>
  <c r="I68" i="6" s="1"/>
  <c r="H61" i="6"/>
  <c r="I61" i="6" s="1"/>
  <c r="H65" i="6"/>
  <c r="I65" i="6" s="1"/>
  <c r="H73" i="6"/>
  <c r="I73" i="6" s="1"/>
  <c r="H67" i="6"/>
  <c r="I67" i="6" s="1"/>
  <c r="H63" i="6"/>
  <c r="I63" i="6" s="1"/>
  <c r="H72" i="6"/>
  <c r="I72" i="6" s="1"/>
  <c r="H70" i="6"/>
  <c r="I70" i="6" s="1"/>
  <c r="H69" i="6"/>
  <c r="I69" i="6" s="1"/>
  <c r="H71" i="6"/>
  <c r="I71" i="6" s="1"/>
  <c r="F20" i="17" l="1"/>
  <c r="C20" i="17" s="1"/>
  <c r="F19" i="17"/>
  <c r="E19" i="17" s="1"/>
  <c r="F18" i="17"/>
  <c r="I90" i="6"/>
  <c r="F16" i="17" s="1"/>
  <c r="I74" i="6"/>
  <c r="F15" i="17" s="1"/>
  <c r="E15" i="17" s="1"/>
  <c r="D20" i="17" l="1"/>
  <c r="F17" i="17"/>
  <c r="D19" i="17"/>
  <c r="E18" i="17"/>
  <c r="E16" i="17"/>
  <c r="E17" i="17" l="1"/>
  <c r="G58" i="6" l="1"/>
  <c r="G59" i="6"/>
  <c r="G60" i="6"/>
  <c r="F58" i="6"/>
  <c r="F59" i="6"/>
  <c r="F60" i="6"/>
  <c r="D58" i="6"/>
  <c r="D59" i="6"/>
  <c r="D60" i="6"/>
  <c r="C58" i="6"/>
  <c r="C59" i="6"/>
  <c r="C60" i="6"/>
  <c r="H58" i="6" l="1"/>
  <c r="I58" i="6" s="1"/>
  <c r="H60" i="6"/>
  <c r="I60" i="6" s="1"/>
  <c r="H59" i="6"/>
  <c r="I59" i="6" s="1"/>
  <c r="G56" i="6"/>
  <c r="F56" i="6"/>
  <c r="D56" i="6"/>
  <c r="C56" i="6"/>
  <c r="C47" i="6"/>
  <c r="D47" i="6"/>
  <c r="F47" i="6"/>
  <c r="G47" i="6"/>
  <c r="G51" i="6"/>
  <c r="F51" i="6"/>
  <c r="D51" i="6"/>
  <c r="C51" i="6"/>
  <c r="G50" i="6"/>
  <c r="F50" i="6"/>
  <c r="D50" i="6"/>
  <c r="G49" i="6"/>
  <c r="F49" i="6"/>
  <c r="D49" i="6"/>
  <c r="C49" i="6"/>
  <c r="G46" i="6"/>
  <c r="F46" i="6"/>
  <c r="D46" i="6"/>
  <c r="C46" i="6"/>
  <c r="G45" i="6"/>
  <c r="F45" i="6"/>
  <c r="D45" i="6"/>
  <c r="C45" i="6"/>
  <c r="G44" i="6"/>
  <c r="F44" i="6"/>
  <c r="D44" i="6"/>
  <c r="C44" i="6"/>
  <c r="G36" i="6"/>
  <c r="F36" i="6"/>
  <c r="D36" i="6"/>
  <c r="C36" i="6"/>
  <c r="G35" i="6"/>
  <c r="F35" i="6"/>
  <c r="D35" i="6"/>
  <c r="C35" i="6"/>
  <c r="G42" i="6"/>
  <c r="F42" i="6"/>
  <c r="D42" i="6"/>
  <c r="C42" i="6"/>
  <c r="G41" i="6"/>
  <c r="F41" i="6"/>
  <c r="D41" i="6"/>
  <c r="C41" i="6"/>
  <c r="G40" i="6"/>
  <c r="F40" i="6"/>
  <c r="D40" i="6"/>
  <c r="C40" i="6"/>
  <c r="G31" i="6"/>
  <c r="F31" i="6"/>
  <c r="D31" i="6"/>
  <c r="C31" i="6"/>
  <c r="G28" i="6"/>
  <c r="F28" i="6"/>
  <c r="D28" i="6"/>
  <c r="C28" i="6"/>
  <c r="G18" i="6"/>
  <c r="G19" i="6"/>
  <c r="G20" i="6"/>
  <c r="F18" i="6"/>
  <c r="F19" i="6"/>
  <c r="F20" i="6"/>
  <c r="D18" i="6"/>
  <c r="D19" i="6"/>
  <c r="D20" i="6"/>
  <c r="C18" i="6"/>
  <c r="C19" i="6"/>
  <c r="C20" i="6"/>
  <c r="G17" i="6"/>
  <c r="F17" i="6"/>
  <c r="D17" i="6"/>
  <c r="C17" i="6"/>
  <c r="G16" i="6"/>
  <c r="F16" i="6"/>
  <c r="D16" i="6"/>
  <c r="C16" i="6"/>
  <c r="G15" i="6"/>
  <c r="F15" i="6"/>
  <c r="D15" i="6"/>
  <c r="C15" i="6"/>
  <c r="G25" i="6"/>
  <c r="G26" i="6"/>
  <c r="G27" i="6"/>
  <c r="F25" i="6"/>
  <c r="F26" i="6"/>
  <c r="F27" i="6"/>
  <c r="D25" i="6"/>
  <c r="D26" i="6"/>
  <c r="D27" i="6"/>
  <c r="C25" i="6"/>
  <c r="C26" i="6"/>
  <c r="C27" i="6"/>
  <c r="G23" i="6"/>
  <c r="G24" i="6"/>
  <c r="F23" i="6"/>
  <c r="F24" i="6"/>
  <c r="D23" i="6"/>
  <c r="D24" i="6"/>
  <c r="C23" i="6"/>
  <c r="C24" i="6"/>
  <c r="G22" i="6"/>
  <c r="F22" i="6"/>
  <c r="D22" i="6"/>
  <c r="C22" i="6"/>
  <c r="G12" i="6"/>
  <c r="G13" i="6"/>
  <c r="F12" i="6"/>
  <c r="F13" i="6"/>
  <c r="D12" i="6"/>
  <c r="D13" i="6"/>
  <c r="C12" i="6"/>
  <c r="C13" i="6"/>
  <c r="G11" i="6"/>
  <c r="F11" i="6"/>
  <c r="D11" i="6"/>
  <c r="I57" i="6" l="1"/>
  <c r="H47" i="6"/>
  <c r="I47" i="6" s="1"/>
  <c r="H50" i="6"/>
  <c r="I50" i="6" s="1"/>
  <c r="H51" i="6"/>
  <c r="I51" i="6" s="1"/>
  <c r="H56" i="6"/>
  <c r="I56" i="6" s="1"/>
  <c r="H49" i="6"/>
  <c r="I49" i="6" s="1"/>
  <c r="H45" i="6"/>
  <c r="I45" i="6" s="1"/>
  <c r="H44" i="6"/>
  <c r="I44" i="6" s="1"/>
  <c r="H46" i="6"/>
  <c r="I46" i="6" s="1"/>
  <c r="H36" i="6"/>
  <c r="I36" i="6" s="1"/>
  <c r="H42" i="6"/>
  <c r="I42" i="6" s="1"/>
  <c r="H35" i="6"/>
  <c r="I35" i="6" s="1"/>
  <c r="H41" i="6"/>
  <c r="I41" i="6" s="1"/>
  <c r="H40" i="6"/>
  <c r="I40" i="6" s="1"/>
  <c r="H31" i="6"/>
  <c r="I31" i="6" s="1"/>
  <c r="H28" i="6"/>
  <c r="I28" i="6" s="1"/>
  <c r="H19" i="6"/>
  <c r="I19" i="6" s="1"/>
  <c r="H25" i="6"/>
  <c r="I25" i="6" s="1"/>
  <c r="H18" i="6"/>
  <c r="I18" i="6" s="1"/>
  <c r="H20" i="6"/>
  <c r="I20" i="6" s="1"/>
  <c r="H15" i="6"/>
  <c r="I15" i="6" s="1"/>
  <c r="H17" i="6"/>
  <c r="I17" i="6" s="1"/>
  <c r="H16" i="6"/>
  <c r="I16" i="6" s="1"/>
  <c r="H27" i="6"/>
  <c r="I27" i="6" s="1"/>
  <c r="H26" i="6"/>
  <c r="I26" i="6" s="1"/>
  <c r="H13" i="6"/>
  <c r="I13" i="6" s="1"/>
  <c r="H24" i="6"/>
  <c r="I24" i="6" s="1"/>
  <c r="H12" i="6"/>
  <c r="I12" i="6" s="1"/>
  <c r="H22" i="6"/>
  <c r="I22" i="6" s="1"/>
  <c r="H23" i="6"/>
  <c r="I23" i="6" s="1"/>
  <c r="I30" i="6" l="1"/>
  <c r="F14" i="17"/>
  <c r="I43" i="6"/>
  <c r="I21" i="6"/>
  <c r="I48" i="6"/>
  <c r="I39" i="6"/>
  <c r="I14" i="6"/>
  <c r="E14" i="17" l="1"/>
  <c r="D14" i="17"/>
  <c r="C11" i="6" l="1"/>
  <c r="G5" i="6"/>
  <c r="F5" i="6"/>
  <c r="C5" i="6"/>
  <c r="C4" i="6"/>
  <c r="G4" i="6"/>
  <c r="F4" i="6"/>
  <c r="B12" i="17" l="1"/>
  <c r="B11" i="17"/>
  <c r="B10" i="17"/>
  <c r="B9" i="17"/>
  <c r="B8" i="17"/>
  <c r="F12" i="17" l="1"/>
  <c r="D12" i="17" s="1"/>
  <c r="F11" i="17"/>
  <c r="E12" i="17" l="1"/>
  <c r="D11" i="17"/>
  <c r="E11" i="17"/>
  <c r="C55" i="6"/>
  <c r="D55" i="6"/>
  <c r="F55" i="6"/>
  <c r="G55" i="6"/>
  <c r="D5" i="6"/>
  <c r="D4" i="6"/>
  <c r="H11" i="6" l="1"/>
  <c r="I11" i="6" s="1"/>
  <c r="I10" i="6" s="1"/>
  <c r="F6" i="17" s="1"/>
  <c r="C6" i="17" s="1"/>
  <c r="H55" i="6"/>
  <c r="I55" i="6" s="1"/>
  <c r="F10" i="17"/>
  <c r="H4" i="6"/>
  <c r="I4" i="6" s="1"/>
  <c r="H5" i="6"/>
  <c r="I5" i="6" s="1"/>
  <c r="F9" i="17"/>
  <c r="I3" i="6" l="1"/>
  <c r="I54" i="6"/>
  <c r="D10" i="17"/>
  <c r="E10" i="17"/>
  <c r="F7" i="17"/>
  <c r="C7" i="17" s="1"/>
  <c r="D9" i="17"/>
  <c r="E9" i="17"/>
  <c r="B6" i="17"/>
  <c r="B7" i="17"/>
  <c r="B5" i="17"/>
  <c r="M28" i="13"/>
  <c r="I106" i="6" l="1"/>
  <c r="F13" i="17"/>
  <c r="E13" i="17" s="1"/>
  <c r="F8" i="17"/>
  <c r="E8" i="17" s="1"/>
  <c r="F5" i="17"/>
  <c r="E5" i="17" l="1"/>
  <c r="E21" i="17" s="1"/>
  <c r="D5" i="17"/>
  <c r="C5" i="17"/>
  <c r="C21" i="17" s="1"/>
  <c r="F21" i="17"/>
  <c r="G13" i="17"/>
  <c r="D8" i="17"/>
  <c r="C36" i="13"/>
  <c r="C14" i="13"/>
  <c r="C10" i="13"/>
  <c r="G18" i="17" l="1"/>
  <c r="G20" i="17"/>
  <c r="G15" i="17"/>
  <c r="G16" i="17"/>
  <c r="G19" i="17"/>
  <c r="G17" i="17"/>
  <c r="G14" i="17"/>
  <c r="D21" i="17"/>
  <c r="G11" i="17"/>
  <c r="G12" i="17"/>
  <c r="G9" i="17"/>
  <c r="G10" i="17"/>
  <c r="F22" i="17"/>
  <c r="G8" i="17"/>
  <c r="C26" i="13"/>
  <c r="B23" i="17" s="1"/>
  <c r="H4" i="17" s="1"/>
  <c r="B22" i="17"/>
  <c r="G4" i="17" s="1"/>
  <c r="C107" i="6"/>
  <c r="G5" i="17"/>
  <c r="H19" i="17" l="1"/>
  <c r="I19" i="17"/>
  <c r="H16" i="17"/>
  <c r="I16" i="17" s="1"/>
  <c r="H15" i="17"/>
  <c r="I15" i="17" s="1"/>
  <c r="H20" i="17"/>
  <c r="I20" i="17" s="1"/>
  <c r="H14" i="17"/>
  <c r="I14" i="17" s="1"/>
  <c r="H18" i="17"/>
  <c r="I18" i="17"/>
  <c r="H17" i="17"/>
  <c r="I17" i="17" s="1"/>
  <c r="H13" i="17"/>
  <c r="I13" i="17" s="1"/>
  <c r="H9" i="17"/>
  <c r="I9" i="17" s="1"/>
  <c r="H8" i="17"/>
  <c r="I8" i="17" s="1"/>
  <c r="H12" i="17"/>
  <c r="I12" i="17" s="1"/>
  <c r="H11" i="17"/>
  <c r="I11" i="17" s="1"/>
  <c r="H10" i="17"/>
  <c r="I10" i="17" s="1"/>
  <c r="C108" i="6"/>
  <c r="H5" i="17"/>
  <c r="I5" i="17" s="1"/>
  <c r="G6" i="17"/>
  <c r="H6" i="17" s="1"/>
  <c r="I6" i="17" s="1"/>
  <c r="E22" i="17" l="1"/>
  <c r="E23" i="17" s="1"/>
  <c r="E24" i="17" s="1"/>
  <c r="G7" i="17"/>
  <c r="H7" i="17" s="1"/>
  <c r="I7" i="17" s="1"/>
  <c r="C22" i="17"/>
  <c r="C23" i="17" s="1"/>
  <c r="C24" i="17" s="1"/>
  <c r="D22" i="17" l="1"/>
  <c r="D23" i="17" s="1"/>
  <c r="D24" i="17" s="1"/>
  <c r="F23" i="17"/>
  <c r="G21" i="17"/>
  <c r="H21" i="17" s="1"/>
  <c r="I21" i="17" s="1"/>
  <c r="J20" i="17" s="1"/>
  <c r="J19" i="17" l="1"/>
  <c r="J18" i="17"/>
  <c r="J16" i="17"/>
  <c r="J17" i="17"/>
  <c r="J13" i="17"/>
  <c r="J14" i="17"/>
  <c r="J15" i="17"/>
  <c r="J12" i="17"/>
  <c r="J11" i="17"/>
  <c r="J10" i="17"/>
  <c r="J9" i="17"/>
  <c r="J8" i="17"/>
  <c r="J6" i="17"/>
  <c r="J7" i="17"/>
  <c r="F24" i="17"/>
  <c r="J5" i="17"/>
  <c r="J21" i="17" l="1"/>
  <c r="C25" i="17"/>
  <c r="E25" i="17"/>
  <c r="D25" i="17"/>
  <c r="F25" i="17"/>
  <c r="I107" i="6" l="1"/>
  <c r="I108" i="6" s="1"/>
  <c r="I109" i="6" l="1"/>
</calcChain>
</file>

<file path=xl/sharedStrings.xml><?xml version="1.0" encoding="utf-8"?>
<sst xmlns="http://schemas.openxmlformats.org/spreadsheetml/2006/main" count="292" uniqueCount="254">
  <si>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</si>
  <si>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</si>
  <si>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</si>
  <si>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</si>
  <si>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</si>
  <si>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</si>
  <si>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</si>
  <si>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</si>
  <si>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</si>
  <si>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</si>
  <si>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</si>
  <si>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</si>
  <si>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</si>
  <si>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</si>
  <si>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</si>
  <si>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</si>
  <si>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</si>
  <si>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</si>
  <si>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</si>
  <si>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</si>
  <si>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</si>
  <si>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</si>
  <si>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</si>
  <si>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</si>
  <si>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</si>
  <si>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</si>
  <si>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</si>
  <si>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</si>
  <si>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</si>
  <si>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</si>
  <si>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</si>
  <si>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</si>
  <si>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</si>
  <si>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</si>
  <si>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</si>
  <si>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</si>
  <si>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</si>
  <si>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</si>
  <si>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</si>
  <si>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</si>
  <si>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</si>
  <si>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</si>
  <si>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</si>
  <si>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</si>
  <si>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</si>
  <si>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</si>
  <si>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</si>
  <si>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</si>
  <si>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</si>
  <si>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</si>
  <si>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</si>
  <si>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</si>
  <si>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</si>
  <si>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</si>
  <si>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</si>
  <si>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</si>
  <si>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</si>
  <si>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</si>
  <si>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</si>
  <si>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02.08.020</t>
  </si>
  <si>
    <t>1.2</t>
  </si>
  <si>
    <t>02.02.130</t>
  </si>
  <si>
    <t>COBERTURA</t>
  </si>
  <si>
    <t>PINTURA</t>
  </si>
  <si>
    <t>2.2</t>
  </si>
  <si>
    <t>2.3</t>
  </si>
  <si>
    <t>ESQUADRIA</t>
  </si>
  <si>
    <t>3.3</t>
  </si>
  <si>
    <t>33.05.010</t>
  </si>
  <si>
    <t>1.3</t>
  </si>
  <si>
    <t>1.4</t>
  </si>
  <si>
    <t>SERVIÇOS INICIAIS</t>
  </si>
  <si>
    <t>6.1</t>
  </si>
  <si>
    <t>7.1</t>
  </si>
  <si>
    <t>3.4</t>
  </si>
  <si>
    <t>3.5</t>
  </si>
  <si>
    <t>3.6</t>
  </si>
  <si>
    <t>33.10.010</t>
  </si>
  <si>
    <t>UN</t>
  </si>
  <si>
    <t>1.5</t>
  </si>
  <si>
    <t>7.2</t>
  </si>
  <si>
    <t>7.3</t>
  </si>
  <si>
    <t>7.4</t>
  </si>
  <si>
    <t>8.1</t>
  </si>
  <si>
    <t>8.2</t>
  </si>
  <si>
    <t>8.3</t>
  </si>
  <si>
    <t>PROJETOS EXECUTIVOS</t>
  </si>
  <si>
    <t>01.17.031</t>
  </si>
  <si>
    <t>01.17.051</t>
  </si>
  <si>
    <t>01.17.071</t>
  </si>
  <si>
    <t>DEMOLIÇÕES E RETIRADAS</t>
  </si>
  <si>
    <t>03.02.020</t>
  </si>
  <si>
    <t>03.08.040</t>
  </si>
  <si>
    <t>04.03.040</t>
  </si>
  <si>
    <t>05.04.060</t>
  </si>
  <si>
    <t>05.07.050</t>
  </si>
  <si>
    <t>02.09.030</t>
  </si>
  <si>
    <t>9.1</t>
  </si>
  <si>
    <t>4.3</t>
  </si>
  <si>
    <t>4.7</t>
  </si>
  <si>
    <t>02.10.020</t>
  </si>
  <si>
    <t>4.4</t>
  </si>
  <si>
    <t>4.5</t>
  </si>
  <si>
    <t>4.6</t>
  </si>
  <si>
    <t>07.11.020</t>
  </si>
  <si>
    <t>11.02.040</t>
  </si>
  <si>
    <t>09.01.020</t>
  </si>
  <si>
    <t>10.01.040</t>
  </si>
  <si>
    <t>4.8</t>
  </si>
  <si>
    <t>m</t>
  </si>
  <si>
    <t>15.01.110</t>
  </si>
  <si>
    <t>16.13.130</t>
  </si>
  <si>
    <t>18.08.032</t>
  </si>
  <si>
    <t>18.08.180</t>
  </si>
  <si>
    <t>16.33.022</t>
  </si>
  <si>
    <t>14.20.010</t>
  </si>
  <si>
    <t>25.02.250</t>
  </si>
  <si>
    <t>25.01.520</t>
  </si>
  <si>
    <t>VEDAÇÕES E DIVISÓRIAS</t>
  </si>
  <si>
    <t>14.30.010</t>
  </si>
  <si>
    <t>25.02.211</t>
  </si>
  <si>
    <t>17.02.120</t>
  </si>
  <si>
    <t>HIDRÁULICA</t>
  </si>
  <si>
    <t>44.03.630</t>
  </si>
  <si>
    <t>44.20.110</t>
  </si>
  <si>
    <t>46.01.010</t>
  </si>
  <si>
    <t>46.01.020</t>
  </si>
  <si>
    <t>46.01.030</t>
  </si>
  <si>
    <t>47.02.020</t>
  </si>
  <si>
    <t>47.02.100</t>
  </si>
  <si>
    <t>44.01.110</t>
  </si>
  <si>
    <t>44.01.800</t>
  </si>
  <si>
    <t>44.20.280</t>
  </si>
  <si>
    <t>47.01.030</t>
  </si>
  <si>
    <t>48.05.010</t>
  </si>
  <si>
    <t>44.03.010</t>
  </si>
  <si>
    <t>44.03.050</t>
  </si>
  <si>
    <t>44.03.130</t>
  </si>
  <si>
    <t>26.04.010</t>
  </si>
  <si>
    <t>44.20.010</t>
  </si>
  <si>
    <t>44.20.650</t>
  </si>
  <si>
    <t>44.20.300</t>
  </si>
  <si>
    <t>49.04.010</t>
  </si>
  <si>
    <t>49.01.020</t>
  </si>
  <si>
    <t>46.02.010</t>
  </si>
  <si>
    <t>46.02.050</t>
  </si>
  <si>
    <t>49.03.036</t>
  </si>
  <si>
    <t>49.03.020</t>
  </si>
  <si>
    <t>053021 SBC</t>
  </si>
  <si>
    <t>ACESSIBILIDADE</t>
  </si>
  <si>
    <t>FUNDAÇÕES - RADIER</t>
  </si>
  <si>
    <t>14.11.231</t>
  </si>
  <si>
    <t>11.01.160</t>
  </si>
  <si>
    <t>11.16.040</t>
  </si>
  <si>
    <t>07.12.010</t>
  </si>
  <si>
    <t>32.15.030</t>
  </si>
  <si>
    <t>32.17.010</t>
  </si>
  <si>
    <t>19.03.090</t>
  </si>
  <si>
    <t>19.03.110</t>
  </si>
  <si>
    <t>5.5</t>
  </si>
  <si>
    <t>5.6</t>
  </si>
  <si>
    <t>6.2</t>
  </si>
  <si>
    <t>6.3</t>
  </si>
  <si>
    <t>9.2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</si>
  <si>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</si>
  <si>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</si>
  <si>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</si>
  <si>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</si>
  <si>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</si>
  <si>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</si>
  <si>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</si>
  <si>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</si>
  <si>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</si>
  <si>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</si>
  <si>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</si>
  <si>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</si>
  <si>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</si>
  <si>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</si>
  <si>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</si>
  <si>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</si>
  <si>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</si>
  <si>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</si>
  <si>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</si>
  <si>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</si>
  <si>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</si>
  <si>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</si>
  <si>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</si>
  <si>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</si>
  <si>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</si>
  <si>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</si>
  <si>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</si>
  <si>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</si>
  <si>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</si>
  <si>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</si>
  <si>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13.1</t>
  </si>
  <si>
    <t>13.2</t>
  </si>
  <si>
    <t>13.3</t>
  </si>
  <si>
    <t>30.01.020</t>
  </si>
  <si>
    <t>30.01.030</t>
  </si>
  <si>
    <t>30.01.061</t>
  </si>
  <si>
    <t>ACABAMENTO ENTORNO</t>
  </si>
  <si>
    <t>34.02.040</t>
  </si>
  <si>
    <t>COMUNICAÇÃO</t>
  </si>
  <si>
    <t>97.02.036</t>
  </si>
  <si>
    <t>Placa de identificação em PVC com texto em vinil - SANITÁRIOS</t>
  </si>
  <si>
    <t xml:space="preserve">DISTRIBUIÇÃO DE ÁGUA </t>
  </si>
  <si>
    <t>5944 ORSE</t>
  </si>
  <si>
    <t xml:space="preserve"> Fornecimento de tubo de polietileno de alta densidade (pead), PE80, ramal predial, d = 32mm x 3,0mm</t>
  </si>
  <si>
    <t>B.01.000.010118</t>
  </si>
  <si>
    <t>Encanador</t>
  </si>
  <si>
    <t>B.01.000.010119</t>
  </si>
  <si>
    <t>Ajudante de encanador</t>
  </si>
  <si>
    <t>h</t>
  </si>
  <si>
    <t>Caixilho em alumínio anodizado maxim-ar, sob medida - bronze/preto - janelas e caixilho sob cobertura</t>
  </si>
  <si>
    <t>Fossa séptica biodigestor 5.000L fundo cônico AQUALIMP</t>
  </si>
  <si>
    <t>di</t>
  </si>
  <si>
    <t>02.01.180</t>
  </si>
  <si>
    <t>ESGOTO SANITÁRIOS</t>
  </si>
  <si>
    <t>ESGOTO LANCHONETE</t>
  </si>
  <si>
    <t>14.1</t>
  </si>
  <si>
    <t>15.1</t>
  </si>
  <si>
    <t>16.1</t>
  </si>
  <si>
    <t>16.2</t>
  </si>
  <si>
    <t>16.3</t>
  </si>
  <si>
    <t>16.4</t>
  </si>
  <si>
    <t>48.02.009</t>
  </si>
  <si>
    <t>16.5</t>
  </si>
  <si>
    <t>16.6</t>
  </si>
  <si>
    <t>16.7</t>
  </si>
  <si>
    <t>47.01.180</t>
  </si>
  <si>
    <t>E9601 SICRO</t>
  </si>
  <si>
    <t xml:space="preserve"> Embarcação de transporte de pessoal e apoio logístico - 130 Kw - tempo produtivo (1 hora por dia de transporte de pessoal - 3 meses = 66 dias)</t>
  </si>
  <si>
    <t xml:space="preserve"> Embarcação de transporte de pessoal e apoio logístico - 130 Kw - tempo improdutivo (30 minutos por dia - 3 meses = 66 dias)</t>
  </si>
  <si>
    <t>E9603 SICRO</t>
  </si>
  <si>
    <t xml:space="preserve"> Embarcação empurradora multipropósito com guindaste hidráulico de 74 kN.m - 165 kW- tempo produtivo (20 viagens de materiais/retiradas = 20 horas)</t>
  </si>
  <si>
    <t>1.6</t>
  </si>
  <si>
    <t>1.7</t>
  </si>
  <si>
    <t xml:space="preserve"> Embarcação empurradora multipropósito com guindaste hidráulico de 74 kN.m - 165 kW- tempo improdutivo (20 viagens de materiais/retiradas, 30 minutos parados = 10 horas)</t>
  </si>
  <si>
    <t>COMPOSIÇÃO VALOR DE TRANSPORTE DE PESSOAS E MATERIAL</t>
  </si>
  <si>
    <t>COMPOSIÇÃO (SICRO DNIT)</t>
  </si>
  <si>
    <t>Embarcação de transporte de pessoal e materiais/entulhos para atendimento ao escopo total da obra (medição em % conforme avanço físico da obra)</t>
  </si>
  <si>
    <t>TX</t>
  </si>
  <si>
    <t>02.01.021</t>
  </si>
  <si>
    <t>02.01.200</t>
  </si>
  <si>
    <t>PISOS E REVESTIMENTOS</t>
  </si>
  <si>
    <t>18.11.022</t>
  </si>
  <si>
    <t>19.01.062</t>
  </si>
  <si>
    <t>5.7</t>
  </si>
  <si>
    <t>5.8</t>
  </si>
  <si>
    <t>26.01.080</t>
  </si>
  <si>
    <t>26.02.020</t>
  </si>
  <si>
    <t>8.4</t>
  </si>
  <si>
    <t>8.5</t>
  </si>
  <si>
    <t>CRONOGRAMA FÍSICO FINANCEIRO OBRA -  CONJUNTO DE SANITÁRIOS ILHA DAS COUVES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</si>
</sst>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  <numFmt numFmtId="166" formatCode="_-* #,##0.0_-;\-* #,##0.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0" fillId="2" borderId="10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21" fillId="5" borderId="10" xfId="2" applyFont="1" applyFill="1" applyBorder="1" applyAlignment="1">
      <alignment horizontal="left" vertical="center" wrapText="1"/>
    </xf>
    <xf numFmtId="43" fontId="21" fillId="0" borderId="10" xfId="3" applyFont="1" applyFill="1" applyBorder="1" applyAlignment="1">
      <alignment horizontal="center" vertical="center" wrapText="1"/>
    </xf>
    <xf numFmtId="2" fontId="25" fillId="0" borderId="10" xfId="2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center" vertical="center" wrapText="1"/>
    </xf>
    <xf numFmtId="43" fontId="21" fillId="3" borderId="10" xfId="1" applyFont="1" applyFill="1" applyBorder="1" applyAlignment="1">
      <alignment horizontal="center" vertical="center" wrapText="1"/>
    </xf>
    <xf numFmtId="43" fontId="22" fillId="3" borderId="11" xfId="1" applyFont="1" applyFill="1" applyBorder="1" applyAlignment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  <protection locked="0"/>
    </xf>
    <xf numFmtId="3" fontId="21" fillId="5" borderId="10" xfId="2" applyNumberFormat="1" applyFont="1" applyFill="1" applyBorder="1" applyAlignment="1">
      <alignment horizontal="center" vertical="center" wrapText="1"/>
    </xf>
    <xf numFmtId="164" fontId="14" fillId="4" borderId="34" xfId="6" applyNumberFormat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vertical="center"/>
    </xf>
    <xf numFmtId="164" fontId="16" fillId="11" borderId="0" xfId="6" applyNumberFormat="1" applyFont="1" applyFill="1" applyBorder="1" applyAlignment="1">
      <alignment vertical="center"/>
    </xf>
    <xf numFmtId="0" fontId="21" fillId="5" borderId="69" xfId="2" applyFont="1" applyFill="1" applyBorder="1" applyAlignment="1">
      <alignment horizontal="center" vertical="center" wrapText="1"/>
    </xf>
    <xf numFmtId="0" fontId="21" fillId="5" borderId="69" xfId="2" applyFont="1" applyFill="1" applyBorder="1" applyAlignment="1">
      <alignment horizontal="left" vertical="center" wrapText="1"/>
    </xf>
    <xf numFmtId="43" fontId="21" fillId="5" borderId="69" xfId="3" applyFont="1" applyFill="1" applyBorder="1" applyAlignment="1">
      <alignment horizontal="center" vertical="center" wrapText="1"/>
    </xf>
    <xf numFmtId="43" fontId="19" fillId="0" borderId="69" xfId="1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left" vertical="center" wrapText="1"/>
    </xf>
    <xf numFmtId="43" fontId="19" fillId="0" borderId="10" xfId="1" applyFont="1" applyFill="1" applyBorder="1" applyAlignment="1">
      <alignment horizontal="center" vertical="center" wrapText="1"/>
    </xf>
    <xf numFmtId="0" fontId="26" fillId="3" borderId="74" xfId="0" applyFont="1" applyFill="1" applyBorder="1" applyAlignment="1" applyProtection="1">
      <alignment horizontal="center" vertical="center" wrapText="1"/>
      <protection locked="0"/>
    </xf>
    <xf numFmtId="0" fontId="29" fillId="0" borderId="74" xfId="0" applyFont="1" applyBorder="1" applyAlignment="1" applyProtection="1">
      <alignment horizontal="center" vertical="center" wrapText="1"/>
      <protection locked="0"/>
    </xf>
    <xf numFmtId="0" fontId="29" fillId="0" borderId="75" xfId="0" applyFont="1" applyBorder="1" applyAlignment="1" applyProtection="1">
      <alignment horizontal="center" vertical="center" wrapText="1"/>
      <protection locked="0"/>
    </xf>
    <xf numFmtId="43" fontId="20" fillId="2" borderId="69" xfId="1" applyFont="1" applyFill="1" applyBorder="1" applyAlignment="1">
      <alignment horizontal="center" vertical="center" wrapText="1"/>
    </xf>
    <xf numFmtId="43" fontId="18" fillId="2" borderId="76" xfId="1" applyFont="1" applyFill="1" applyBorder="1" applyAlignment="1">
      <alignment horizontal="center" vertical="center"/>
    </xf>
    <xf numFmtId="0" fontId="27" fillId="5" borderId="28" xfId="2" applyFont="1" applyFill="1" applyBorder="1" applyAlignment="1">
      <alignment horizontal="left" vertical="center" wrapText="1"/>
    </xf>
    <xf numFmtId="43" fontId="27" fillId="5" borderId="28" xfId="3" applyFont="1" applyFill="1" applyBorder="1" applyAlignment="1">
      <alignment horizontal="center" vertical="center" wrapText="1"/>
    </xf>
    <xf numFmtId="43" fontId="13" fillId="0" borderId="28" xfId="1" applyFont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left" vertical="center" wrapText="1"/>
    </xf>
    <xf numFmtId="0" fontId="27" fillId="3" borderId="78" xfId="0" applyFont="1" applyFill="1" applyBorder="1" applyAlignment="1">
      <alignment horizontal="center" vertical="center" wrapText="1"/>
    </xf>
    <xf numFmtId="43" fontId="27" fillId="3" borderId="78" xfId="1" applyFont="1" applyFill="1" applyBorder="1" applyAlignment="1">
      <alignment horizontal="center" vertical="center" wrapText="1"/>
    </xf>
    <xf numFmtId="43" fontId="28" fillId="3" borderId="79" xfId="1" applyFont="1" applyFill="1" applyBorder="1" applyAlignment="1">
      <alignment horizontal="center" vertical="center" wrapText="1"/>
    </xf>
    <xf numFmtId="0" fontId="27" fillId="5" borderId="64" xfId="2" applyFont="1" applyFill="1" applyBorder="1" applyAlignment="1">
      <alignment horizontal="center" vertical="center" wrapText="1"/>
    </xf>
    <xf numFmtId="43" fontId="29" fillId="0" borderId="65" xfId="1" applyFont="1" applyFill="1" applyBorder="1" applyAlignment="1">
      <alignment horizontal="center" vertical="center" wrapText="1"/>
    </xf>
    <xf numFmtId="0" fontId="27" fillId="5" borderId="66" xfId="2" applyFont="1" applyFill="1" applyBorder="1" applyAlignment="1">
      <alignment horizontal="center" vertical="center" wrapText="1"/>
    </xf>
    <xf numFmtId="0" fontId="27" fillId="5" borderId="67" xfId="2" applyFont="1" applyFill="1" applyBorder="1" applyAlignment="1">
      <alignment horizontal="left" vertical="center" wrapText="1"/>
    </xf>
    <xf numFmtId="43" fontId="27" fillId="5" borderId="67" xfId="3" applyFont="1" applyFill="1" applyBorder="1" applyAlignment="1">
      <alignment horizontal="center" vertical="center" wrapText="1"/>
    </xf>
    <xf numFmtId="43" fontId="13" fillId="0" borderId="67" xfId="1" applyFont="1" applyBorder="1" applyAlignment="1">
      <alignment horizontal="center" vertical="center" wrapText="1"/>
    </xf>
    <xf numFmtId="43" fontId="29" fillId="0" borderId="68" xfId="1" applyFont="1" applyFill="1" applyBorder="1" applyAlignment="1">
      <alignment horizontal="center" vertical="center" wrapText="1"/>
    </xf>
    <xf numFmtId="166" fontId="15" fillId="9" borderId="26" xfId="6" applyNumberFormat="1" applyFont="1" applyFill="1" applyBorder="1" applyAlignment="1">
      <alignment vertical="center"/>
    </xf>
    <xf numFmtId="166" fontId="15" fillId="10" borderId="34" xfId="6" applyNumberFormat="1" applyFont="1" applyFill="1" applyBorder="1" applyAlignment="1">
      <alignment vertical="center"/>
    </xf>
    <xf numFmtId="43" fontId="18" fillId="2" borderId="19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43" fontId="18" fillId="2" borderId="71" xfId="1" applyFont="1" applyFill="1" applyBorder="1" applyAlignment="1">
      <alignment horizontal="center" vertical="center"/>
    </xf>
    <xf numFmtId="43" fontId="18" fillId="2" borderId="72" xfId="1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left" vertical="center"/>
    </xf>
    <xf numFmtId="0" fontId="18" fillId="2" borderId="69" xfId="0" applyFont="1" applyFill="1" applyBorder="1" applyAlignment="1">
      <alignment horizontal="left" vertical="center"/>
    </xf>
    <xf numFmtId="3" fontId="18" fillId="2" borderId="71" xfId="0" applyNumberFormat="1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/>
    </xf>
    <xf numFmtId="43" fontId="18" fillId="2" borderId="71" xfId="0" applyNumberFormat="1" applyFont="1" applyFill="1" applyBorder="1" applyAlignment="1">
      <alignment horizontal="center" vertical="center"/>
    </xf>
    <xf numFmtId="43" fontId="18" fillId="2" borderId="69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</cellXfs>
  <cellStyles count="11">
    <cellStyle name="Moeda 2" xfId="9" xr:uid="{00000000-0005-0000-0000-000000000000}"/>
    <cellStyle name="Normal" xfId="0" builtinId="0"/>
    <cellStyle name="Normal 2" xfId="2" xr:uid="{00000000-0005-0000-0000-000002000000}"/>
    <cellStyle name="Normal 2 2" xfId="10" xr:uid="{00000000-0005-0000-0000-000003000000}"/>
    <cellStyle name="Normal 3" xfId="4" xr:uid="{00000000-0005-0000-0000-000004000000}"/>
    <cellStyle name="Normal 4" xfId="8" xr:uid="{00000000-0005-0000-0000-000005000000}"/>
    <cellStyle name="Normal 9" xfId="7" xr:uid="{00000000-0005-0000-0000-000006000000}"/>
    <cellStyle name="Porcentagem" xfId="5" builtinId="5"/>
    <cellStyle name="Separador de milhares 2" xfId="6" xr:uid="{00000000-0005-0000-0000-000008000000}"/>
    <cellStyle name="Vírgula" xfId="1" builtinId="3"/>
    <cellStyle name="Vírgula 2" xfId="3" xr:uid="{00000000-0005-0000-0000-00000A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OLETIM%20REFERENCIAL\01%20-%20CDHU\CDHU%20186\servicos.sd_18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DE%20MEDI&#199;&#195;O\CDHU%20185\servicos.sd_18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REFERENCIAL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186</v>
          </cell>
        </row>
        <row r="6">
          <cell r="E6" t="str">
            <v>Data Base:</v>
          </cell>
          <cell r="F6" t="str">
            <v>MAIO/22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0.51</v>
          </cell>
          <cell r="F37">
            <v>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0.4</v>
          </cell>
          <cell r="F38">
            <v>0.78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0.32</v>
          </cell>
          <cell r="F39">
            <v>0.64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0.44</v>
          </cell>
          <cell r="F40">
            <v>0.87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0.49</v>
          </cell>
          <cell r="F41">
            <v>0.69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0.4</v>
          </cell>
          <cell r="F43">
            <v>0.77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0.34</v>
          </cell>
          <cell r="F44">
            <v>0.67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0.33</v>
          </cell>
          <cell r="F45">
            <v>0.65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0.54</v>
          </cell>
          <cell r="F46">
            <v>1.06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0.43</v>
          </cell>
          <cell r="F47">
            <v>0.84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0.34</v>
          </cell>
          <cell r="F48">
            <v>0.67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0.46</v>
          </cell>
          <cell r="F49">
            <v>0.9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0.37</v>
          </cell>
          <cell r="F50">
            <v>0.73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0.32</v>
          </cell>
          <cell r="F51">
            <v>0.63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0.53</v>
          </cell>
          <cell r="F52">
            <v>1.04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0.35</v>
          </cell>
          <cell r="F53">
            <v>0.69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0.38</v>
          </cell>
          <cell r="F54">
            <v>0.57999999999999996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0.21</v>
          </cell>
          <cell r="F55">
            <v>0.42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0.16</v>
          </cell>
          <cell r="F56">
            <v>0.31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0.13</v>
          </cell>
          <cell r="F57">
            <v>0.24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0.11</v>
          </cell>
          <cell r="F58">
            <v>0.21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648.01</v>
          </cell>
          <cell r="F59">
            <v>1437.1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442.92</v>
          </cell>
          <cell r="F60">
            <v>1267.93</v>
          </cell>
        </row>
        <row r="61">
          <cell r="A61" t="str">
            <v>01.21</v>
          </cell>
          <cell r="B61" t="str">
            <v>Estudo geotecnico (sondagem)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5.84</v>
          </cell>
          <cell r="F71">
            <v>8.68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43.16</v>
          </cell>
          <cell r="F72">
            <v>160.97999999999999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41.16</v>
          </cell>
          <cell r="F73">
            <v>65.56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3968.19</v>
          </cell>
          <cell r="F100">
            <v>5493.63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42.19</v>
          </cell>
          <cell r="F101">
            <v>48.75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301</v>
          </cell>
          <cell r="F102">
            <v>591.76</v>
          </cell>
        </row>
        <row r="103">
          <cell r="A103" t="str">
            <v>01.27</v>
          </cell>
          <cell r="B103" t="str">
            <v>Estudo e programa ambientais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8815.07</v>
          </cell>
          <cell r="F104">
            <v>9012.02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11807.85</v>
          </cell>
          <cell r="F105">
            <v>12004.8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10448.07</v>
          </cell>
          <cell r="F106">
            <v>10645.02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24330.89</v>
          </cell>
          <cell r="F107">
            <v>24898.84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37335.230000000003</v>
          </cell>
          <cell r="F108">
            <v>37903.18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14800.65</v>
          </cell>
          <cell r="F109">
            <v>15368.6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17764.21</v>
          </cell>
          <cell r="F110">
            <v>18226.16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28772.720000000001</v>
          </cell>
          <cell r="F111">
            <v>29054.47</v>
          </cell>
        </row>
        <row r="112">
          <cell r="A112" t="str">
            <v>01.28</v>
          </cell>
          <cell r="B112" t="str">
            <v>Poço profundo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506.84</v>
          </cell>
          <cell r="F167">
            <v>1779.64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</row>
        <row r="173">
          <cell r="A173" t="str">
            <v>02.01</v>
          </cell>
          <cell r="B173" t="str">
            <v>Construção provisória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124.76</v>
          </cell>
          <cell r="F174">
            <v>504.39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314.92</v>
          </cell>
          <cell r="F175">
            <v>903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6.88</v>
          </cell>
          <cell r="F177">
            <v>23.15</v>
          </cell>
        </row>
        <row r="178">
          <cell r="A178" t="str">
            <v>02.02</v>
          </cell>
          <cell r="B178" t="str">
            <v>Container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79.510000000000005</v>
          </cell>
          <cell r="F179">
            <v>734.31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133.32</v>
          </cell>
          <cell r="F180">
            <v>1106.2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133.32</v>
          </cell>
          <cell r="F181">
            <v>1076.82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79.510000000000005</v>
          </cell>
          <cell r="F182">
            <v>696.95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26.51</v>
          </cell>
          <cell r="F183">
            <v>574.96</v>
          </cell>
        </row>
        <row r="184">
          <cell r="A184" t="str">
            <v>02.03</v>
          </cell>
          <cell r="B184" t="str">
            <v>Tapume, vedação e proteções diversas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1.95</v>
          </cell>
          <cell r="F185">
            <v>2.54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19.22</v>
          </cell>
          <cell r="F186">
            <v>24.22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28.64</v>
          </cell>
          <cell r="F187">
            <v>46.88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51.92</v>
          </cell>
          <cell r="F188">
            <v>107.33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51.57</v>
          </cell>
          <cell r="F189">
            <v>106.98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0.97</v>
          </cell>
          <cell r="F190">
            <v>39.57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3.89</v>
          </cell>
          <cell r="F191">
            <v>16.38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37.14</v>
          </cell>
          <cell r="F192">
            <v>125.45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37.14</v>
          </cell>
          <cell r="F193">
            <v>123.3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37.14</v>
          </cell>
          <cell r="F194">
            <v>138.4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42.85</v>
          </cell>
          <cell r="F195">
            <v>100.26</v>
          </cell>
        </row>
        <row r="196">
          <cell r="A196" t="str">
            <v>02.05</v>
          </cell>
          <cell r="B196" t="str">
            <v>Andaime e balancim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4.67</v>
          </cell>
          <cell r="F202">
            <v>24.47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4.67</v>
          </cell>
          <cell r="F203">
            <v>12.92</v>
          </cell>
        </row>
        <row r="204">
          <cell r="A204" t="str">
            <v>02.06</v>
          </cell>
          <cell r="B204" t="str">
            <v>Alocação de equipe, equipamento e ferramental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3333.6</v>
          </cell>
          <cell r="F205">
            <v>11502.56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3333.6</v>
          </cell>
          <cell r="F206">
            <v>19747</v>
          </cell>
        </row>
        <row r="207">
          <cell r="A207" t="str">
            <v>02.08</v>
          </cell>
          <cell r="B207" t="str">
            <v>Sinalização de obra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89.45</v>
          </cell>
          <cell r="F208">
            <v>860.2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25.31</v>
          </cell>
          <cell r="F209">
            <v>423.41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51.06</v>
          </cell>
          <cell r="F210">
            <v>175.98</v>
          </cell>
        </row>
        <row r="211">
          <cell r="A211" t="str">
            <v>02.09</v>
          </cell>
          <cell r="B211" t="str">
            <v>Limpeza de terreno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4.87</v>
          </cell>
          <cell r="F212">
            <v>7.27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0.16</v>
          </cell>
          <cell r="F213">
            <v>4.01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0.16</v>
          </cell>
          <cell r="F214">
            <v>4.3099999999999996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8.76</v>
          </cell>
          <cell r="F215">
            <v>84.21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10.32</v>
          </cell>
          <cell r="F216">
            <v>99.19</v>
          </cell>
        </row>
        <row r="217">
          <cell r="A217" t="str">
            <v>02.10</v>
          </cell>
          <cell r="B217" t="str">
            <v>Locação de obra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5.61</v>
          </cell>
          <cell r="F218">
            <v>15.67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0.39</v>
          </cell>
          <cell r="F219">
            <v>1.34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0.39</v>
          </cell>
          <cell r="F220">
            <v>1.34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0.8</v>
          </cell>
          <cell r="F221">
            <v>1.79</v>
          </cell>
        </row>
        <row r="222">
          <cell r="A222" t="str">
            <v>03</v>
          </cell>
          <cell r="B222" t="str">
            <v>DEMOLICAO SEM REAPROVEITAMENTO</v>
          </cell>
        </row>
        <row r="223">
          <cell r="A223" t="str">
            <v>03.01</v>
          </cell>
          <cell r="B223" t="str">
            <v>Demolição de concreto, lastro, mistura e afins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116.82</v>
          </cell>
          <cell r="F227">
            <v>546.66999999999996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116.82</v>
          </cell>
          <cell r="F228">
            <v>526.16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77.88</v>
          </cell>
          <cell r="F229">
            <v>303.06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77.88</v>
          </cell>
          <cell r="F230">
            <v>282.55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7.79</v>
          </cell>
          <cell r="F231">
            <v>29.85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7.79</v>
          </cell>
          <cell r="F232">
            <v>28.26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77.88</v>
          </cell>
          <cell r="F233">
            <v>298.43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77.88</v>
          </cell>
          <cell r="F234">
            <v>282.55</v>
          </cell>
        </row>
        <row r="235">
          <cell r="A235" t="str">
            <v>03.02</v>
          </cell>
          <cell r="B235" t="str">
            <v>Demolição de alvenaria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9.74</v>
          </cell>
          <cell r="F249">
            <v>26.19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9.74</v>
          </cell>
          <cell r="F250">
            <v>11.21</v>
          </cell>
        </row>
        <row r="251">
          <cell r="A251" t="str">
            <v>03.07</v>
          </cell>
          <cell r="B251" t="str">
            <v>Demolição de revestimento asfáltico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3.89</v>
          </cell>
          <cell r="F252">
            <v>26.54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3.89</v>
          </cell>
          <cell r="F253">
            <v>24.36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1.36</v>
          </cell>
          <cell r="F254">
            <v>10.49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1.36</v>
          </cell>
          <cell r="F255">
            <v>7.99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0.57999999999999996</v>
          </cell>
          <cell r="F256">
            <v>12.9</v>
          </cell>
        </row>
        <row r="257">
          <cell r="A257" t="str">
            <v>03.08</v>
          </cell>
          <cell r="B257" t="str">
            <v>Demolição de forro / divisórias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1.42</v>
          </cell>
          <cell r="F268">
            <v>2.12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11.36</v>
          </cell>
          <cell r="F269">
            <v>14.88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8.52</v>
          </cell>
          <cell r="F270">
            <v>8.86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8.52</v>
          </cell>
          <cell r="F271">
            <v>12.04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5.68</v>
          </cell>
          <cell r="F272">
            <v>6.02</v>
          </cell>
        </row>
        <row r="273">
          <cell r="A273" t="str">
            <v>03.16</v>
          </cell>
          <cell r="B273" t="str">
            <v>Remoção de sinalização horizontal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</row>
        <row r="277">
          <cell r="A277" t="str">
            <v>04.01</v>
          </cell>
          <cell r="B277" t="str">
            <v>Retirada de fechamento e elemento divisor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0.66</v>
          </cell>
          <cell r="F281">
            <v>3.17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134.66</v>
          </cell>
          <cell r="F429">
            <v>259.81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134.66</v>
          </cell>
          <cell r="F430">
            <v>259.81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382.88</v>
          </cell>
          <cell r="F443">
            <v>633.16999999999996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7.79</v>
          </cell>
          <cell r="F460">
            <v>8.6300000000000008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11.68</v>
          </cell>
          <cell r="F463">
            <v>18.399999999999999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17.27</v>
          </cell>
          <cell r="F466">
            <v>59.07</v>
          </cell>
        </row>
        <row r="467">
          <cell r="A467" t="str">
            <v>05</v>
          </cell>
          <cell r="B467" t="str">
            <v>TRANSPORTE E MOVIMENTACAO, DENTRO E FORA DA OBRA</v>
          </cell>
        </row>
        <row r="468">
          <cell r="A468" t="str">
            <v>05.04</v>
          </cell>
          <cell r="B468" t="str">
            <v>Transporte de material solto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105.14</v>
          </cell>
          <cell r="F469">
            <v>132.59</v>
          </cell>
        </row>
        <row r="470">
          <cell r="A470" t="str">
            <v>05.07</v>
          </cell>
          <cell r="B470" t="str">
            <v>Transporte comercial, carreteiro e aluguel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11.68</v>
          </cell>
          <cell r="F471">
            <v>92.21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11.68</v>
          </cell>
          <cell r="F472">
            <v>115.58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11.68</v>
          </cell>
          <cell r="F473">
            <v>120.19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11.68</v>
          </cell>
          <cell r="F474">
            <v>114.6</v>
          </cell>
        </row>
        <row r="475">
          <cell r="A475" t="str">
            <v>05.08</v>
          </cell>
          <cell r="B475" t="str">
            <v>Transporte mecanizado de material solto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</row>
        <row r="503">
          <cell r="A503" t="str">
            <v>06.01</v>
          </cell>
          <cell r="B503" t="str">
            <v>Escavação manual em campo aberto de solo, exceto rocha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65.42</v>
          </cell>
          <cell r="F512">
            <v>82.74</v>
          </cell>
        </row>
        <row r="513">
          <cell r="A513" t="str">
            <v>06.12</v>
          </cell>
          <cell r="B513" t="str">
            <v>Aterro manual sem fornecimento de material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0.27</v>
          </cell>
          <cell r="F519">
            <v>15.22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0.27</v>
          </cell>
          <cell r="F520">
            <v>15.63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0.91</v>
          </cell>
          <cell r="F521">
            <v>26.6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1.25</v>
          </cell>
          <cell r="F524">
            <v>10.74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1.41</v>
          </cell>
          <cell r="F525">
            <v>12.11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0.81</v>
          </cell>
          <cell r="F526">
            <v>20.6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0.77</v>
          </cell>
          <cell r="F527">
            <v>21.67</v>
          </cell>
        </row>
        <row r="528">
          <cell r="A528" t="str">
            <v>07.05</v>
          </cell>
          <cell r="B528" t="str">
            <v>Escavação mecanizada em solo brejoso ou turfa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1.82</v>
          </cell>
          <cell r="F529">
            <v>38.26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1.46</v>
          </cell>
          <cell r="F530">
            <v>32.6</v>
          </cell>
        </row>
        <row r="531">
          <cell r="A531" t="str">
            <v>07.06</v>
          </cell>
          <cell r="B531" t="str">
            <v>Escavação ou carga mecanizada em campo aberto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0.11</v>
          </cell>
          <cell r="F534">
            <v>6.18</v>
          </cell>
        </row>
        <row r="535">
          <cell r="A535" t="str">
            <v>07.11</v>
          </cell>
          <cell r="B535" t="str">
            <v>Reaterro mecanizado sem fornecimento de material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2.72</v>
          </cell>
          <cell r="F536">
            <v>6.41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2.5</v>
          </cell>
          <cell r="F537">
            <v>22.43</v>
          </cell>
        </row>
        <row r="538">
          <cell r="A538" t="str">
            <v>07.12</v>
          </cell>
          <cell r="B538" t="str">
            <v>Aterro mecanizado sem fornecimento de material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0.41</v>
          </cell>
          <cell r="F539">
            <v>18.510000000000002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0.28999999999999998</v>
          </cell>
          <cell r="F540">
            <v>13.16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0.13</v>
          </cell>
          <cell r="F541">
            <v>13.19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0.39</v>
          </cell>
          <cell r="F542">
            <v>19.78</v>
          </cell>
        </row>
        <row r="543">
          <cell r="A543" t="str">
            <v>08</v>
          </cell>
          <cell r="B543" t="str">
            <v>ESCORAMENTO, CONTENCAO E DRENAGEM</v>
          </cell>
        </row>
        <row r="544">
          <cell r="A544" t="str">
            <v>08.01</v>
          </cell>
          <cell r="B544" t="str">
            <v>Escoramento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57.41</v>
          </cell>
          <cell r="F545">
            <v>94.48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34.53</v>
          </cell>
          <cell r="F546">
            <v>54.07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8.35</v>
          </cell>
          <cell r="F547">
            <v>21.61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66.81</v>
          </cell>
          <cell r="F548">
            <v>114.3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31.32</v>
          </cell>
          <cell r="F553">
            <v>50.41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2.15</v>
          </cell>
          <cell r="F554">
            <v>11.37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1.95</v>
          </cell>
          <cell r="F555">
            <v>7.03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0.73</v>
          </cell>
          <cell r="F560">
            <v>34.090000000000003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21.59</v>
          </cell>
          <cell r="F561">
            <v>118.67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12.95</v>
          </cell>
          <cell r="F562">
            <v>145.72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12.95</v>
          </cell>
          <cell r="F563">
            <v>18.260000000000002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12.95</v>
          </cell>
          <cell r="F564">
            <v>20.89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12.95</v>
          </cell>
          <cell r="F565">
            <v>28.71</v>
          </cell>
        </row>
        <row r="566">
          <cell r="A566" t="str">
            <v>08.06</v>
          </cell>
          <cell r="B566" t="str">
            <v>Barbaca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15.1</v>
          </cell>
          <cell r="F567">
            <v>28.1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17.27</v>
          </cell>
          <cell r="F568">
            <v>36.020000000000003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21.59</v>
          </cell>
          <cell r="F569">
            <v>39.909999999999997</v>
          </cell>
        </row>
        <row r="570">
          <cell r="A570" t="str">
            <v>08.07</v>
          </cell>
          <cell r="B570" t="str">
            <v>Esgotamento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3.89</v>
          </cell>
          <cell r="F574">
            <v>6.76</v>
          </cell>
        </row>
        <row r="575">
          <cell r="A575" t="str">
            <v>08.10</v>
          </cell>
          <cell r="B575" t="str">
            <v>Contenção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129.47999999999999</v>
          </cell>
          <cell r="F576">
            <v>241.9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250.52</v>
          </cell>
          <cell r="F577">
            <v>486.56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116.49</v>
          </cell>
          <cell r="F578">
            <v>961.59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143.07</v>
          </cell>
          <cell r="F579">
            <v>779.95</v>
          </cell>
        </row>
        <row r="580">
          <cell r="A580" t="str">
            <v>09</v>
          </cell>
          <cell r="B580" t="str">
            <v>FORMA</v>
          </cell>
        </row>
        <row r="581">
          <cell r="A581" t="str">
            <v>09.01</v>
          </cell>
          <cell r="B581" t="str">
            <v>Forma em tabua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56.11</v>
          </cell>
          <cell r="F582">
            <v>96.34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64.75</v>
          </cell>
          <cell r="F583">
            <v>235.48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51.79</v>
          </cell>
          <cell r="F584">
            <v>118.58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60.43</v>
          </cell>
          <cell r="F588">
            <v>187.68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60.43</v>
          </cell>
          <cell r="F589">
            <v>198.49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107.91</v>
          </cell>
          <cell r="F590">
            <v>225.22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58.26</v>
          </cell>
          <cell r="F591">
            <v>147.65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47.48</v>
          </cell>
          <cell r="F592">
            <v>93.05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94.43</v>
          </cell>
          <cell r="F593">
            <v>209.17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37.159999999999997</v>
          </cell>
          <cell r="F594">
            <v>132.44999999999999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66.27</v>
          </cell>
          <cell r="F595">
            <v>161.56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113.75</v>
          </cell>
          <cell r="F596">
            <v>175.74</v>
          </cell>
        </row>
        <row r="597">
          <cell r="A597" t="str">
            <v>09.04</v>
          </cell>
          <cell r="B597" t="str">
            <v>Forma em papelão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10.24</v>
          </cell>
          <cell r="F598">
            <v>94.65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10.24</v>
          </cell>
          <cell r="F599">
            <v>130.31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10.24</v>
          </cell>
          <cell r="F600">
            <v>155.93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10.24</v>
          </cell>
          <cell r="F601">
            <v>176.39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10.24</v>
          </cell>
          <cell r="F602">
            <v>194.32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10.24</v>
          </cell>
          <cell r="F603">
            <v>176.75</v>
          </cell>
        </row>
        <row r="604">
          <cell r="A604" t="str">
            <v>09.07</v>
          </cell>
          <cell r="B604" t="str">
            <v>Forma em polipropileno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75.540000000000006</v>
          </cell>
          <cell r="F605">
            <v>431.15</v>
          </cell>
        </row>
        <row r="606">
          <cell r="A606" t="str">
            <v>10</v>
          </cell>
          <cell r="B606" t="str">
            <v>ARMADURA E CORDOALHA ESTRUTURAL</v>
          </cell>
        </row>
        <row r="607">
          <cell r="A607" t="str">
            <v>10.01</v>
          </cell>
          <cell r="B607" t="str">
            <v>Armadura em barra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2.5099999999999998</v>
          </cell>
          <cell r="F608">
            <v>13.52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2.5099999999999998</v>
          </cell>
          <cell r="F609">
            <v>11.59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2.5099999999999998</v>
          </cell>
          <cell r="F610">
            <v>12.77</v>
          </cell>
        </row>
        <row r="611">
          <cell r="A611" t="str">
            <v>10.02</v>
          </cell>
          <cell r="B611" t="str">
            <v>Armadura em tela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1.25</v>
          </cell>
          <cell r="F612">
            <v>14.16</v>
          </cell>
        </row>
        <row r="613">
          <cell r="A613" t="str">
            <v>11</v>
          </cell>
          <cell r="B613" t="str">
            <v>CONCRETO, MASSA E LASTRO</v>
          </cell>
        </row>
        <row r="614">
          <cell r="A614" t="str">
            <v>11.01</v>
          </cell>
          <cell r="B614" t="str">
            <v>Concreto usinado com controle fck - fornecimento do material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116.82</v>
          </cell>
          <cell r="F632">
            <v>459.4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116.82</v>
          </cell>
          <cell r="F633">
            <v>509.45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48.68</v>
          </cell>
          <cell r="F635">
            <v>314.82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48.68</v>
          </cell>
          <cell r="F636">
            <v>345.32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48.68</v>
          </cell>
          <cell r="F637">
            <v>409.41</v>
          </cell>
        </row>
        <row r="638">
          <cell r="A638" t="str">
            <v>11.05</v>
          </cell>
          <cell r="B638" t="str">
            <v>Concreto e argamassa especial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48.68</v>
          </cell>
          <cell r="F639">
            <v>123.33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54.6</v>
          </cell>
          <cell r="F640">
            <v>3866.2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54.6</v>
          </cell>
          <cell r="F641">
            <v>374.05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358.9</v>
          </cell>
          <cell r="F642">
            <v>667.17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656.8</v>
          </cell>
          <cell r="F643">
            <v>2915.32</v>
          </cell>
        </row>
        <row r="644">
          <cell r="A644" t="str">
            <v>11.11</v>
          </cell>
          <cell r="B644" t="str">
            <v>Argamassas especiais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48.68</v>
          </cell>
          <cell r="F645">
            <v>528.84</v>
          </cell>
        </row>
        <row r="646">
          <cell r="A646" t="str">
            <v>11.16</v>
          </cell>
          <cell r="B646" t="str">
            <v>Lançamento e aplicação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125.26</v>
          </cell>
          <cell r="F650">
            <v>168.89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68.150000000000006</v>
          </cell>
          <cell r="F653">
            <v>219.19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29.21</v>
          </cell>
          <cell r="F654">
            <v>145.71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0.57999999999999996</v>
          </cell>
          <cell r="F655">
            <v>2.9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50.79</v>
          </cell>
          <cell r="F656">
            <v>661.12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38.94</v>
          </cell>
          <cell r="F657">
            <v>298.82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19.47</v>
          </cell>
          <cell r="F659">
            <v>166.43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58.41</v>
          </cell>
          <cell r="F660">
            <v>180.3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91.84</v>
          </cell>
          <cell r="F661">
            <v>242.88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0.19</v>
          </cell>
          <cell r="F662">
            <v>166.13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15.58</v>
          </cell>
          <cell r="F663">
            <v>330.22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15.58</v>
          </cell>
          <cell r="F664">
            <v>1123.1500000000001</v>
          </cell>
        </row>
        <row r="665">
          <cell r="A665" t="str">
            <v>11.20</v>
          </cell>
          <cell r="B665" t="str">
            <v>Reparos, conservações e complementos - GRUPO 11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4.87</v>
          </cell>
          <cell r="F668">
            <v>9.08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1690.72</v>
          </cell>
          <cell r="F669">
            <v>9784.65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129.47999999999999</v>
          </cell>
          <cell r="F670">
            <v>248.82</v>
          </cell>
        </row>
        <row r="671">
          <cell r="A671" t="str">
            <v>12</v>
          </cell>
          <cell r="B671" t="str">
            <v>FUNDACAO PROFUNDA</v>
          </cell>
        </row>
        <row r="672">
          <cell r="A672" t="str">
            <v>12.01</v>
          </cell>
          <cell r="B672" t="str">
            <v>Broca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45.43</v>
          </cell>
          <cell r="F673">
            <v>62.42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47.25</v>
          </cell>
          <cell r="F674">
            <v>73.73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75.22</v>
          </cell>
          <cell r="F675">
            <v>113.5</v>
          </cell>
        </row>
        <row r="676">
          <cell r="A676" t="str">
            <v>12.04</v>
          </cell>
          <cell r="B676" t="str">
            <v>Estaca pre-moldada de concreto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1.95</v>
          </cell>
          <cell r="F681">
            <v>158.63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1.95</v>
          </cell>
          <cell r="F682">
            <v>180.32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14.39</v>
          </cell>
          <cell r="F686">
            <v>48.67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20.8</v>
          </cell>
          <cell r="F687">
            <v>69.08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28.49</v>
          </cell>
          <cell r="F688">
            <v>91.64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37.69</v>
          </cell>
          <cell r="F689">
            <v>120.99</v>
          </cell>
        </row>
        <row r="690">
          <cell r="A690" t="str">
            <v>12.06</v>
          </cell>
          <cell r="B690" t="str">
            <v>Estaca tipo STRAUSS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12.12</v>
          </cell>
          <cell r="F692">
            <v>67.83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17.489999999999998</v>
          </cell>
          <cell r="F693">
            <v>87.38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23.83</v>
          </cell>
          <cell r="F694">
            <v>115.45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31.09</v>
          </cell>
          <cell r="F695">
            <v>182.24</v>
          </cell>
        </row>
        <row r="696">
          <cell r="A696" t="str">
            <v>12.07</v>
          </cell>
          <cell r="B696" t="str">
            <v>Estaca tipo RAIZ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8.82</v>
          </cell>
          <cell r="F698">
            <v>173.96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11.05</v>
          </cell>
          <cell r="F699">
            <v>186.79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16.72</v>
          </cell>
          <cell r="F700">
            <v>242.06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23.4</v>
          </cell>
          <cell r="F701">
            <v>280.43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35.75</v>
          </cell>
          <cell r="F702">
            <v>363.96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41.93</v>
          </cell>
          <cell r="F703">
            <v>429.55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49.58</v>
          </cell>
          <cell r="F704">
            <v>515.42999999999995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41.93</v>
          </cell>
          <cell r="F705">
            <v>587.34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F714">
            <v>370.76</v>
          </cell>
        </row>
        <row r="715">
          <cell r="A715" t="str">
            <v>12.09</v>
          </cell>
          <cell r="B715" t="str">
            <v>Tubulão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5.19</v>
          </cell>
          <cell r="F723">
            <v>36.64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5.19</v>
          </cell>
          <cell r="F724">
            <v>46.35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5.19</v>
          </cell>
          <cell r="F725">
            <v>53.82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5.19</v>
          </cell>
          <cell r="F726">
            <v>60.78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5.19</v>
          </cell>
          <cell r="F727">
            <v>75.06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5.19</v>
          </cell>
          <cell r="F728">
            <v>91.15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5.19</v>
          </cell>
          <cell r="F729">
            <v>110.64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5.19</v>
          </cell>
          <cell r="F730">
            <v>134.01</v>
          </cell>
        </row>
        <row r="731">
          <cell r="A731" t="str">
            <v>12.14</v>
          </cell>
          <cell r="B731" t="str">
            <v>Estaca escavada com injeção ou micro estaca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23.4</v>
          </cell>
          <cell r="F733">
            <v>252.62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35.75</v>
          </cell>
          <cell r="F734">
            <v>316.92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41.93</v>
          </cell>
          <cell r="F735">
            <v>378.32</v>
          </cell>
        </row>
        <row r="736">
          <cell r="A736" t="str">
            <v>13</v>
          </cell>
          <cell r="B736" t="str">
            <v>LAJE E PAINEL DE FECHAMENTO PRE-FABRICADOS</v>
          </cell>
        </row>
        <row r="737">
          <cell r="A737" t="str">
            <v>13.01</v>
          </cell>
          <cell r="B737" t="str">
            <v>Laje pre-fabricada mista em vigotas treplicadas e lajotas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31.41</v>
          </cell>
          <cell r="F738">
            <v>149.63999999999999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34.549999999999997</v>
          </cell>
          <cell r="F739">
            <v>160.02000000000001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37.67</v>
          </cell>
          <cell r="F740">
            <v>190.43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40.81</v>
          </cell>
          <cell r="F741">
            <v>206.2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44.81</v>
          </cell>
          <cell r="F742">
            <v>256.37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34.549999999999997</v>
          </cell>
          <cell r="F743">
            <v>157.74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34.549999999999997</v>
          </cell>
          <cell r="F744">
            <v>179.48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37.67</v>
          </cell>
          <cell r="F745">
            <v>205.34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40.81</v>
          </cell>
          <cell r="F746">
            <v>225.19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44.81</v>
          </cell>
          <cell r="F747">
            <v>323.64999999999998</v>
          </cell>
        </row>
        <row r="748">
          <cell r="A748" t="str">
            <v>13.02</v>
          </cell>
          <cell r="B748" t="str">
            <v>Laje pre-fabricada mista em vigotas protendidas e lajotas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34.549999999999997</v>
          </cell>
          <cell r="F749">
            <v>180.55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37.67</v>
          </cell>
          <cell r="F750">
            <v>189.98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40.81</v>
          </cell>
          <cell r="F751">
            <v>203.35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44.81</v>
          </cell>
          <cell r="F752">
            <v>221.98</v>
          </cell>
        </row>
        <row r="753">
          <cell r="A753" t="str">
            <v>13.05</v>
          </cell>
          <cell r="B753" t="str">
            <v>Pre-laje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10.53</v>
          </cell>
          <cell r="F754">
            <v>165.76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11.07</v>
          </cell>
          <cell r="F755">
            <v>170.57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11.62</v>
          </cell>
          <cell r="F756">
            <v>185.47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11.83</v>
          </cell>
          <cell r="F757">
            <v>237.96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10.53</v>
          </cell>
          <cell r="F758">
            <v>157.80000000000001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11.07</v>
          </cell>
          <cell r="F759">
            <v>171.21</v>
          </cell>
        </row>
        <row r="760">
          <cell r="A760" t="str">
            <v>14</v>
          </cell>
          <cell r="B760" t="str">
            <v>ALVENARIA E ELEMENTO DIVISOR</v>
          </cell>
        </row>
        <row r="761">
          <cell r="A761" t="str">
            <v>14.01</v>
          </cell>
          <cell r="B761" t="str">
            <v>Alvenaria de fundação (embasamento)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357.61</v>
          </cell>
          <cell r="F762">
            <v>885.97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34.32</v>
          </cell>
          <cell r="F763">
            <v>87.31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35.1</v>
          </cell>
          <cell r="F764">
            <v>104.46</v>
          </cell>
        </row>
        <row r="765">
          <cell r="A765" t="str">
            <v>14.02</v>
          </cell>
          <cell r="B765" t="str">
            <v>Alvenaria com tijolo maciço comum ou especial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44.16</v>
          </cell>
          <cell r="F766">
            <v>76.790000000000006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69.89</v>
          </cell>
          <cell r="F767">
            <v>114.8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113.4</v>
          </cell>
          <cell r="F768">
            <v>212.59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69.89</v>
          </cell>
          <cell r="F770">
            <v>190.51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113.4</v>
          </cell>
          <cell r="F771">
            <v>386.61</v>
          </cell>
        </row>
        <row r="772">
          <cell r="A772" t="str">
            <v>14.03</v>
          </cell>
          <cell r="B772" t="str">
            <v>Alvenaria com tijolo laminado aparente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62.28</v>
          </cell>
          <cell r="F773">
            <v>183.03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117.47</v>
          </cell>
          <cell r="F774">
            <v>345.29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164.3</v>
          </cell>
          <cell r="F775">
            <v>635.52</v>
          </cell>
        </row>
        <row r="776">
          <cell r="A776" t="str">
            <v>14.04</v>
          </cell>
          <cell r="B776" t="str">
            <v>Alvenaria com bloco cerâmico de vedação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31.62</v>
          </cell>
          <cell r="F777">
            <v>62.94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34.32</v>
          </cell>
          <cell r="F778">
            <v>76.650000000000006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36.83</v>
          </cell>
          <cell r="F779">
            <v>84.35</v>
          </cell>
        </row>
        <row r="780">
          <cell r="A780" t="str">
            <v>14.05</v>
          </cell>
          <cell r="B780" t="str">
            <v>Alvenaria com bloco cerâmico estrutural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34.32</v>
          </cell>
          <cell r="F781">
            <v>72.37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36.83</v>
          </cell>
          <cell r="F782">
            <v>84.07</v>
          </cell>
        </row>
        <row r="783">
          <cell r="A783" t="str">
            <v>14.10</v>
          </cell>
          <cell r="B783" t="str">
            <v>Alvenaria com bloco de concreto de vedação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31.62</v>
          </cell>
          <cell r="F784">
            <v>64.430000000000007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34.32</v>
          </cell>
          <cell r="F785">
            <v>75.540000000000006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35.1</v>
          </cell>
          <cell r="F786">
            <v>88.25</v>
          </cell>
        </row>
        <row r="787">
          <cell r="A787" t="str">
            <v>14.11</v>
          </cell>
          <cell r="B787" t="str">
            <v>Alvenaria com bloco de concreto estrutural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38.64</v>
          </cell>
          <cell r="F788">
            <v>86.61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39.61</v>
          </cell>
          <cell r="F789">
            <v>103.75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51.15</v>
          </cell>
          <cell r="F790">
            <v>105.1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54.52</v>
          </cell>
          <cell r="F791">
            <v>125.29</v>
          </cell>
        </row>
        <row r="792">
          <cell r="A792" t="str">
            <v>14.15</v>
          </cell>
          <cell r="B792" t="str">
            <v>Alvenaria de concreto celular ou silico calcário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14.98</v>
          </cell>
          <cell r="F793">
            <v>103.55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15.37</v>
          </cell>
          <cell r="F794">
            <v>119.87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15.56</v>
          </cell>
          <cell r="F795">
            <v>148.21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16.149999999999999</v>
          </cell>
          <cell r="F796">
            <v>183.99</v>
          </cell>
        </row>
        <row r="797">
          <cell r="A797" t="str">
            <v>14.20</v>
          </cell>
          <cell r="B797" t="str">
            <v>Pecas moldadas no local (vergas, pilaretes, etc.)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816.21</v>
          </cell>
          <cell r="F798">
            <v>1767.24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7.38</v>
          </cell>
          <cell r="F799">
            <v>10.66</v>
          </cell>
        </row>
        <row r="800">
          <cell r="A800" t="str">
            <v>14.28</v>
          </cell>
          <cell r="B800" t="str">
            <v>Elementos vazados (concreto, cerâmica e vidros)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77.64</v>
          </cell>
          <cell r="F801">
            <v>209.94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64.44</v>
          </cell>
          <cell r="F802">
            <v>184.1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64.44</v>
          </cell>
          <cell r="F803">
            <v>199.44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174.78</v>
          </cell>
          <cell r="F804">
            <v>1693.9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116.05</v>
          </cell>
          <cell r="F805">
            <v>1159.28</v>
          </cell>
        </row>
        <row r="806">
          <cell r="A806" t="str">
            <v>14.30</v>
          </cell>
          <cell r="B806" t="str">
            <v>Divisória e fechamento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75.16</v>
          </cell>
          <cell r="F807">
            <v>881.88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75.16</v>
          </cell>
          <cell r="F810">
            <v>1007.54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69.739999999999995</v>
          </cell>
          <cell r="F824">
            <v>360.31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124.89</v>
          </cell>
          <cell r="F832">
            <v>225.89</v>
          </cell>
        </row>
        <row r="833">
          <cell r="A833" t="str">
            <v>14.40</v>
          </cell>
          <cell r="B833" t="str">
            <v>Reparos, conservações e complementos - GRUPO 14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5.92</v>
          </cell>
          <cell r="F835">
            <v>8.41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5.92</v>
          </cell>
          <cell r="F836">
            <v>8.8800000000000008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5.92</v>
          </cell>
          <cell r="F837">
            <v>9.52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5.92</v>
          </cell>
          <cell r="F838">
            <v>9.74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5.92</v>
          </cell>
          <cell r="F839">
            <v>10.97</v>
          </cell>
        </row>
        <row r="840">
          <cell r="A840" t="str">
            <v>15</v>
          </cell>
          <cell r="B840" t="str">
            <v>ESTRUTURA EM MADEIRA, FERRO, ALUMINIO E CONCRETO</v>
          </cell>
        </row>
        <row r="841">
          <cell r="A841" t="str">
            <v>15.01</v>
          </cell>
          <cell r="B841" t="str">
            <v>Estrutura em madeira para cobertura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53.95</v>
          </cell>
          <cell r="F842">
            <v>151.83000000000001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56.11</v>
          </cell>
          <cell r="F843">
            <v>161.15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58.26</v>
          </cell>
          <cell r="F844">
            <v>170.47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62.58</v>
          </cell>
          <cell r="F845">
            <v>185.71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41.01</v>
          </cell>
          <cell r="F846">
            <v>107.89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43.16</v>
          </cell>
          <cell r="F847">
            <v>117.21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45.31</v>
          </cell>
          <cell r="F848">
            <v>126.52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49.63</v>
          </cell>
          <cell r="F849">
            <v>138.36000000000001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51.79</v>
          </cell>
          <cell r="F850">
            <v>127.32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38.840000000000003</v>
          </cell>
          <cell r="F851">
            <v>95.34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28.06</v>
          </cell>
          <cell r="F852">
            <v>97.2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5.5</v>
          </cell>
          <cell r="F853">
            <v>26.77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5.5</v>
          </cell>
          <cell r="F854">
            <v>18.940000000000001</v>
          </cell>
        </row>
        <row r="855">
          <cell r="A855" t="str">
            <v>15.03</v>
          </cell>
          <cell r="B855" t="str">
            <v>Estrutura em aço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5.56</v>
          </cell>
          <cell r="F861">
            <v>20.010000000000002</v>
          </cell>
        </row>
        <row r="862">
          <cell r="A862" t="str">
            <v>15.05</v>
          </cell>
          <cell r="B862" t="str">
            <v>Estrutura pre-fabricada de concreto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831.31</v>
          </cell>
          <cell r="F863">
            <v>3684.61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917.1</v>
          </cell>
          <cell r="F864">
            <v>3683.03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790.38</v>
          </cell>
          <cell r="F865">
            <v>3239.77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782.39</v>
          </cell>
          <cell r="F866">
            <v>2997.57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838.27</v>
          </cell>
          <cell r="F867">
            <v>3264.87</v>
          </cell>
        </row>
        <row r="868">
          <cell r="A868" t="str">
            <v>15.20</v>
          </cell>
          <cell r="B868" t="str">
            <v>Reparos, conservações e complementos - GRUPO 15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1294.8</v>
          </cell>
          <cell r="F869">
            <v>4751.6400000000003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6.05</v>
          </cell>
          <cell r="F870">
            <v>6.22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15.97</v>
          </cell>
          <cell r="F871">
            <v>16.39</v>
          </cell>
        </row>
        <row r="872">
          <cell r="A872" t="str">
            <v>16</v>
          </cell>
          <cell r="B872" t="str">
            <v>TELHAMENTO</v>
          </cell>
        </row>
        <row r="873">
          <cell r="A873" t="str">
            <v>16.02</v>
          </cell>
          <cell r="B873" t="str">
            <v>Telhamento em barro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31.32</v>
          </cell>
          <cell r="F874">
            <v>54.36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31.32</v>
          </cell>
          <cell r="F875">
            <v>81.400000000000006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31.32</v>
          </cell>
          <cell r="F876">
            <v>59.8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46.98</v>
          </cell>
          <cell r="F877">
            <v>120.69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46.98</v>
          </cell>
          <cell r="F878">
            <v>129.6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13.81</v>
          </cell>
          <cell r="F879">
            <v>14.62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17.27</v>
          </cell>
          <cell r="F880">
            <v>28.7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17.27</v>
          </cell>
          <cell r="F881">
            <v>34.47</v>
          </cell>
        </row>
        <row r="882">
          <cell r="A882" t="str">
            <v>16.03</v>
          </cell>
          <cell r="B882" t="str">
            <v>Telhamento em cimento reforçado com fio sintético (CRFS)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17.27</v>
          </cell>
          <cell r="F883">
            <v>60.31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17.27</v>
          </cell>
          <cell r="F884">
            <v>80.34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17.27</v>
          </cell>
          <cell r="F885">
            <v>149.88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17.27</v>
          </cell>
          <cell r="F886">
            <v>163.86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8.6300000000000008</v>
          </cell>
          <cell r="F887">
            <v>86.13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8.6300000000000008</v>
          </cell>
          <cell r="F888">
            <v>76.8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8.6300000000000008</v>
          </cell>
          <cell r="F889">
            <v>117.21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8.6300000000000008</v>
          </cell>
          <cell r="F890">
            <v>162.15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8.6300000000000008</v>
          </cell>
          <cell r="F891">
            <v>56.51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8.6300000000000008</v>
          </cell>
          <cell r="F892">
            <v>86.7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8.6300000000000008</v>
          </cell>
          <cell r="F893">
            <v>75.040000000000006</v>
          </cell>
        </row>
        <row r="894">
          <cell r="A894" t="str">
            <v>16.10</v>
          </cell>
          <cell r="B894" t="str">
            <v>Telhamento em madeira ou fibra vegetal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28.06</v>
          </cell>
          <cell r="F895">
            <v>102.78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9.49</v>
          </cell>
          <cell r="F896">
            <v>118.58</v>
          </cell>
        </row>
        <row r="897">
          <cell r="A897" t="str">
            <v>16.12</v>
          </cell>
          <cell r="B897" t="str">
            <v>Telhamento metálico comum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17.27</v>
          </cell>
          <cell r="F898">
            <v>146.51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17.27</v>
          </cell>
          <cell r="F899">
            <v>247.6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17.27</v>
          </cell>
          <cell r="F900">
            <v>195.74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17.27</v>
          </cell>
          <cell r="F901">
            <v>139.51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8.6300000000000008</v>
          </cell>
          <cell r="F902">
            <v>109.99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8.6300000000000008</v>
          </cell>
          <cell r="F903">
            <v>119.85</v>
          </cell>
        </row>
        <row r="904">
          <cell r="A904" t="str">
            <v>16.13</v>
          </cell>
          <cell r="B904" t="str">
            <v>Telhamento metálico especial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18.79</v>
          </cell>
          <cell r="F906">
            <v>263.82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18.79</v>
          </cell>
          <cell r="F907">
            <v>183.66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17.27</v>
          </cell>
          <cell r="F908">
            <v>177.45</v>
          </cell>
        </row>
        <row r="909">
          <cell r="A909" t="str">
            <v>16.16</v>
          </cell>
          <cell r="B909" t="str">
            <v>Telhamento em material sintético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17.27</v>
          </cell>
          <cell r="F910">
            <v>93.07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17.27</v>
          </cell>
          <cell r="F911">
            <v>128.46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8.6300000000000008</v>
          </cell>
          <cell r="F912">
            <v>164.64</v>
          </cell>
        </row>
        <row r="913">
          <cell r="A913" t="str">
            <v>16.20</v>
          </cell>
          <cell r="B913" t="str">
            <v>Telhamento em vidro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4.32</v>
          </cell>
          <cell r="F914">
            <v>76.14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4.32</v>
          </cell>
          <cell r="F915">
            <v>76.14</v>
          </cell>
        </row>
        <row r="916">
          <cell r="A916" t="str">
            <v>16.30</v>
          </cell>
          <cell r="B916" t="str">
            <v>Domos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88.36</v>
          </cell>
          <cell r="F919">
            <v>234.93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79.52</v>
          </cell>
          <cell r="F920">
            <v>304.68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88.36</v>
          </cell>
          <cell r="F921">
            <v>316.22000000000003</v>
          </cell>
        </row>
        <row r="922">
          <cell r="A922" t="str">
            <v>16.33</v>
          </cell>
          <cell r="B922" t="str">
            <v>Calhas e rufos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52.65</v>
          </cell>
          <cell r="F923">
            <v>106.68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62.22</v>
          </cell>
          <cell r="F924">
            <v>145.41999999999999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67.010000000000005</v>
          </cell>
          <cell r="F925">
            <v>233.79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52.65</v>
          </cell>
          <cell r="F926">
            <v>95.53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62.22</v>
          </cell>
          <cell r="F927">
            <v>125.5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45.47</v>
          </cell>
          <cell r="F928">
            <v>140.24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1.36</v>
          </cell>
          <cell r="F929">
            <v>15.84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1.95</v>
          </cell>
          <cell r="F930">
            <v>18.84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2.73</v>
          </cell>
          <cell r="F931">
            <v>19.04</v>
          </cell>
        </row>
        <row r="932">
          <cell r="A932" t="str">
            <v>16.40</v>
          </cell>
          <cell r="B932" t="str">
            <v>Reparos, conservações e complementos - GRUPO 16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17.27</v>
          </cell>
          <cell r="F933">
            <v>19.37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17.27</v>
          </cell>
          <cell r="F938">
            <v>21.11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17.27</v>
          </cell>
          <cell r="F939">
            <v>28.79</v>
          </cell>
        </row>
        <row r="940">
          <cell r="A940" t="str">
            <v>17</v>
          </cell>
          <cell r="B940" t="str">
            <v>REVESTIMENTO EM MASSA OU FUNDIDO NO LOCAL</v>
          </cell>
        </row>
        <row r="941">
          <cell r="A941" t="str">
            <v>17.01</v>
          </cell>
          <cell r="B941" t="str">
            <v>Regularização de base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307.64</v>
          </cell>
          <cell r="F942">
            <v>1125.06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307.64</v>
          </cell>
          <cell r="F943">
            <v>731.82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307.64</v>
          </cell>
          <cell r="F944">
            <v>654.84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23.95</v>
          </cell>
          <cell r="F945">
            <v>27.43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23.53</v>
          </cell>
          <cell r="F946">
            <v>31.62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307.64</v>
          </cell>
          <cell r="F947">
            <v>1310.3599999999999</v>
          </cell>
        </row>
        <row r="948">
          <cell r="A948" t="str">
            <v>17.02</v>
          </cell>
          <cell r="B948" t="str">
            <v>Revestimento em argamassa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4.5599999999999996</v>
          </cell>
          <cell r="F949">
            <v>6.67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4.5599999999999996</v>
          </cell>
          <cell r="F950">
            <v>5.87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4.5599999999999996</v>
          </cell>
          <cell r="F951">
            <v>11.04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6.65</v>
          </cell>
          <cell r="F952">
            <v>8.8000000000000007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7.05</v>
          </cell>
          <cell r="F953">
            <v>10.59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12.53</v>
          </cell>
          <cell r="F954">
            <v>20.75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17.27</v>
          </cell>
          <cell r="F955">
            <v>25.49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10.79</v>
          </cell>
          <cell r="F956">
            <v>45.64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10.79</v>
          </cell>
          <cell r="F957">
            <v>12.49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28.06</v>
          </cell>
          <cell r="F958">
            <v>36.770000000000003</v>
          </cell>
        </row>
        <row r="959">
          <cell r="A959" t="str">
            <v>17.03</v>
          </cell>
          <cell r="B959" t="str">
            <v>Revestimento em cimentado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23.74</v>
          </cell>
          <cell r="F960">
            <v>32.229999999999997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28.06</v>
          </cell>
          <cell r="F961">
            <v>37.159999999999997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28.06</v>
          </cell>
          <cell r="F962">
            <v>56.64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17.27</v>
          </cell>
          <cell r="F963">
            <v>25.76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30.21</v>
          </cell>
          <cell r="F964">
            <v>38.700000000000003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48.87</v>
          </cell>
          <cell r="F965">
            <v>54.97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22.75</v>
          </cell>
          <cell r="F966">
            <v>24.19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22.75</v>
          </cell>
          <cell r="F967">
            <v>24.36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22.75</v>
          </cell>
          <cell r="F968">
            <v>24.59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22.75</v>
          </cell>
          <cell r="F969">
            <v>25</v>
          </cell>
        </row>
        <row r="970">
          <cell r="A970" t="str">
            <v>17.04</v>
          </cell>
          <cell r="B970" t="str">
            <v>Revestimento em gesso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14.35</v>
          </cell>
          <cell r="F971">
            <v>19.350000000000001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14.35</v>
          </cell>
          <cell r="F972">
            <v>21.35</v>
          </cell>
        </row>
        <row r="973">
          <cell r="A973" t="str">
            <v>17.05</v>
          </cell>
          <cell r="B973" t="str">
            <v>Revestimento em concreto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414.25</v>
          </cell>
          <cell r="F974">
            <v>822.13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414.25</v>
          </cell>
          <cell r="F975">
            <v>891.45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414.25</v>
          </cell>
          <cell r="F976">
            <v>922.32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48.14</v>
          </cell>
          <cell r="F977">
            <v>76.33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65.52</v>
          </cell>
          <cell r="F978">
            <v>79.2</v>
          </cell>
        </row>
        <row r="979">
          <cell r="A979" t="str">
            <v>17.10</v>
          </cell>
          <cell r="B979" t="str">
            <v>Revestimento em granilite fundido no local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7.79</v>
          </cell>
          <cell r="F980">
            <v>86.21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1.95</v>
          </cell>
          <cell r="F981">
            <v>45.12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2.34</v>
          </cell>
          <cell r="F982">
            <v>78.680000000000007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3.89</v>
          </cell>
          <cell r="F983">
            <v>44.02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0.47</v>
          </cell>
          <cell r="F984">
            <v>88.47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4.67</v>
          </cell>
          <cell r="F985">
            <v>190.81</v>
          </cell>
        </row>
        <row r="986">
          <cell r="A986" t="str">
            <v>17.12</v>
          </cell>
          <cell r="B986" t="str">
            <v>Revestimento industrial fundido no local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7.79</v>
          </cell>
          <cell r="F987">
            <v>87.37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1.95</v>
          </cell>
          <cell r="F988">
            <v>39.299999999999997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2.34</v>
          </cell>
          <cell r="F989">
            <v>71.239999999999995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2.34</v>
          </cell>
          <cell r="F990">
            <v>79.81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3.89</v>
          </cell>
          <cell r="F991">
            <v>43.23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54.71</v>
          </cell>
          <cell r="F996">
            <v>83.55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19.47</v>
          </cell>
          <cell r="F997">
            <v>93.86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19.47</v>
          </cell>
          <cell r="F999">
            <v>149.06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21.46</v>
          </cell>
          <cell r="F1000">
            <v>32.4</v>
          </cell>
        </row>
        <row r="1001">
          <cell r="A1001" t="str">
            <v>17.40</v>
          </cell>
          <cell r="B1001" t="str">
            <v>Reparos e conservações em massa e concreto - GRUPO 17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21.99</v>
          </cell>
          <cell r="F1007">
            <v>30.87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21.99</v>
          </cell>
          <cell r="F1008">
            <v>39.270000000000003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11.47</v>
          </cell>
          <cell r="F1009">
            <v>16.21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11.47</v>
          </cell>
          <cell r="F1010">
            <v>20.68</v>
          </cell>
        </row>
        <row r="1011">
          <cell r="A1011" t="str">
            <v>18</v>
          </cell>
          <cell r="B1011" t="str">
            <v>REVESTIMENTO CERAMICO</v>
          </cell>
        </row>
        <row r="1012">
          <cell r="A1012" t="str">
            <v>18.05</v>
          </cell>
          <cell r="B1012" t="str">
            <v>Plaqueta laminada para revestimento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12.42</v>
          </cell>
          <cell r="F1013">
            <v>72.63</v>
          </cell>
        </row>
        <row r="1014">
          <cell r="A1014" t="str">
            <v>18.06</v>
          </cell>
          <cell r="B1014" t="str">
            <v>Placa cerâmica esmaltada prensada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14.7</v>
          </cell>
          <cell r="F1015">
            <v>44.31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1.17</v>
          </cell>
          <cell r="F1016">
            <v>6.04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14.7</v>
          </cell>
          <cell r="F1017">
            <v>159.84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1.17</v>
          </cell>
          <cell r="F1018">
            <v>25.61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14.7</v>
          </cell>
          <cell r="F1019">
            <v>59.14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1.17</v>
          </cell>
          <cell r="F1020">
            <v>8.4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14.7</v>
          </cell>
          <cell r="F1021">
            <v>45.48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1.17</v>
          </cell>
          <cell r="F1022">
            <v>6.06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61.82</v>
          </cell>
          <cell r="F1023">
            <v>72.38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9.81</v>
          </cell>
          <cell r="F1024">
            <v>11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9.81</v>
          </cell>
          <cell r="F1025">
            <v>12.21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9.81</v>
          </cell>
          <cell r="F1026">
            <v>12.2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9.81</v>
          </cell>
          <cell r="F1027">
            <v>15.81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1.1000000000000001</v>
          </cell>
          <cell r="F1028">
            <v>1.22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1.1000000000000001</v>
          </cell>
          <cell r="F1029">
            <v>1.34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1.1000000000000001</v>
          </cell>
          <cell r="F1030">
            <v>1.34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1.1000000000000001</v>
          </cell>
          <cell r="F1031">
            <v>1.7</v>
          </cell>
        </row>
        <row r="1032">
          <cell r="A1032" t="str">
            <v>18.07</v>
          </cell>
          <cell r="B1032" t="str">
            <v>Placa ceramica nao esmaltada extrudada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14.7</v>
          </cell>
          <cell r="F1033">
            <v>141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14.7</v>
          </cell>
          <cell r="F1034">
            <v>178.49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14.7</v>
          </cell>
          <cell r="F1035">
            <v>217.12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1.47</v>
          </cell>
          <cell r="F1036">
            <v>43.23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14.7</v>
          </cell>
          <cell r="F1037">
            <v>288.05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1.47</v>
          </cell>
          <cell r="F1038">
            <v>52.25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9.81</v>
          </cell>
          <cell r="F1039">
            <v>47.54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9.81</v>
          </cell>
          <cell r="F1040">
            <v>38.29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9.81</v>
          </cell>
          <cell r="F1041">
            <v>72.69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9.81</v>
          </cell>
          <cell r="F1042">
            <v>57.27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9.81</v>
          </cell>
          <cell r="F1043">
            <v>59.81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0.98</v>
          </cell>
          <cell r="F1044">
            <v>4.75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0.98</v>
          </cell>
          <cell r="F1045">
            <v>3.83</v>
          </cell>
        </row>
        <row r="1046">
          <cell r="A1046" t="str">
            <v>18.08</v>
          </cell>
          <cell r="B1046" t="str">
            <v>Revestimento em porcelanato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38.840000000000003</v>
          </cell>
          <cell r="F1047">
            <v>138.55000000000001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10.79</v>
          </cell>
          <cell r="F1048">
            <v>28.54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38.840000000000003</v>
          </cell>
          <cell r="F1049">
            <v>191.9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10.79</v>
          </cell>
          <cell r="F1050">
            <v>37.83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38.840000000000003</v>
          </cell>
          <cell r="F1051">
            <v>125.9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10.79</v>
          </cell>
          <cell r="F1052">
            <v>26.34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38.840000000000003</v>
          </cell>
          <cell r="F1053">
            <v>215.55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10.79</v>
          </cell>
          <cell r="F1054">
            <v>42.15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38.840000000000003</v>
          </cell>
          <cell r="F1055">
            <v>148.06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10.79</v>
          </cell>
          <cell r="F1056">
            <v>30.4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38.840000000000003</v>
          </cell>
          <cell r="F1057">
            <v>209.48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10.79</v>
          </cell>
          <cell r="F1058">
            <v>41.09</v>
          </cell>
        </row>
        <row r="1059">
          <cell r="A1059" t="str">
            <v>18.11</v>
          </cell>
          <cell r="B1059" t="str">
            <v>Revestimento em placa ceramica esmaltada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22</v>
          </cell>
          <cell r="F1060">
            <v>139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22</v>
          </cell>
          <cell r="F1061">
            <v>87.23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22</v>
          </cell>
          <cell r="F1062">
            <v>87.22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22</v>
          </cell>
          <cell r="F1063">
            <v>72.209999999999994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22</v>
          </cell>
          <cell r="F1064">
            <v>75.47</v>
          </cell>
        </row>
        <row r="1065">
          <cell r="A1065" t="str">
            <v>18.12</v>
          </cell>
          <cell r="B1065" t="str">
            <v>Revestimento em pastilha e mosaico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27.84</v>
          </cell>
          <cell r="F1066">
            <v>192.41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27.84</v>
          </cell>
          <cell r="F1067">
            <v>374.38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27.84</v>
          </cell>
          <cell r="F1068">
            <v>392.5</v>
          </cell>
        </row>
        <row r="1069">
          <cell r="A1069" t="str">
            <v>18.13</v>
          </cell>
          <cell r="B1069" t="str">
            <v>Revestimento ceramico nao esmaltado extrudado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17.82</v>
          </cell>
          <cell r="F1070">
            <v>134.47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17.82</v>
          </cell>
          <cell r="F1071">
            <v>135.22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9.81</v>
          </cell>
          <cell r="F1072">
            <v>51.34</v>
          </cell>
        </row>
        <row r="1073">
          <cell r="A1073" t="str">
            <v>19</v>
          </cell>
          <cell r="B1073" t="str">
            <v>REVESTIMENTO EM PEDRA</v>
          </cell>
        </row>
        <row r="1074">
          <cell r="A1074" t="str">
            <v>19.01</v>
          </cell>
          <cell r="B1074" t="str">
            <v>Granito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45.3</v>
          </cell>
          <cell r="F1075">
            <v>433.95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20.85</v>
          </cell>
          <cell r="F1076">
            <v>145.69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26.06</v>
          </cell>
          <cell r="F1077">
            <v>174.66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52.11</v>
          </cell>
          <cell r="F1078">
            <v>384.38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11.41</v>
          </cell>
          <cell r="F1079">
            <v>86.05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11.41</v>
          </cell>
          <cell r="F1080">
            <v>92.21</v>
          </cell>
        </row>
        <row r="1081">
          <cell r="A1081" t="str">
            <v>19.02</v>
          </cell>
          <cell r="B1081" t="str">
            <v>Marmore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11.68</v>
          </cell>
          <cell r="F1082">
            <v>567.79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11.68</v>
          </cell>
          <cell r="F1083">
            <v>643.9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13.63</v>
          </cell>
          <cell r="F1084">
            <v>756.18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13.63</v>
          </cell>
          <cell r="F1085">
            <v>812.08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6.81</v>
          </cell>
          <cell r="F1086">
            <v>322.67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6.81</v>
          </cell>
          <cell r="F1087">
            <v>320.33999999999997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1.95</v>
          </cell>
          <cell r="F1088">
            <v>58.35</v>
          </cell>
        </row>
        <row r="1089">
          <cell r="A1089" t="str">
            <v>19.03</v>
          </cell>
          <cell r="B1089" t="str">
            <v>Pedra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31.15</v>
          </cell>
          <cell r="F1090">
            <v>260.32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31.15</v>
          </cell>
          <cell r="F1091">
            <v>348.53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24.44</v>
          </cell>
          <cell r="F1092">
            <v>113.95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26.32</v>
          </cell>
          <cell r="F1093">
            <v>29.16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39.270000000000003</v>
          </cell>
          <cell r="F1094">
            <v>45.03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1.95</v>
          </cell>
          <cell r="F1095">
            <v>78.61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25.06</v>
          </cell>
          <cell r="F1096">
            <v>150.24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6.69</v>
          </cell>
          <cell r="F1097">
            <v>31.04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3.89</v>
          </cell>
          <cell r="F1098">
            <v>123.57</v>
          </cell>
        </row>
        <row r="1099">
          <cell r="A1099" t="str">
            <v>19.20</v>
          </cell>
          <cell r="B1099" t="str">
            <v>Reparos, conservacoes e complementos - GRUPO 19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50.1</v>
          </cell>
          <cell r="F1100">
            <v>60.67</v>
          </cell>
        </row>
        <row r="1101">
          <cell r="A1101" t="str">
            <v>20</v>
          </cell>
          <cell r="B1101" t="str">
            <v>REVESTIMENTO EM MADEIRA</v>
          </cell>
        </row>
        <row r="1102">
          <cell r="A1102" t="str">
            <v>20.01</v>
          </cell>
          <cell r="B1102" t="str">
            <v>Lambris de madeira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66.69</v>
          </cell>
          <cell r="F1103">
            <v>175.06</v>
          </cell>
        </row>
        <row r="1104">
          <cell r="A1104" t="str">
            <v>20.03</v>
          </cell>
          <cell r="B1104" t="str">
            <v>Soalho de madeira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F1105">
            <v>566.36</v>
          </cell>
        </row>
        <row r="1106">
          <cell r="A1106" t="str">
            <v>20.04</v>
          </cell>
          <cell r="B1106" t="str">
            <v>Tacos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21.92</v>
          </cell>
          <cell r="F1107">
            <v>296.07</v>
          </cell>
        </row>
        <row r="1108">
          <cell r="A1108" t="str">
            <v>20.10</v>
          </cell>
          <cell r="B1108" t="str">
            <v>Rodape de madeira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14.55</v>
          </cell>
          <cell r="F1109">
            <v>35.9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3.55</v>
          </cell>
          <cell r="F1110">
            <v>9.6199999999999992</v>
          </cell>
        </row>
        <row r="1111">
          <cell r="A1111" t="str">
            <v>20.20</v>
          </cell>
          <cell r="B1111" t="str">
            <v>Reparos, conservacoes e complementos - GRUPO 20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8.6300000000000008</v>
          </cell>
          <cell r="F1112">
            <v>9.2899999999999991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21.92</v>
          </cell>
          <cell r="F1113">
            <v>45.64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11</v>
          </cell>
          <cell r="F1114">
            <v>11.66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</row>
        <row r="1118">
          <cell r="A1118" t="str">
            <v>21.01</v>
          </cell>
          <cell r="B1118" t="str">
            <v>Revestimento em borracha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9.93</v>
          </cell>
          <cell r="F1119">
            <v>90.06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22.04</v>
          </cell>
          <cell r="F1122">
            <v>150.21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22.04</v>
          </cell>
          <cell r="F1123">
            <v>219.51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22.04</v>
          </cell>
          <cell r="F1125">
            <v>208.5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22.04</v>
          </cell>
          <cell r="F1126">
            <v>356.82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22.04</v>
          </cell>
          <cell r="F1127">
            <v>233.96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22.04</v>
          </cell>
          <cell r="F1128">
            <v>541.62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22.04</v>
          </cell>
          <cell r="F1129">
            <v>431.06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44.75</v>
          </cell>
          <cell r="F1130">
            <v>373.36</v>
          </cell>
        </row>
        <row r="1131">
          <cell r="A1131" t="str">
            <v>21.03</v>
          </cell>
          <cell r="B1131" t="str">
            <v>Revestimento metalico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93.95</v>
          </cell>
          <cell r="F1140">
            <v>269.24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7.62</v>
          </cell>
          <cell r="F1145">
            <v>46.62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7.62</v>
          </cell>
          <cell r="F1146">
            <v>59.52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9.9499999999999993</v>
          </cell>
          <cell r="F1147">
            <v>35.04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9.9499999999999993</v>
          </cell>
          <cell r="F1148">
            <v>41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7.62</v>
          </cell>
          <cell r="F1149">
            <v>50.95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3.02</v>
          </cell>
          <cell r="F1150">
            <v>19.510000000000002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8.1999999999999993</v>
          </cell>
          <cell r="F1154">
            <v>123.84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7.62</v>
          </cell>
          <cell r="F1155">
            <v>46.68</v>
          </cell>
        </row>
        <row r="1156">
          <cell r="A1156" t="str">
            <v>21.20</v>
          </cell>
          <cell r="B1156" t="str">
            <v>Reparos, conservacoes e complementos - GRUPO 21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8.6300000000000008</v>
          </cell>
          <cell r="F1157">
            <v>18.34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30.21</v>
          </cell>
          <cell r="F1158">
            <v>34.04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11.85</v>
          </cell>
          <cell r="F1162">
            <v>24.47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11.85</v>
          </cell>
          <cell r="F1163">
            <v>25.3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3.02</v>
          </cell>
          <cell r="F1164">
            <v>58.05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1.51</v>
          </cell>
          <cell r="F1165">
            <v>14.88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6.47</v>
          </cell>
          <cell r="F1166">
            <v>38.479999999999997</v>
          </cell>
        </row>
        <row r="1167">
          <cell r="A1167" t="str">
            <v>22</v>
          </cell>
          <cell r="B1167" t="str">
            <v>FORRO, BRISE E FACHADA</v>
          </cell>
        </row>
        <row r="1168">
          <cell r="A1168" t="str">
            <v>22.01</v>
          </cell>
          <cell r="B1168" t="str">
            <v>Forro de madeira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25.89</v>
          </cell>
          <cell r="F1169">
            <v>72.27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51.79</v>
          </cell>
          <cell r="F1170">
            <v>135.13999999999999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56.11</v>
          </cell>
          <cell r="F1171">
            <v>174.05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17.27</v>
          </cell>
          <cell r="F1172">
            <v>35.83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51.79</v>
          </cell>
          <cell r="F1173">
            <v>204.58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25.89</v>
          </cell>
          <cell r="F1174">
            <v>143.52000000000001</v>
          </cell>
        </row>
        <row r="1175">
          <cell r="A1175" t="str">
            <v>22.02</v>
          </cell>
          <cell r="B1175" t="str">
            <v>Forro de gesso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124.89</v>
          </cell>
          <cell r="F1193">
            <v>456.85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12.95</v>
          </cell>
          <cell r="F1201">
            <v>14.28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</row>
        <row r="1206">
          <cell r="A1206" t="str">
            <v>23.01</v>
          </cell>
          <cell r="B1206" t="str">
            <v>Janela e veneziana em madeira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56.53</v>
          </cell>
          <cell r="F1207">
            <v>1081.44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56.53</v>
          </cell>
          <cell r="F1208">
            <v>931.92</v>
          </cell>
        </row>
        <row r="1209">
          <cell r="A1209" t="str">
            <v>23.02</v>
          </cell>
          <cell r="B1209" t="str">
            <v>Porta macho / femea montada com batente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59.57</v>
          </cell>
          <cell r="F1210">
            <v>766.88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120.86</v>
          </cell>
          <cell r="F1211">
            <v>1329.46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120.86</v>
          </cell>
          <cell r="F1212">
            <v>1461.72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120.86</v>
          </cell>
          <cell r="F1213">
            <v>1589.29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151.07</v>
          </cell>
          <cell r="F1214">
            <v>2257.59</v>
          </cell>
        </row>
        <row r="1215">
          <cell r="A1215" t="str">
            <v>23.04</v>
          </cell>
          <cell r="B1215" t="str">
            <v>Porta lisa laminada montada com batente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60.43</v>
          </cell>
          <cell r="F1216">
            <v>1230.95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60.43</v>
          </cell>
          <cell r="F1217">
            <v>1083.06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120.86</v>
          </cell>
          <cell r="F1218">
            <v>1308.78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120.86</v>
          </cell>
          <cell r="F1219">
            <v>1415.23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120.86</v>
          </cell>
          <cell r="F1220">
            <v>1440.96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151.07</v>
          </cell>
          <cell r="F1221">
            <v>2222.9499999999998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151.07</v>
          </cell>
          <cell r="F1222">
            <v>2369.71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172.66</v>
          </cell>
          <cell r="F1223">
            <v>4210.6000000000004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15.1</v>
          </cell>
          <cell r="F1224">
            <v>964.03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116.54</v>
          </cell>
          <cell r="F1225">
            <v>1546.83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112.22</v>
          </cell>
          <cell r="F1226">
            <v>1601.44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112.22</v>
          </cell>
          <cell r="F1227">
            <v>1731.8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112.22</v>
          </cell>
          <cell r="F1228">
            <v>1757.53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146.74</v>
          </cell>
          <cell r="F1229">
            <v>2488.5300000000002</v>
          </cell>
        </row>
        <row r="1230">
          <cell r="A1230" t="str">
            <v>23.08</v>
          </cell>
          <cell r="B1230" t="str">
            <v>Marcenaria em geral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43.16</v>
          </cell>
          <cell r="F1231">
            <v>158.65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8.6300000000000008</v>
          </cell>
          <cell r="F1232">
            <v>18.059999999999999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86.32</v>
          </cell>
          <cell r="F1233">
            <v>181.77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17.27</v>
          </cell>
          <cell r="F1236">
            <v>623.27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43.16</v>
          </cell>
          <cell r="F1238">
            <v>243.57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185.59</v>
          </cell>
          <cell r="F1239">
            <v>1225.68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8.4600000000000009</v>
          </cell>
          <cell r="F1240">
            <v>237.13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35.54</v>
          </cell>
          <cell r="F1243">
            <v>494.04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172.64</v>
          </cell>
          <cell r="F1244">
            <v>856.2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86.31</v>
          </cell>
          <cell r="F1245">
            <v>528.05999999999995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8.6300000000000008</v>
          </cell>
          <cell r="F1246">
            <v>161.02000000000001</v>
          </cell>
        </row>
        <row r="1247">
          <cell r="A1247" t="str">
            <v>23.09</v>
          </cell>
          <cell r="B1247" t="str">
            <v>Porta lisa comum montada com batente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59.57</v>
          </cell>
          <cell r="F1248">
            <v>324.32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120.86</v>
          </cell>
          <cell r="F1249">
            <v>657.59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120.86</v>
          </cell>
          <cell r="F1250">
            <v>647.80999999999995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120.86</v>
          </cell>
          <cell r="F1251">
            <v>657.79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120.86</v>
          </cell>
          <cell r="F1252">
            <v>686.56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120.86</v>
          </cell>
          <cell r="F1253">
            <v>789.48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151.07</v>
          </cell>
          <cell r="F1254">
            <v>1016.77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174.8</v>
          </cell>
          <cell r="F1255">
            <v>1120.1600000000001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60.43</v>
          </cell>
          <cell r="F1256">
            <v>399.13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60.43</v>
          </cell>
          <cell r="F1257">
            <v>399.33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60.43</v>
          </cell>
          <cell r="F1258">
            <v>428.1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60.43</v>
          </cell>
          <cell r="F1259">
            <v>683.49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60.43</v>
          </cell>
          <cell r="F1260">
            <v>683.69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112.22</v>
          </cell>
          <cell r="F1261">
            <v>940.47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112.22</v>
          </cell>
          <cell r="F1262">
            <v>962.41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112.22</v>
          </cell>
          <cell r="F1263">
            <v>1003.13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146.74</v>
          </cell>
          <cell r="F1264">
            <v>1282.3499999999999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146.74</v>
          </cell>
          <cell r="F1265">
            <v>1330.57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60.43</v>
          </cell>
          <cell r="F1266">
            <v>780.03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60.43</v>
          </cell>
          <cell r="F1267">
            <v>886.51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151.07</v>
          </cell>
          <cell r="F1268">
            <v>1250.5</v>
          </cell>
        </row>
        <row r="1269">
          <cell r="A1269" t="str">
            <v>23.11</v>
          </cell>
          <cell r="B1269" t="str">
            <v>Porta lisa para acabamento em verniz montada com batente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59.57</v>
          </cell>
          <cell r="F1270">
            <v>331.05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120.86</v>
          </cell>
          <cell r="F1271">
            <v>663.87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120.86</v>
          </cell>
          <cell r="F1272">
            <v>665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120.86</v>
          </cell>
          <cell r="F1273">
            <v>697.87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12.95</v>
          </cell>
          <cell r="F1287">
            <v>59.52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172.64</v>
          </cell>
          <cell r="F1288">
            <v>1507.73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2.15</v>
          </cell>
          <cell r="F1289">
            <v>9.64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21.59</v>
          </cell>
          <cell r="F1291">
            <v>1204.97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21.59</v>
          </cell>
          <cell r="F1292">
            <v>245.66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21.59</v>
          </cell>
          <cell r="F1293">
            <v>477.32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64.75</v>
          </cell>
          <cell r="F1294">
            <v>302.55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64.75</v>
          </cell>
          <cell r="F1295">
            <v>292.77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64.75</v>
          </cell>
          <cell r="F1296">
            <v>302.75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64.75</v>
          </cell>
          <cell r="F1297">
            <v>331.52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64.75</v>
          </cell>
          <cell r="F1298">
            <v>953.74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64.75</v>
          </cell>
          <cell r="F1299">
            <v>1085.92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64.75</v>
          </cell>
          <cell r="F1300">
            <v>1060.19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64.75</v>
          </cell>
          <cell r="F1301">
            <v>1339.69</v>
          </cell>
        </row>
        <row r="1302">
          <cell r="A1302" t="str">
            <v>24</v>
          </cell>
          <cell r="B1302" t="str">
            <v>ESQUADRIA, SERRALHERIA E ELEMENTO EM FERRO</v>
          </cell>
        </row>
        <row r="1303">
          <cell r="A1303" t="str">
            <v>24.01</v>
          </cell>
          <cell r="B1303" t="str">
            <v>Caixilho em ferro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27.39</v>
          </cell>
          <cell r="F1304">
            <v>755.9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27.39</v>
          </cell>
          <cell r="F1305">
            <v>1066.04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27.39</v>
          </cell>
          <cell r="F1306">
            <v>936.5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27.39</v>
          </cell>
          <cell r="F1307">
            <v>840.67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27.39</v>
          </cell>
          <cell r="F1308">
            <v>611.74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27.39</v>
          </cell>
          <cell r="F1309">
            <v>905.56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26.36</v>
          </cell>
          <cell r="F1311">
            <v>689.05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26.36</v>
          </cell>
          <cell r="F1312">
            <v>354.98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69.8</v>
          </cell>
          <cell r="F1313">
            <v>1545.83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90.54</v>
          </cell>
          <cell r="F1314">
            <v>1292.1199999999999</v>
          </cell>
        </row>
        <row r="1315">
          <cell r="A1315" t="str">
            <v>24.02</v>
          </cell>
          <cell r="B1315" t="str">
            <v>Portas, portoes e gradis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82.1</v>
          </cell>
          <cell r="F1316">
            <v>1051.8800000000001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82.1</v>
          </cell>
          <cell r="F1317">
            <v>1131.6600000000001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144.72999999999999</v>
          </cell>
          <cell r="F1318">
            <v>1566.18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144.72999999999999</v>
          </cell>
          <cell r="F1319">
            <v>1485.55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144.72999999999999</v>
          </cell>
          <cell r="F1320">
            <v>1461.62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157.38999999999999</v>
          </cell>
          <cell r="F1321">
            <v>1596.72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157.38999999999999</v>
          </cell>
          <cell r="F1322">
            <v>1450.81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82.1</v>
          </cell>
          <cell r="F1323">
            <v>1109.29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82.1</v>
          </cell>
          <cell r="F1324">
            <v>436.75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82.1</v>
          </cell>
          <cell r="F1325">
            <v>1776.82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62.63</v>
          </cell>
          <cell r="F1326">
            <v>701.2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82.1</v>
          </cell>
          <cell r="F1327">
            <v>615.16999999999996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82.1</v>
          </cell>
          <cell r="F1328">
            <v>617.87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82.1</v>
          </cell>
          <cell r="F1329">
            <v>1512.18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82.1</v>
          </cell>
          <cell r="F1330">
            <v>1737.73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82.1</v>
          </cell>
          <cell r="F1331">
            <v>1504.14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54.56</v>
          </cell>
          <cell r="F1332">
            <v>1050.81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66.849999999999994</v>
          </cell>
          <cell r="F1333">
            <v>810.59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54.56</v>
          </cell>
          <cell r="F1334">
            <v>1718.21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54.56</v>
          </cell>
          <cell r="F1335">
            <v>1344.27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27.39</v>
          </cell>
          <cell r="F1336">
            <v>1637.16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43.16</v>
          </cell>
          <cell r="F1337">
            <v>343.83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82.1</v>
          </cell>
          <cell r="F1338">
            <v>718.9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130.30000000000001</v>
          </cell>
          <cell r="F1339">
            <v>1459.04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160.81</v>
          </cell>
          <cell r="F1340">
            <v>5699.15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58.52</v>
          </cell>
          <cell r="F1341">
            <v>974.12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62.34</v>
          </cell>
          <cell r="F1342">
            <v>1883.65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82.1</v>
          </cell>
          <cell r="F1343">
            <v>745.37</v>
          </cell>
        </row>
        <row r="1344">
          <cell r="A1344" t="str">
            <v>24.03</v>
          </cell>
          <cell r="B1344" t="str">
            <v>Elementos em ferro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43.16</v>
          </cell>
          <cell r="F1345">
            <v>889.19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17.27</v>
          </cell>
          <cell r="F1346">
            <v>762.83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86.32</v>
          </cell>
          <cell r="F1348">
            <v>1434.63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14.25</v>
          </cell>
          <cell r="F1349">
            <v>1043.95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43.16</v>
          </cell>
          <cell r="F1350">
            <v>863.25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27.39</v>
          </cell>
          <cell r="F1351">
            <v>1263.04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54.56</v>
          </cell>
          <cell r="F1352">
            <v>669.69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21.59</v>
          </cell>
          <cell r="F1353">
            <v>208.12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21.59</v>
          </cell>
          <cell r="F1354">
            <v>253.5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62.63</v>
          </cell>
          <cell r="F1355">
            <v>1358.26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27.39</v>
          </cell>
          <cell r="F1356">
            <v>1253.53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54.56</v>
          </cell>
          <cell r="F1357">
            <v>1047.18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17.27</v>
          </cell>
          <cell r="F1358">
            <v>809.27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60.81</v>
          </cell>
          <cell r="F1361">
            <v>2931.21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60.81</v>
          </cell>
          <cell r="F1362">
            <v>1793.17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60.81</v>
          </cell>
          <cell r="F1363">
            <v>1931.2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60.81</v>
          </cell>
          <cell r="F1364">
            <v>2883.87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111.41</v>
          </cell>
          <cell r="F1365">
            <v>2360.64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111.41</v>
          </cell>
          <cell r="F1366">
            <v>3491.43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111.41</v>
          </cell>
          <cell r="F1367">
            <v>2866.05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111.41</v>
          </cell>
          <cell r="F1368">
            <v>3544.85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60.81</v>
          </cell>
          <cell r="F1369">
            <v>2207.4699999999998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60.81</v>
          </cell>
          <cell r="F1370">
            <v>2178.42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60.81</v>
          </cell>
          <cell r="F1371">
            <v>3311.17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111.41</v>
          </cell>
          <cell r="F1372">
            <v>2811.05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111.41</v>
          </cell>
          <cell r="F1373">
            <v>3942.9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111.41</v>
          </cell>
          <cell r="F1374">
            <v>3059.11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111.41</v>
          </cell>
          <cell r="F1375">
            <v>3984.42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111.41</v>
          </cell>
          <cell r="F1376">
            <v>4035.66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60.81</v>
          </cell>
          <cell r="F1377">
            <v>3879.21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60.81</v>
          </cell>
          <cell r="F1378">
            <v>3248.9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60.81</v>
          </cell>
          <cell r="F1379">
            <v>4082.03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244.02</v>
          </cell>
          <cell r="F1380">
            <v>3174.73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60.81</v>
          </cell>
          <cell r="F1381">
            <v>2487.9899999999998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60.81</v>
          </cell>
          <cell r="F1382">
            <v>1569.89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60.81</v>
          </cell>
          <cell r="F1383">
            <v>2544.38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60.81</v>
          </cell>
          <cell r="F1384">
            <v>2153.25</v>
          </cell>
        </row>
        <row r="1385">
          <cell r="A1385" t="str">
            <v>24.06</v>
          </cell>
          <cell r="B1385" t="str">
            <v>Esquadria, serralheria e elemento em ferro.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50.6</v>
          </cell>
          <cell r="F1386">
            <v>1383.7</v>
          </cell>
        </row>
        <row r="1387">
          <cell r="A1387" t="str">
            <v>24.07</v>
          </cell>
          <cell r="B1387" t="str">
            <v>Portas, portoes e gradis.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43.16</v>
          </cell>
          <cell r="F1388">
            <v>810.5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121.22</v>
          </cell>
          <cell r="F1389">
            <v>1171.42</v>
          </cell>
        </row>
        <row r="1390">
          <cell r="A1390" t="str">
            <v>24.08</v>
          </cell>
          <cell r="B1390" t="str">
            <v>Esquadria, serralheria e elemento em aco inoxidavel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51.79</v>
          </cell>
          <cell r="F1391">
            <v>965.02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21.59</v>
          </cell>
          <cell r="F1392">
            <v>536.61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43.16</v>
          </cell>
          <cell r="F1393">
            <v>751</v>
          </cell>
        </row>
        <row r="1394">
          <cell r="A1394" t="str">
            <v>24.20</v>
          </cell>
          <cell r="B1394" t="str">
            <v>Reparos, conservacoes e complementos - GRUPO 24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11.22</v>
          </cell>
          <cell r="F1396">
            <v>12.86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26.97</v>
          </cell>
          <cell r="F1398">
            <v>56.57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101.2</v>
          </cell>
          <cell r="F1399">
            <v>3663.83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11.22</v>
          </cell>
          <cell r="F1400">
            <v>133.28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11.22</v>
          </cell>
          <cell r="F1401">
            <v>416.38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51.79</v>
          </cell>
          <cell r="F1402">
            <v>332.58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9.39</v>
          </cell>
          <cell r="F1403">
            <v>136.88999999999999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9.39</v>
          </cell>
          <cell r="F1404">
            <v>54.86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92.45</v>
          </cell>
          <cell r="F1405">
            <v>786.02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92.45</v>
          </cell>
          <cell r="F1406">
            <v>1373.72</v>
          </cell>
        </row>
        <row r="1407">
          <cell r="A1407" t="str">
            <v>25</v>
          </cell>
          <cell r="B1407" t="str">
            <v>ESQUADRIA, SERRALHERIA E ELEMENTO EM ALUMINIO</v>
          </cell>
        </row>
        <row r="1408">
          <cell r="A1408" t="str">
            <v>25.01</v>
          </cell>
          <cell r="B1408" t="str">
            <v>Caixilho em aluminio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64.75</v>
          </cell>
          <cell r="F1409">
            <v>854.26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64.75</v>
          </cell>
          <cell r="F1410">
            <v>444.21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64.75</v>
          </cell>
          <cell r="F1411">
            <v>1145.6500000000001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64.75</v>
          </cell>
          <cell r="F1412">
            <v>857.73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64.75</v>
          </cell>
          <cell r="F1413">
            <v>873.7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64.75</v>
          </cell>
          <cell r="F1414">
            <v>478.26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64.75</v>
          </cell>
          <cell r="F1415">
            <v>995.38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64.75</v>
          </cell>
          <cell r="F1416">
            <v>714.75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64.75</v>
          </cell>
          <cell r="F1417">
            <v>1133.0899999999999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64.75</v>
          </cell>
          <cell r="F1418">
            <v>1151.18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49.75</v>
          </cell>
          <cell r="F1420">
            <v>1060.1199999999999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64.75</v>
          </cell>
          <cell r="F1421">
            <v>1927.2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64.75</v>
          </cell>
          <cell r="F1422">
            <v>1576.22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64.75</v>
          </cell>
          <cell r="F1423">
            <v>943.13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37.32</v>
          </cell>
          <cell r="F1426">
            <v>800.39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37.32</v>
          </cell>
          <cell r="F1427">
            <v>901.34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37.32</v>
          </cell>
          <cell r="F1428">
            <v>557.51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64.75</v>
          </cell>
          <cell r="F1433">
            <v>990.13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64.75</v>
          </cell>
          <cell r="F1434">
            <v>1246.49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64.75</v>
          </cell>
          <cell r="F1435">
            <v>1069.3499999999999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64.75</v>
          </cell>
          <cell r="F1436">
            <v>1069.02</v>
          </cell>
        </row>
        <row r="1437">
          <cell r="A1437" t="str">
            <v>25.02</v>
          </cell>
          <cell r="B1437" t="str">
            <v>Porta em aluminio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129.47999999999999</v>
          </cell>
          <cell r="F1438">
            <v>580.32000000000005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129.47999999999999</v>
          </cell>
          <cell r="F1439">
            <v>1132.93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129.47999999999999</v>
          </cell>
          <cell r="F1440">
            <v>1248.32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64.75</v>
          </cell>
          <cell r="F1441">
            <v>830.17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129.47999999999999</v>
          </cell>
          <cell r="F1442">
            <v>657.74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129.47999999999999</v>
          </cell>
          <cell r="F1443">
            <v>956.99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129.47999999999999</v>
          </cell>
          <cell r="F1444">
            <v>687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129.47999999999999</v>
          </cell>
          <cell r="F1445">
            <v>1126.99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129.47999999999999</v>
          </cell>
          <cell r="F1446">
            <v>630.95000000000005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129.47999999999999</v>
          </cell>
          <cell r="F1447">
            <v>1071.07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64.75</v>
          </cell>
          <cell r="F1448">
            <v>1217.6500000000001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64.75</v>
          </cell>
          <cell r="F1449">
            <v>1020.1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64.75</v>
          </cell>
          <cell r="F1450">
            <v>1175.47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64.75</v>
          </cell>
          <cell r="F1451">
            <v>1309.3499999999999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129.47999999999999</v>
          </cell>
          <cell r="F1452">
            <v>1192.28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129.47999999999999</v>
          </cell>
          <cell r="F1453">
            <v>1307.94</v>
          </cell>
        </row>
        <row r="1454">
          <cell r="A1454" t="str">
            <v>25.20</v>
          </cell>
          <cell r="B1454" t="str">
            <v>Reparos, conservacoes e complementos - GRUPO 25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</row>
        <row r="1457">
          <cell r="A1457" t="str">
            <v>26.01</v>
          </cell>
          <cell r="B1457" t="str">
            <v>Vidro comum e laminado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28.39</v>
          </cell>
          <cell r="F1458">
            <v>107.02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28.39</v>
          </cell>
          <cell r="F1459">
            <v>139.44999999999999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28.39</v>
          </cell>
          <cell r="F1460">
            <v>163.18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28.39</v>
          </cell>
          <cell r="F1461">
            <v>176.88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28.39</v>
          </cell>
          <cell r="F1462">
            <v>418.28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28.39</v>
          </cell>
          <cell r="F1463">
            <v>553.94000000000005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28.39</v>
          </cell>
          <cell r="F1464">
            <v>634.33000000000004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28.39</v>
          </cell>
          <cell r="F1465">
            <v>479.96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28.39</v>
          </cell>
          <cell r="F1466">
            <v>286.98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28.39</v>
          </cell>
          <cell r="F1467">
            <v>344.65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28.39</v>
          </cell>
          <cell r="F1468">
            <v>451.29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28.39</v>
          </cell>
          <cell r="F1469">
            <v>544.52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28.39</v>
          </cell>
          <cell r="F1470">
            <v>147.37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28.39</v>
          </cell>
          <cell r="F1473">
            <v>214.68</v>
          </cell>
        </row>
        <row r="1474">
          <cell r="A1474" t="str">
            <v>26.02</v>
          </cell>
          <cell r="B1474" t="str">
            <v>Vidro temperado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F1487">
            <v>1697.4</v>
          </cell>
        </row>
        <row r="1488">
          <cell r="A1488" t="str">
            <v>26.04</v>
          </cell>
          <cell r="B1488" t="str">
            <v>Espelhos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21.59</v>
          </cell>
          <cell r="F1490">
            <v>706.93</v>
          </cell>
        </row>
        <row r="1491">
          <cell r="A1491" t="str">
            <v>26.20</v>
          </cell>
          <cell r="B1491" t="str">
            <v>Reparos, conservacoes e complementos - GRUPO 26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</row>
        <row r="1495">
          <cell r="A1495" t="str">
            <v>27.02</v>
          </cell>
          <cell r="B1495" t="str">
            <v>Policarbonato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99.69</v>
          </cell>
          <cell r="F1496">
            <v>678.27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99.69</v>
          </cell>
          <cell r="F1497">
            <v>580.13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99.69</v>
          </cell>
          <cell r="F1498">
            <v>860.97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99.69</v>
          </cell>
          <cell r="F1499">
            <v>180.89</v>
          </cell>
        </row>
        <row r="1500">
          <cell r="A1500" t="str">
            <v>27.03</v>
          </cell>
          <cell r="B1500" t="str">
            <v>Chapa de fibra de vidro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56.78</v>
          </cell>
          <cell r="F1501">
            <v>234.42</v>
          </cell>
        </row>
        <row r="1502">
          <cell r="A1502" t="str">
            <v>27.04</v>
          </cell>
          <cell r="B1502" t="str">
            <v>PVC / VINIL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98.47</v>
          </cell>
          <cell r="F1503">
            <v>2669.2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79.63</v>
          </cell>
          <cell r="F1504">
            <v>448.78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25.89</v>
          </cell>
          <cell r="F1505">
            <v>104.6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11.85</v>
          </cell>
          <cell r="F1506">
            <v>116.96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6.47</v>
          </cell>
          <cell r="F1507">
            <v>77.209999999999994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70.59</v>
          </cell>
          <cell r="F1508">
            <v>236.06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36.049999999999997</v>
          </cell>
          <cell r="F1509">
            <v>165.88</v>
          </cell>
        </row>
        <row r="1510">
          <cell r="A1510" t="str">
            <v>28</v>
          </cell>
          <cell r="B1510" t="str">
            <v>FERRAGEM COMPLEMENTAR PARA ESQUADRIAS</v>
          </cell>
        </row>
        <row r="1511">
          <cell r="A1511" t="str">
            <v>28.01</v>
          </cell>
          <cell r="B1511" t="str">
            <v>Ferragem para porta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64.75</v>
          </cell>
          <cell r="F1512">
            <v>396.73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86.32</v>
          </cell>
          <cell r="F1513">
            <v>702.23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64.75</v>
          </cell>
          <cell r="F1514">
            <v>311.20999999999998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86.32</v>
          </cell>
          <cell r="F1515">
            <v>583.55999999999995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64.75</v>
          </cell>
          <cell r="F1516">
            <v>261.14999999999998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71.8</v>
          </cell>
          <cell r="F1519">
            <v>436.2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71.8</v>
          </cell>
          <cell r="F1520">
            <v>552.37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20.239999999999998</v>
          </cell>
          <cell r="F1521">
            <v>337.51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20.239999999999998</v>
          </cell>
          <cell r="F1522">
            <v>336.84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50.6</v>
          </cell>
          <cell r="F1523">
            <v>2665.43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37.950000000000003</v>
          </cell>
          <cell r="F1524">
            <v>482.23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12.95</v>
          </cell>
          <cell r="F1525">
            <v>43.93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50.6</v>
          </cell>
          <cell r="F1526">
            <v>1144.54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101.2</v>
          </cell>
          <cell r="F1527">
            <v>1023.07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64.75</v>
          </cell>
          <cell r="F1528">
            <v>408.95</v>
          </cell>
        </row>
        <row r="1529">
          <cell r="A1529" t="str">
            <v>28.05</v>
          </cell>
          <cell r="B1529" t="str">
            <v>Cadeado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50.6</v>
          </cell>
          <cell r="F1537">
            <v>926.43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65.78</v>
          </cell>
          <cell r="F1539">
            <v>1341.17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129.47999999999999</v>
          </cell>
          <cell r="F1541">
            <v>578.48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24.53</v>
          </cell>
          <cell r="F1542">
            <v>178.04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151.80000000000001</v>
          </cell>
          <cell r="F1543">
            <v>3997.93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50.6</v>
          </cell>
          <cell r="F1544">
            <v>435.34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37.950000000000003</v>
          </cell>
          <cell r="F1545">
            <v>248.19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8.6</v>
          </cell>
          <cell r="F1547">
            <v>78.5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7.34</v>
          </cell>
          <cell r="F1549">
            <v>36.270000000000003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7.34</v>
          </cell>
          <cell r="F1550">
            <v>49.69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7.34</v>
          </cell>
          <cell r="F1551">
            <v>67.150000000000006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15.54</v>
          </cell>
          <cell r="F1552">
            <v>220.21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75.91</v>
          </cell>
          <cell r="F1557">
            <v>630.94000000000005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75.91</v>
          </cell>
          <cell r="F1558">
            <v>202.15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49.05</v>
          </cell>
          <cell r="F1559">
            <v>75.31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101.2</v>
          </cell>
          <cell r="F1563">
            <v>883.33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202.4</v>
          </cell>
          <cell r="F1564">
            <v>1797.32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202.4</v>
          </cell>
          <cell r="F1565">
            <v>1240.55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202.4</v>
          </cell>
          <cell r="F1566">
            <v>1338.25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</row>
        <row r="1569">
          <cell r="A1569" t="str">
            <v>29.01</v>
          </cell>
          <cell r="B1569" t="str">
            <v>Cantoneira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15.32</v>
          </cell>
          <cell r="F1570">
            <v>21.38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68.510000000000005</v>
          </cell>
          <cell r="F1571">
            <v>107.93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15.32</v>
          </cell>
          <cell r="F1572">
            <v>22.65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15.32</v>
          </cell>
          <cell r="F1573">
            <v>33.04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15.32</v>
          </cell>
          <cell r="F1574">
            <v>28.09</v>
          </cell>
        </row>
        <row r="1575">
          <cell r="A1575" t="str">
            <v>29.03</v>
          </cell>
          <cell r="B1575" t="str">
            <v>Cabos e cordoalhas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12.95</v>
          </cell>
          <cell r="F1576">
            <v>21.4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12.95</v>
          </cell>
          <cell r="F1577">
            <v>27.31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12.95</v>
          </cell>
          <cell r="F1578">
            <v>22.43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12.95</v>
          </cell>
          <cell r="F1579">
            <v>32.53</v>
          </cell>
        </row>
        <row r="1580">
          <cell r="A1580" t="str">
            <v>29.20</v>
          </cell>
          <cell r="B1580" t="str">
            <v>Reparos, conservacoes e complementos - GRUPO 29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15.77</v>
          </cell>
          <cell r="F1581">
            <v>66.36</v>
          </cell>
        </row>
        <row r="1582">
          <cell r="A1582" t="str">
            <v>30</v>
          </cell>
          <cell r="B1582" t="str">
            <v>ACESSIBILIDADE</v>
          </cell>
        </row>
        <row r="1583">
          <cell r="A1583" t="str">
            <v>30.01</v>
          </cell>
          <cell r="B1583" t="str">
            <v>Barra de apoio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12.95</v>
          </cell>
          <cell r="F1584">
            <v>199.97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12.95</v>
          </cell>
          <cell r="F1585">
            <v>128.55000000000001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12.95</v>
          </cell>
          <cell r="F1586">
            <v>168.8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12.95</v>
          </cell>
          <cell r="F1587">
            <v>349.67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12.95</v>
          </cell>
          <cell r="F1588">
            <v>233.46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12.95</v>
          </cell>
          <cell r="F1589">
            <v>183.56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12.95</v>
          </cell>
          <cell r="F1590">
            <v>393.67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12.95</v>
          </cell>
          <cell r="F1591">
            <v>331.46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12.95</v>
          </cell>
          <cell r="F1592">
            <v>160.27000000000001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21.59</v>
          </cell>
          <cell r="F1593">
            <v>518.70000000000005</v>
          </cell>
        </row>
        <row r="1594">
          <cell r="A1594" t="str">
            <v>30.03</v>
          </cell>
          <cell r="B1594" t="str">
            <v>Aparelhos eletricos, hidraulicos e a gas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67.33</v>
          </cell>
          <cell r="F1595">
            <v>2612.2600000000002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67.33</v>
          </cell>
          <cell r="F1596">
            <v>3273.21</v>
          </cell>
        </row>
        <row r="1597">
          <cell r="A1597" t="str">
            <v>30.04</v>
          </cell>
          <cell r="B1597" t="str">
            <v>Revestimento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23.73</v>
          </cell>
          <cell r="F1598">
            <v>336.8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9.93</v>
          </cell>
          <cell r="F1599">
            <v>192.18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27.84</v>
          </cell>
          <cell r="F1600">
            <v>134.68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27.84</v>
          </cell>
          <cell r="F1601">
            <v>127.91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1.51</v>
          </cell>
          <cell r="F1602">
            <v>5.9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9.81</v>
          </cell>
          <cell r="F1604">
            <v>15.06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15.8</v>
          </cell>
          <cell r="F1605">
            <v>16.29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15.38</v>
          </cell>
          <cell r="F1606">
            <v>97.45</v>
          </cell>
        </row>
        <row r="1607">
          <cell r="A1607" t="str">
            <v>30.06</v>
          </cell>
          <cell r="B1607" t="str">
            <v>Comunicacao visual e sonora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1.51</v>
          </cell>
          <cell r="F1608">
            <v>12.78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1.51</v>
          </cell>
          <cell r="F1609">
            <v>12.48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1.51</v>
          </cell>
          <cell r="F1610">
            <v>25.34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23.94</v>
          </cell>
          <cell r="F1611">
            <v>56.31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23.94</v>
          </cell>
          <cell r="F1612">
            <v>260.33999999999997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23.94</v>
          </cell>
          <cell r="F1613">
            <v>718.12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3.89</v>
          </cell>
          <cell r="F1614">
            <v>30.9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83.75</v>
          </cell>
          <cell r="F1616">
            <v>233.21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191.44</v>
          </cell>
          <cell r="F1617">
            <v>480.95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21.59</v>
          </cell>
          <cell r="F1618">
            <v>235.83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3.89</v>
          </cell>
          <cell r="F1619">
            <v>25.97</v>
          </cell>
        </row>
        <row r="1620">
          <cell r="A1620" t="str">
            <v>30.08</v>
          </cell>
          <cell r="B1620" t="str">
            <v>Aparelhos sanitarios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4.87</v>
          </cell>
          <cell r="F1621">
            <v>792.68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67.33</v>
          </cell>
          <cell r="F1622">
            <v>1494.48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351.07</v>
          </cell>
          <cell r="F1623">
            <v>3556.37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57.6</v>
          </cell>
          <cell r="F1624">
            <v>1051.06</v>
          </cell>
        </row>
        <row r="1625">
          <cell r="A1625" t="str">
            <v>30.14</v>
          </cell>
          <cell r="B1625" t="str">
            <v>Elevador e plataforma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</row>
        <row r="1631">
          <cell r="A1631" t="str">
            <v>32.06</v>
          </cell>
          <cell r="B1631" t="str">
            <v>Isolamentos termicos / acusticos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3.89</v>
          </cell>
          <cell r="F1632">
            <v>24.65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3.89</v>
          </cell>
          <cell r="F1633">
            <v>30.12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54.52</v>
          </cell>
          <cell r="F1634">
            <v>537.52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7.16</v>
          </cell>
          <cell r="F1635">
            <v>133.36000000000001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10.58</v>
          </cell>
          <cell r="F1636">
            <v>29.92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28.71</v>
          </cell>
          <cell r="F1639">
            <v>104.07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7.1</v>
          </cell>
          <cell r="F1643">
            <v>86.54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2.96</v>
          </cell>
          <cell r="F1644">
            <v>8.86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0.06</v>
          </cell>
          <cell r="F1645">
            <v>0.22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4.74</v>
          </cell>
          <cell r="F1646">
            <v>11.05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0.12</v>
          </cell>
          <cell r="F1647">
            <v>0.3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4.32</v>
          </cell>
          <cell r="F1648">
            <v>264.22000000000003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4.32</v>
          </cell>
          <cell r="F1649">
            <v>302.24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4.32</v>
          </cell>
          <cell r="F1650">
            <v>163.16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4.32</v>
          </cell>
          <cell r="F1651">
            <v>138.62</v>
          </cell>
        </row>
        <row r="1652">
          <cell r="A1652" t="str">
            <v>32.08</v>
          </cell>
          <cell r="B1652" t="str">
            <v>Junta de dilatacao estrutural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2.92</v>
          </cell>
          <cell r="F1653">
            <v>13.08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2.92</v>
          </cell>
          <cell r="F1654">
            <v>19.04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20.05</v>
          </cell>
          <cell r="F1655">
            <v>72.55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20.05</v>
          </cell>
          <cell r="F1656">
            <v>127.57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9.74</v>
          </cell>
          <cell r="F1659">
            <v>754.25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12.95</v>
          </cell>
          <cell r="F1663">
            <v>24.95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8.6300000000000008</v>
          </cell>
          <cell r="F1664">
            <v>138.66</v>
          </cell>
        </row>
        <row r="1665">
          <cell r="A1665" t="str">
            <v>32.10</v>
          </cell>
          <cell r="B1665" t="str">
            <v>Envelope de concreto e protecao de tubos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2.62</v>
          </cell>
          <cell r="F1666">
            <v>6.95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5.26</v>
          </cell>
          <cell r="F1667">
            <v>13.94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7.88</v>
          </cell>
          <cell r="F1668">
            <v>20.92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10.52</v>
          </cell>
          <cell r="F1669">
            <v>27.9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15.78</v>
          </cell>
          <cell r="F1670">
            <v>41.88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1.62</v>
          </cell>
          <cell r="F1671">
            <v>26.87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2.27</v>
          </cell>
          <cell r="F1672">
            <v>47.81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2.92</v>
          </cell>
          <cell r="F1673">
            <v>71.78</v>
          </cell>
        </row>
        <row r="1674">
          <cell r="A1674" t="str">
            <v>32.11</v>
          </cell>
          <cell r="B1674" t="str">
            <v>Isolante termico para tubos e dutos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11.01</v>
          </cell>
          <cell r="F1675">
            <v>45.92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11.01</v>
          </cell>
          <cell r="F1676">
            <v>12.25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11.01</v>
          </cell>
          <cell r="F1677">
            <v>12.57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11.01</v>
          </cell>
          <cell r="F1678">
            <v>13.25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11.01</v>
          </cell>
          <cell r="F1679">
            <v>13.37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11.01</v>
          </cell>
          <cell r="F1680">
            <v>15.79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11.01</v>
          </cell>
          <cell r="F1681">
            <v>15.44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11.01</v>
          </cell>
          <cell r="F1682">
            <v>17.34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11.01</v>
          </cell>
          <cell r="F1683">
            <v>17.68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11.01</v>
          </cell>
          <cell r="F1684">
            <v>18.66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11.01</v>
          </cell>
          <cell r="F1685">
            <v>19.62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11.01</v>
          </cell>
          <cell r="F1686">
            <v>31.28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11.01</v>
          </cell>
          <cell r="F1687">
            <v>35.83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11.01</v>
          </cell>
          <cell r="F1688">
            <v>39.57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11.01</v>
          </cell>
          <cell r="F1689">
            <v>43.44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11.01</v>
          </cell>
          <cell r="F1690">
            <v>46.67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11.01</v>
          </cell>
          <cell r="F1691">
            <v>50.59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11.01</v>
          </cell>
          <cell r="F1692">
            <v>59.55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11.01</v>
          </cell>
          <cell r="F1693">
            <v>65.010000000000005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11.01</v>
          </cell>
          <cell r="F1694">
            <v>87.73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11.01</v>
          </cell>
          <cell r="F1695">
            <v>107.03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11.01</v>
          </cell>
          <cell r="F1696">
            <v>136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20.2</v>
          </cell>
          <cell r="F1697">
            <v>206.62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11.01</v>
          </cell>
          <cell r="F1698">
            <v>25.55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11.01</v>
          </cell>
          <cell r="F1699">
            <v>28.61</v>
          </cell>
        </row>
        <row r="1700">
          <cell r="A1700" t="str">
            <v>32.15</v>
          </cell>
          <cell r="B1700" t="str">
            <v>Impermeabilizacao flexivel com manta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18.79</v>
          </cell>
          <cell r="F1701">
            <v>75.73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18.79</v>
          </cell>
          <cell r="F1702">
            <v>81.08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23.66</v>
          </cell>
          <cell r="F1703">
            <v>187.27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23.66</v>
          </cell>
          <cell r="F1704">
            <v>159.03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7.79</v>
          </cell>
          <cell r="F1707">
            <v>17.82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7.79</v>
          </cell>
          <cell r="F1708">
            <v>14.81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7.79</v>
          </cell>
          <cell r="F1709">
            <v>53.27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21.59</v>
          </cell>
          <cell r="F1710">
            <v>87.75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7.79</v>
          </cell>
          <cell r="F1711">
            <v>56.92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21.59</v>
          </cell>
          <cell r="F1712">
            <v>92.86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25.48</v>
          </cell>
          <cell r="F1713">
            <v>60.99</v>
          </cell>
        </row>
        <row r="1714">
          <cell r="A1714" t="str">
            <v>32.17</v>
          </cell>
          <cell r="B1714" t="str">
            <v>Impermeabilizacao rigida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336.84</v>
          </cell>
          <cell r="F1715">
            <v>777.19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8.2100000000000009</v>
          </cell>
          <cell r="F1717">
            <v>13.45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16.420000000000002</v>
          </cell>
          <cell r="F1718">
            <v>29.39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8.2100000000000009</v>
          </cell>
          <cell r="F1719">
            <v>59</v>
          </cell>
        </row>
        <row r="1720">
          <cell r="A1720" t="str">
            <v>32.20</v>
          </cell>
          <cell r="B1720" t="str">
            <v>Reparos, conservacoes e complementos - GRUPO 32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3.89</v>
          </cell>
          <cell r="F1722">
            <v>8.07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3.89</v>
          </cell>
          <cell r="F1723">
            <v>6.11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3.89</v>
          </cell>
          <cell r="F1724">
            <v>16.8</v>
          </cell>
        </row>
        <row r="1725">
          <cell r="A1725" t="str">
            <v>33</v>
          </cell>
          <cell r="B1725" t="str">
            <v>PINTURA</v>
          </cell>
        </row>
        <row r="1726">
          <cell r="A1726" t="str">
            <v>33.01</v>
          </cell>
          <cell r="B1726" t="str">
            <v>Preparo de base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33.43</v>
          </cell>
          <cell r="F1727">
            <v>40.64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33.43</v>
          </cell>
          <cell r="F1728">
            <v>37.67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8.52</v>
          </cell>
          <cell r="F1729">
            <v>14.44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23.94</v>
          </cell>
          <cell r="F1730">
            <v>49.17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9.15</v>
          </cell>
          <cell r="F1731">
            <v>16.34</v>
          </cell>
        </row>
        <row r="1732">
          <cell r="A1732" t="str">
            <v>33.02</v>
          </cell>
          <cell r="B1732" t="str">
            <v>Massa corrida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11.52</v>
          </cell>
          <cell r="F1733">
            <v>14.09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11.52</v>
          </cell>
          <cell r="F1734">
            <v>16.38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25.35</v>
          </cell>
          <cell r="F1736">
            <v>30.81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21.54</v>
          </cell>
          <cell r="F1737">
            <v>29.12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11.97</v>
          </cell>
          <cell r="F1738">
            <v>26.78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20.57</v>
          </cell>
          <cell r="F1739">
            <v>37.9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15.25</v>
          </cell>
          <cell r="F1740">
            <v>23.63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15.25</v>
          </cell>
          <cell r="F1741">
            <v>51.47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20.57</v>
          </cell>
          <cell r="F1742">
            <v>41.6</v>
          </cell>
        </row>
        <row r="1743">
          <cell r="A1743" t="str">
            <v>33.05</v>
          </cell>
          <cell r="B1743" t="str">
            <v>Pintura em superficies de madeira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15.25</v>
          </cell>
          <cell r="F1744">
            <v>22.27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2.84</v>
          </cell>
          <cell r="F1745">
            <v>5.57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17.2</v>
          </cell>
          <cell r="F1746">
            <v>26.54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2.27</v>
          </cell>
          <cell r="F1747">
            <v>4.74</v>
          </cell>
        </row>
        <row r="1748">
          <cell r="A1748" t="str">
            <v>33.06</v>
          </cell>
          <cell r="B1748" t="str">
            <v>Pintura em pisos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20.57</v>
          </cell>
          <cell r="F1749">
            <v>24.41</v>
          </cell>
        </row>
        <row r="1750">
          <cell r="A1750" t="str">
            <v>33.07</v>
          </cell>
          <cell r="B1750" t="str">
            <v>Pintura em estruturas metalicas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38.29</v>
          </cell>
          <cell r="F1751">
            <v>48.65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190.23</v>
          </cell>
          <cell r="F1754">
            <v>341.86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220.53</v>
          </cell>
          <cell r="F1755">
            <v>947.89</v>
          </cell>
        </row>
        <row r="1756">
          <cell r="A1756" t="str">
            <v>33.09</v>
          </cell>
          <cell r="B1756" t="str">
            <v>Pintura de sinalizacao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1.55</v>
          </cell>
          <cell r="F1757">
            <v>3.01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3.09</v>
          </cell>
          <cell r="F1758">
            <v>4.03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20.57</v>
          </cell>
          <cell r="F1760">
            <v>27.33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20.57</v>
          </cell>
          <cell r="F1761">
            <v>28.91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20.57</v>
          </cell>
          <cell r="F1762">
            <v>30.53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20.57</v>
          </cell>
          <cell r="F1763">
            <v>32.94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20.57</v>
          </cell>
          <cell r="F1764">
            <v>30.26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43.07</v>
          </cell>
          <cell r="F1765">
            <v>107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20.57</v>
          </cell>
          <cell r="F1766">
            <v>37.46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28.71</v>
          </cell>
          <cell r="F1767">
            <v>42.19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28.71</v>
          </cell>
          <cell r="F1771">
            <v>44.51</v>
          </cell>
        </row>
        <row r="1772">
          <cell r="A1772" t="str">
            <v>33.12</v>
          </cell>
          <cell r="B1772" t="str">
            <v>Pintura em superficie de madeira, inclusive preparo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28.71</v>
          </cell>
          <cell r="F1773">
            <v>44.86</v>
          </cell>
        </row>
        <row r="1774">
          <cell r="A1774" t="str">
            <v>34</v>
          </cell>
          <cell r="B1774" t="str">
            <v>PAISAGISMO E FECHAMENTOS</v>
          </cell>
        </row>
        <row r="1775">
          <cell r="A1775" t="str">
            <v>34.01</v>
          </cell>
          <cell r="B1775" t="str">
            <v>Preparacao de solo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48.68</v>
          </cell>
          <cell r="F1776">
            <v>185.63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3.29</v>
          </cell>
          <cell r="F1779">
            <v>12.15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4.92</v>
          </cell>
          <cell r="F1780">
            <v>12.95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6.26</v>
          </cell>
          <cell r="F1781">
            <v>66.239999999999995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4.92</v>
          </cell>
          <cell r="F1782">
            <v>21.78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6.26</v>
          </cell>
          <cell r="F1783">
            <v>46.26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4.92</v>
          </cell>
          <cell r="F1784">
            <v>13.51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6.26</v>
          </cell>
          <cell r="F1785">
            <v>48.22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3.61</v>
          </cell>
          <cell r="F1788">
            <v>46.37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3.61</v>
          </cell>
          <cell r="F1789">
            <v>34.15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3.61</v>
          </cell>
          <cell r="F1790">
            <v>34.35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3.61</v>
          </cell>
          <cell r="F1791">
            <v>47.28</v>
          </cell>
        </row>
        <row r="1792">
          <cell r="A1792" t="str">
            <v>34.04</v>
          </cell>
          <cell r="B1792" t="str">
            <v>arvores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31.32</v>
          </cell>
          <cell r="F1793">
            <v>98.9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31.32</v>
          </cell>
          <cell r="F1794">
            <v>111.07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31.32</v>
          </cell>
          <cell r="F1795">
            <v>133.18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3.53</v>
          </cell>
          <cell r="F1796">
            <v>199.27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3.53</v>
          </cell>
          <cell r="F1797">
            <v>96.14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31.32</v>
          </cell>
          <cell r="F1798">
            <v>148.61000000000001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31.32</v>
          </cell>
          <cell r="F1799">
            <v>285.57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31.32</v>
          </cell>
          <cell r="F1800">
            <v>81.87</v>
          </cell>
        </row>
        <row r="1801">
          <cell r="A1801" t="str">
            <v>34.05</v>
          </cell>
          <cell r="B1801" t="str">
            <v>Cercas e fechamentos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31.32</v>
          </cell>
          <cell r="F1802">
            <v>60.08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31.32</v>
          </cell>
          <cell r="F1803">
            <v>70.97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31.32</v>
          </cell>
          <cell r="F1804">
            <v>76.349999999999994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50.24</v>
          </cell>
          <cell r="F1805">
            <v>221.41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64.61</v>
          </cell>
          <cell r="F1811">
            <v>511.43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96.48</v>
          </cell>
          <cell r="F1813">
            <v>2134.92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96.48</v>
          </cell>
          <cell r="F1814">
            <v>1348.8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37.9</v>
          </cell>
          <cell r="F1815">
            <v>621.46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32.880000000000003</v>
          </cell>
          <cell r="F1816">
            <v>842.32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77.849999999999994</v>
          </cell>
          <cell r="F1817">
            <v>1437.06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95.19</v>
          </cell>
          <cell r="F1818">
            <v>225.35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50.58</v>
          </cell>
          <cell r="F1819">
            <v>183.15</v>
          </cell>
        </row>
        <row r="1820">
          <cell r="A1820" t="str">
            <v>34.13</v>
          </cell>
          <cell r="B1820" t="str">
            <v>Corte, recorte e remocao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151.96</v>
          </cell>
          <cell r="F1821">
            <v>295.89999999999998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187.1</v>
          </cell>
          <cell r="F1822">
            <v>788.51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339.06</v>
          </cell>
          <cell r="F1823">
            <v>2147.7399999999998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919.36</v>
          </cell>
          <cell r="F1824">
            <v>3564.05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1838.72</v>
          </cell>
          <cell r="F1825">
            <v>7158.52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2135.04</v>
          </cell>
          <cell r="F1826">
            <v>9969.31</v>
          </cell>
        </row>
        <row r="1827">
          <cell r="A1827" t="str">
            <v>34.20</v>
          </cell>
          <cell r="B1827" t="str">
            <v>Reparos, conservacoes e complementos - GRUPO 34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7.59</v>
          </cell>
          <cell r="F1828">
            <v>17.41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10.51</v>
          </cell>
          <cell r="F1829">
            <v>86.63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15.93</v>
          </cell>
          <cell r="F1831">
            <v>18.23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21.35</v>
          </cell>
          <cell r="F1832">
            <v>23.73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173.39</v>
          </cell>
          <cell r="F1833">
            <v>662.73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21.59</v>
          </cell>
          <cell r="F1834">
            <v>860.16</v>
          </cell>
        </row>
        <row r="1835">
          <cell r="A1835" t="str">
            <v>35</v>
          </cell>
          <cell r="B1835" t="str">
            <v>PLAYGROUND E EQUIPAMENTO RECREATIVO</v>
          </cell>
        </row>
        <row r="1836">
          <cell r="A1836" t="str">
            <v>35.01</v>
          </cell>
          <cell r="B1836" t="str">
            <v>Quadra e equipamento de esportes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6.47</v>
          </cell>
          <cell r="F1837">
            <v>56.64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155.37</v>
          </cell>
          <cell r="F1838">
            <v>1864.96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1957</v>
          </cell>
          <cell r="F1839">
            <v>4164.67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155.37</v>
          </cell>
          <cell r="F1840">
            <v>1534.06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31.98</v>
          </cell>
          <cell r="F1841">
            <v>166.06</v>
          </cell>
        </row>
        <row r="1842">
          <cell r="A1842" t="str">
            <v>35.03</v>
          </cell>
          <cell r="B1842" t="str">
            <v>Abrigo, guarita e quiosque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91.89</v>
          </cell>
          <cell r="F1843">
            <v>3634.55</v>
          </cell>
        </row>
        <row r="1844">
          <cell r="A1844" t="str">
            <v>35.04</v>
          </cell>
          <cell r="B1844" t="str">
            <v>Bancos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93.71</v>
          </cell>
          <cell r="F1845">
            <v>228.74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20.86</v>
          </cell>
          <cell r="F1846">
            <v>496.08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58.41</v>
          </cell>
          <cell r="F1847">
            <v>261.38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29.33</v>
          </cell>
          <cell r="F1848">
            <v>526.23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44</v>
          </cell>
          <cell r="F1849">
            <v>821.4</v>
          </cell>
        </row>
        <row r="1850">
          <cell r="A1850" t="str">
            <v>35.05</v>
          </cell>
          <cell r="B1850" t="str">
            <v>Equipamento recreativo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207.17</v>
          </cell>
          <cell r="F1851">
            <v>4893.8500000000004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207.17</v>
          </cell>
          <cell r="F1852">
            <v>1624.47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207.17</v>
          </cell>
          <cell r="F1853">
            <v>1374.15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207.17</v>
          </cell>
          <cell r="F1854">
            <v>1750.59</v>
          </cell>
        </row>
        <row r="1855">
          <cell r="A1855" t="str">
            <v>35.07</v>
          </cell>
          <cell r="B1855" t="str">
            <v>Mastro para bandeiras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329.32</v>
          </cell>
          <cell r="F1856">
            <v>5728.27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329.32</v>
          </cell>
          <cell r="F1857">
            <v>11355.86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48.64</v>
          </cell>
          <cell r="F1858">
            <v>3700.46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48.64</v>
          </cell>
          <cell r="F1859">
            <v>1824.64</v>
          </cell>
        </row>
        <row r="1860">
          <cell r="A1860" t="str">
            <v>35.20</v>
          </cell>
          <cell r="B1860" t="str">
            <v>Reparos, conservacoes e complementos - GRUPO 35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32.369999999999997</v>
          </cell>
          <cell r="F1862">
            <v>1160.72</v>
          </cell>
        </row>
        <row r="1863">
          <cell r="A1863" t="str">
            <v>36</v>
          </cell>
          <cell r="B1863" t="str">
            <v>ENTRADA DE ENERGIA ELETRICA E TELEFONIA</v>
          </cell>
        </row>
        <row r="1864">
          <cell r="A1864" t="str">
            <v>36.01</v>
          </cell>
          <cell r="B1864" t="str">
            <v>Entrada de energia - componentes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253.79</v>
          </cell>
          <cell r="F1865">
            <v>148295.15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253.79</v>
          </cell>
          <cell r="F1866">
            <v>119523.63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507.58</v>
          </cell>
          <cell r="F1867">
            <v>137922.07999999999</v>
          </cell>
        </row>
        <row r="1868">
          <cell r="A1868" t="str">
            <v>36.03</v>
          </cell>
          <cell r="B1868" t="str">
            <v>Caixas de entrada / medicao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165.84</v>
          </cell>
          <cell r="F1869">
            <v>333.6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165.84</v>
          </cell>
          <cell r="F1870">
            <v>438.68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191.44</v>
          </cell>
          <cell r="F1871">
            <v>1261.42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191.44</v>
          </cell>
          <cell r="F1872">
            <v>2918.99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191.44</v>
          </cell>
          <cell r="F1873">
            <v>1816.57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143.58000000000001</v>
          </cell>
          <cell r="F1874">
            <v>791.94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199.51</v>
          </cell>
          <cell r="F1875">
            <v>2863.77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191.44</v>
          </cell>
          <cell r="F1876">
            <v>1192.8800000000001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95.72</v>
          </cell>
          <cell r="F1877">
            <v>224.35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165.84</v>
          </cell>
          <cell r="F1878">
            <v>415.26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191.44</v>
          </cell>
          <cell r="F1879">
            <v>945</v>
          </cell>
        </row>
        <row r="1880">
          <cell r="A1880" t="str">
            <v>36.04</v>
          </cell>
          <cell r="B1880" t="str">
            <v>Suporte (Braquet)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14.36</v>
          </cell>
          <cell r="F1881">
            <v>44.35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14.36</v>
          </cell>
          <cell r="F1882">
            <v>53.31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14.36</v>
          </cell>
          <cell r="F1883">
            <v>76.39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14.36</v>
          </cell>
          <cell r="F1884">
            <v>96.86</v>
          </cell>
        </row>
        <row r="1885">
          <cell r="A1885" t="str">
            <v>36.05</v>
          </cell>
          <cell r="B1885" t="str">
            <v>Isoladores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9.57</v>
          </cell>
          <cell r="F1886">
            <v>48.57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9.57</v>
          </cell>
          <cell r="F1887">
            <v>89.42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35.89</v>
          </cell>
          <cell r="F1888">
            <v>92.46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9.57</v>
          </cell>
          <cell r="F1889">
            <v>127.82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9.57</v>
          </cell>
          <cell r="F1890">
            <v>170.67</v>
          </cell>
        </row>
        <row r="1891">
          <cell r="A1891" t="str">
            <v>36.06</v>
          </cell>
          <cell r="B1891" t="str">
            <v>Muflas e terminais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23.94</v>
          </cell>
          <cell r="F1892">
            <v>550.12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23.94</v>
          </cell>
          <cell r="F1893">
            <v>506.86</v>
          </cell>
        </row>
        <row r="1894">
          <cell r="A1894" t="str">
            <v>36.07</v>
          </cell>
          <cell r="B1894" t="str">
            <v>Para-raios de media tensao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22.45</v>
          </cell>
          <cell r="F1895">
            <v>205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22.45</v>
          </cell>
          <cell r="F1896">
            <v>216.96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22.45</v>
          </cell>
          <cell r="F1897">
            <v>217.24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22.45</v>
          </cell>
          <cell r="F1898">
            <v>213.73</v>
          </cell>
        </row>
        <row r="1899">
          <cell r="A1899" t="str">
            <v>36.08</v>
          </cell>
          <cell r="B1899" t="str">
            <v>Gerador e grupo gerador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1845.4</v>
          </cell>
          <cell r="F1900">
            <v>200841.68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1845.4</v>
          </cell>
          <cell r="F1901">
            <v>237257.57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1845.4</v>
          </cell>
          <cell r="F1902">
            <v>91173.81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1845.4</v>
          </cell>
          <cell r="F1903">
            <v>131256.92000000001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985.05</v>
          </cell>
          <cell r="F1904">
            <v>82651.87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1845.4</v>
          </cell>
          <cell r="F1905">
            <v>143512.18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2042.41</v>
          </cell>
          <cell r="F1906">
            <v>373919.63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1845.4</v>
          </cell>
          <cell r="F1907">
            <v>146398.95000000001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2023.8</v>
          </cell>
          <cell r="F1908">
            <v>384297.3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2042.41</v>
          </cell>
          <cell r="F1909">
            <v>271452.34999999998</v>
          </cell>
        </row>
        <row r="1910">
          <cell r="A1910" t="str">
            <v>36.09</v>
          </cell>
          <cell r="B1910" t="str">
            <v>Transformador de entrada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985.05</v>
          </cell>
          <cell r="F1911">
            <v>32255.05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985.05</v>
          </cell>
          <cell r="F1912">
            <v>23865.45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1576.08</v>
          </cell>
          <cell r="F1913">
            <v>58436.45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1576.08</v>
          </cell>
          <cell r="F1914">
            <v>106504.75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394.02</v>
          </cell>
          <cell r="F1915">
            <v>5004.33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394.02</v>
          </cell>
          <cell r="F1916">
            <v>5432.4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985.05</v>
          </cell>
          <cell r="F1917">
            <v>20614.11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985.05</v>
          </cell>
          <cell r="F1918">
            <v>35552.81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985.05</v>
          </cell>
          <cell r="F1919">
            <v>17310.79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1576.08</v>
          </cell>
          <cell r="F1920">
            <v>73690.399999999994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394.02</v>
          </cell>
          <cell r="F1921">
            <v>15850.21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1576.08</v>
          </cell>
          <cell r="F1922">
            <v>56135.96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1576.08</v>
          </cell>
          <cell r="F1923">
            <v>74883.259999999995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1576.08</v>
          </cell>
          <cell r="F1924">
            <v>97535.48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985.05</v>
          </cell>
          <cell r="F1925">
            <v>62381.15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985.05</v>
          </cell>
          <cell r="F1926">
            <v>26177.83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1576.08</v>
          </cell>
          <cell r="F1927">
            <v>109661.07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985.05</v>
          </cell>
          <cell r="F1928">
            <v>33307.15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985.05</v>
          </cell>
          <cell r="F1929">
            <v>38167.120000000003</v>
          </cell>
        </row>
        <row r="1930">
          <cell r="A1930" t="str">
            <v>36.20</v>
          </cell>
          <cell r="B1930" t="str">
            <v>Reparos, conservacoes e complementos - GRUPO 36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19.149999999999999</v>
          </cell>
          <cell r="F1931">
            <v>94.64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9.57</v>
          </cell>
          <cell r="F1932">
            <v>57.68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62.35</v>
          </cell>
          <cell r="F1933">
            <v>1430.38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9.57</v>
          </cell>
          <cell r="F1934">
            <v>35.93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7.18</v>
          </cell>
          <cell r="F1935">
            <v>10.48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9.57</v>
          </cell>
          <cell r="F1936">
            <v>34.200000000000003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0.97</v>
          </cell>
          <cell r="F1937">
            <v>601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23.94</v>
          </cell>
          <cell r="F1938">
            <v>469.18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23.94</v>
          </cell>
          <cell r="F1939">
            <v>337.67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134.66</v>
          </cell>
          <cell r="F1940">
            <v>376.19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0.97</v>
          </cell>
          <cell r="F1941">
            <v>547.41999999999996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47.86</v>
          </cell>
          <cell r="F1942">
            <v>71.89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0.97</v>
          </cell>
          <cell r="F1943">
            <v>491.3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0.78</v>
          </cell>
          <cell r="F1945">
            <v>20.71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1.17</v>
          </cell>
          <cell r="F1946">
            <v>21.1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9.74</v>
          </cell>
          <cell r="F1947">
            <v>529.49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9.74</v>
          </cell>
          <cell r="F1948">
            <v>657.74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0.97</v>
          </cell>
          <cell r="F1949">
            <v>42.23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67.33</v>
          </cell>
          <cell r="F1950">
            <v>82.38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0.97</v>
          </cell>
          <cell r="F1951">
            <v>76.13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134.66</v>
          </cell>
          <cell r="F1952">
            <v>316.68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0.97</v>
          </cell>
          <cell r="F1953">
            <v>324.8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134.66</v>
          </cell>
          <cell r="F1954">
            <v>698.81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47.86</v>
          </cell>
          <cell r="F1955">
            <v>2443.34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47.86</v>
          </cell>
          <cell r="F1956">
            <v>3645.35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47.86</v>
          </cell>
          <cell r="F1957">
            <v>4701.8100000000004</v>
          </cell>
        </row>
        <row r="1958">
          <cell r="A1958" t="str">
            <v>37</v>
          </cell>
          <cell r="B1958" t="str">
            <v>QUADRO E PAINEL PARA ENERGIA ELETRICA E TELEFONIA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182.92</v>
          </cell>
          <cell r="F1963">
            <v>602.30999999999995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245.21</v>
          </cell>
          <cell r="F1964">
            <v>1114.6400000000001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71.8</v>
          </cell>
          <cell r="F1966">
            <v>155.04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95.72</v>
          </cell>
          <cell r="F1967">
            <v>255.48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119.66</v>
          </cell>
          <cell r="F1968">
            <v>400.41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143.58000000000001</v>
          </cell>
          <cell r="F1969">
            <v>577.16</v>
          </cell>
        </row>
        <row r="1970">
          <cell r="A1970" t="str">
            <v>37.03</v>
          </cell>
          <cell r="B1970" t="str">
            <v>Quadro distribuicao de luz e forca de embutir universal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143.1</v>
          </cell>
          <cell r="F1971">
            <v>645.47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143.1</v>
          </cell>
          <cell r="F1972">
            <v>639.17999999999995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178.89</v>
          </cell>
          <cell r="F1973">
            <v>798.07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178.89</v>
          </cell>
          <cell r="F1974">
            <v>849.3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214.65</v>
          </cell>
          <cell r="F1975">
            <v>1303.95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214.65</v>
          </cell>
          <cell r="F1976">
            <v>1649.3</v>
          </cell>
        </row>
        <row r="1977">
          <cell r="A1977" t="str">
            <v>37.04</v>
          </cell>
          <cell r="B1977" t="str">
            <v>Quadro distribuicao de luz e forca de sobrepor universal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107.34</v>
          </cell>
          <cell r="F1978">
            <v>709.44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107.34</v>
          </cell>
          <cell r="F1979">
            <v>806.4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143.1</v>
          </cell>
          <cell r="F1980">
            <v>948.26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143.1</v>
          </cell>
          <cell r="F1981">
            <v>997.8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178.89</v>
          </cell>
          <cell r="F1982">
            <v>1425.76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178.89</v>
          </cell>
          <cell r="F1983">
            <v>2154.31</v>
          </cell>
        </row>
        <row r="1984">
          <cell r="A1984" t="str">
            <v>37.06</v>
          </cell>
          <cell r="B1984" t="str">
            <v>Painel autoportante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126.9</v>
          </cell>
          <cell r="F1985">
            <v>4230.6400000000003</v>
          </cell>
        </row>
        <row r="1986">
          <cell r="A1986" t="str">
            <v>37.10</v>
          </cell>
          <cell r="B1986" t="str">
            <v>Barramentos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8.52</v>
          </cell>
          <cell r="F1987">
            <v>123.68</v>
          </cell>
        </row>
        <row r="1988">
          <cell r="A1988" t="str">
            <v>37.11</v>
          </cell>
          <cell r="B1988" t="str">
            <v>Bases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14.36</v>
          </cell>
          <cell r="F1989">
            <v>40.97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23.94</v>
          </cell>
          <cell r="F1990">
            <v>68.94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47.86</v>
          </cell>
          <cell r="F1991">
            <v>100.04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47.86</v>
          </cell>
          <cell r="F1992">
            <v>217.47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47.86</v>
          </cell>
          <cell r="F1993">
            <v>289.55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57.43</v>
          </cell>
          <cell r="F1994">
            <v>872.43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57.43</v>
          </cell>
          <cell r="F1995">
            <v>369.77</v>
          </cell>
        </row>
        <row r="1996">
          <cell r="A1996" t="str">
            <v>37.12</v>
          </cell>
          <cell r="B1996" t="str">
            <v>Fusiveis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9.57</v>
          </cell>
          <cell r="F1997">
            <v>32.89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9.57</v>
          </cell>
          <cell r="F1998">
            <v>66.55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9.57</v>
          </cell>
          <cell r="F1999">
            <v>87.54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9.57</v>
          </cell>
          <cell r="F2000">
            <v>121.6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9.57</v>
          </cell>
          <cell r="F2001">
            <v>167.24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9.57</v>
          </cell>
          <cell r="F2002">
            <v>336.67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9.57</v>
          </cell>
          <cell r="F2003">
            <v>17.579999999999998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9.57</v>
          </cell>
          <cell r="F2004">
            <v>20.52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2.39</v>
          </cell>
          <cell r="F2005">
            <v>35.5</v>
          </cell>
        </row>
        <row r="2006">
          <cell r="A2006" t="str">
            <v>37.13</v>
          </cell>
          <cell r="B2006" t="str">
            <v>Disjuntores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300.5</v>
          </cell>
          <cell r="F2007">
            <v>16315.64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397</v>
          </cell>
          <cell r="F2009">
            <v>34308.629999999997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47.86</v>
          </cell>
          <cell r="F2010">
            <v>69683.149999999994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47.86</v>
          </cell>
          <cell r="F2011">
            <v>123407.03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14.36</v>
          </cell>
          <cell r="F2012">
            <v>31.37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14.36</v>
          </cell>
          <cell r="F2013">
            <v>41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28.71</v>
          </cell>
          <cell r="F2014">
            <v>126.56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28.71</v>
          </cell>
          <cell r="F2015">
            <v>169.29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43.07</v>
          </cell>
          <cell r="F2016">
            <v>170.9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43.07</v>
          </cell>
          <cell r="F2017">
            <v>195.73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95.72</v>
          </cell>
          <cell r="F2020">
            <v>3100.41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95.72</v>
          </cell>
          <cell r="F2021">
            <v>4843.1000000000004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95.72</v>
          </cell>
          <cell r="F2023">
            <v>10891.88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95.72</v>
          </cell>
          <cell r="F2024">
            <v>12304.65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95.72</v>
          </cell>
          <cell r="F2025">
            <v>17766.05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9.57</v>
          </cell>
          <cell r="F2026">
            <v>21.91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9.57</v>
          </cell>
          <cell r="F2027">
            <v>24.92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9.57</v>
          </cell>
          <cell r="F2028">
            <v>56.67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9.57</v>
          </cell>
          <cell r="F2029">
            <v>60.21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9.57</v>
          </cell>
          <cell r="F2030">
            <v>65.349999999999994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9.57</v>
          </cell>
          <cell r="F2031">
            <v>154.63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9.57</v>
          </cell>
          <cell r="F2032">
            <v>75.86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9.57</v>
          </cell>
          <cell r="F2033">
            <v>77.84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9.57</v>
          </cell>
          <cell r="F2034">
            <v>87.3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9.57</v>
          </cell>
          <cell r="F2035">
            <v>1471.26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47.86</v>
          </cell>
          <cell r="F2038">
            <v>396741.36</v>
          </cell>
        </row>
        <row r="2039">
          <cell r="A2039" t="str">
            <v>37.14</v>
          </cell>
          <cell r="B2039" t="str">
            <v>Chave de baixa tensao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47.86</v>
          </cell>
          <cell r="F2040">
            <v>3166.33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38.29</v>
          </cell>
          <cell r="F2041">
            <v>1873.21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38.29</v>
          </cell>
          <cell r="F2042">
            <v>1387.88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47.86</v>
          </cell>
          <cell r="F2043">
            <v>2084.2800000000002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57.43</v>
          </cell>
          <cell r="F2044">
            <v>2242.92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71.8</v>
          </cell>
          <cell r="F2045">
            <v>4927.79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71.8</v>
          </cell>
          <cell r="F2046">
            <v>9709.49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38.29</v>
          </cell>
          <cell r="F2047">
            <v>1287.4000000000001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38.29</v>
          </cell>
          <cell r="F2048">
            <v>1807.91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38.29</v>
          </cell>
          <cell r="F2049">
            <v>3960.82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47.86</v>
          </cell>
          <cell r="F2050">
            <v>4726.6899999999996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57.43</v>
          </cell>
          <cell r="F2051">
            <v>8855.06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38.29</v>
          </cell>
          <cell r="F2052">
            <v>367.45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38.29</v>
          </cell>
          <cell r="F2053">
            <v>606.48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47.86</v>
          </cell>
          <cell r="F2054">
            <v>876.59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57.43</v>
          </cell>
          <cell r="F2055">
            <v>1836.3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57.43</v>
          </cell>
          <cell r="F2056">
            <v>5333.13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71.8</v>
          </cell>
          <cell r="F2057">
            <v>7083.54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86.15</v>
          </cell>
          <cell r="F2058">
            <v>10107.4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110.21</v>
          </cell>
          <cell r="F2059">
            <v>9519.73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9.57</v>
          </cell>
          <cell r="F2060">
            <v>80.099999999999994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38.29</v>
          </cell>
          <cell r="F2061">
            <v>797.24</v>
          </cell>
        </row>
        <row r="2062">
          <cell r="A2062" t="str">
            <v>37.15</v>
          </cell>
          <cell r="B2062" t="str">
            <v>Chave de media tensao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233.17</v>
          </cell>
          <cell r="F2063">
            <v>2703.2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233.17</v>
          </cell>
          <cell r="F2064">
            <v>1985.11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86.04</v>
          </cell>
          <cell r="F2065">
            <v>375.14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86.04</v>
          </cell>
          <cell r="F2066">
            <v>486.69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86.04</v>
          </cell>
          <cell r="F2067">
            <v>388.08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233.17</v>
          </cell>
          <cell r="F2068">
            <v>1586.08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233.17</v>
          </cell>
          <cell r="F2069">
            <v>1901.89</v>
          </cell>
        </row>
        <row r="2070">
          <cell r="A2070" t="str">
            <v>37.16</v>
          </cell>
          <cell r="B2070" t="str">
            <v>Bus-way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0.59</v>
          </cell>
          <cell r="F2071">
            <v>491.63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0.59</v>
          </cell>
          <cell r="F2072">
            <v>153.86000000000001</v>
          </cell>
        </row>
        <row r="2073">
          <cell r="A2073" t="str">
            <v>37.17</v>
          </cell>
          <cell r="B2073" t="str">
            <v>Dispositivo DR ou interruptor de corrente de fuga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11.97</v>
          </cell>
          <cell r="F2074">
            <v>222.12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11.97</v>
          </cell>
          <cell r="F2075">
            <v>226.98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11.97</v>
          </cell>
          <cell r="F2076">
            <v>255.24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11.97</v>
          </cell>
          <cell r="F2077">
            <v>289.79000000000002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11.97</v>
          </cell>
          <cell r="F2078">
            <v>342.97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11.97</v>
          </cell>
          <cell r="F2079">
            <v>388.03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11.97</v>
          </cell>
          <cell r="F2080">
            <v>508.72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11.97</v>
          </cell>
          <cell r="F2081">
            <v>1994.21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11.97</v>
          </cell>
          <cell r="F2082">
            <v>292.08999999999997</v>
          </cell>
        </row>
        <row r="2083">
          <cell r="A2083" t="str">
            <v>37.18</v>
          </cell>
          <cell r="B2083" t="str">
            <v>Transformador de Potencial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72.569999999999993</v>
          </cell>
          <cell r="F2084">
            <v>3196.05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72.569999999999993</v>
          </cell>
          <cell r="F2085">
            <v>4259.6499999999996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72.569999999999993</v>
          </cell>
          <cell r="F2086">
            <v>2527.02</v>
          </cell>
        </row>
        <row r="2087">
          <cell r="A2087" t="str">
            <v>37.19</v>
          </cell>
          <cell r="B2087" t="str">
            <v>Transformador de corrente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72.569999999999993</v>
          </cell>
          <cell r="F2088">
            <v>381.71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72.569999999999993</v>
          </cell>
          <cell r="F2089">
            <v>258.08999999999997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72.569999999999993</v>
          </cell>
          <cell r="F2090">
            <v>589.34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72.569999999999993</v>
          </cell>
          <cell r="F2091">
            <v>270.85000000000002</v>
          </cell>
        </row>
        <row r="2092">
          <cell r="A2092" t="str">
            <v>37.20</v>
          </cell>
          <cell r="B2092" t="str">
            <v>Reparos, conservacoes e complementos - GRUPO 37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7.18</v>
          </cell>
          <cell r="F2093">
            <v>34.119999999999997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2.39</v>
          </cell>
          <cell r="F2094">
            <v>32.01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7.18</v>
          </cell>
          <cell r="F2095">
            <v>28.72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1.95</v>
          </cell>
          <cell r="F2099">
            <v>1030.32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4.87</v>
          </cell>
          <cell r="F2100">
            <v>168.61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33.67</v>
          </cell>
          <cell r="F2101">
            <v>569.9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53.86</v>
          </cell>
          <cell r="F2102">
            <v>7277.21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53.86</v>
          </cell>
          <cell r="F2103">
            <v>15856.54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53.86</v>
          </cell>
          <cell r="F2104">
            <v>28356.38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23.94</v>
          </cell>
          <cell r="F2105">
            <v>587.44000000000005</v>
          </cell>
        </row>
        <row r="2106">
          <cell r="A2106" t="str">
            <v>37.21</v>
          </cell>
          <cell r="B2106" t="str">
            <v>Capacitor de potencia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23.94</v>
          </cell>
          <cell r="F2107">
            <v>964.76</v>
          </cell>
        </row>
        <row r="2108">
          <cell r="A2108" t="str">
            <v>37.22</v>
          </cell>
          <cell r="B2108" t="str">
            <v>Transformador de comando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72.569999999999993</v>
          </cell>
          <cell r="F2109">
            <v>454.5</v>
          </cell>
        </row>
        <row r="2110">
          <cell r="A2110" t="str">
            <v>37.24</v>
          </cell>
          <cell r="B2110" t="str">
            <v>Supressor de surto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27.27</v>
          </cell>
          <cell r="F2111">
            <v>81.05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27.27</v>
          </cell>
          <cell r="F2112">
            <v>228.92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30.24</v>
          </cell>
          <cell r="F2113">
            <v>705.15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30.24</v>
          </cell>
          <cell r="F2114">
            <v>7315.72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30.24</v>
          </cell>
          <cell r="F2115">
            <v>2624.11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30.24</v>
          </cell>
          <cell r="F2116">
            <v>859.05</v>
          </cell>
        </row>
        <row r="2117">
          <cell r="A2117" t="str">
            <v>37.25</v>
          </cell>
          <cell r="B2117" t="str">
            <v>Disjuntores.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79.040000000000006</v>
          </cell>
          <cell r="F2119">
            <v>580.32000000000005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79.040000000000006</v>
          </cell>
          <cell r="F2120">
            <v>624.05999999999995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110.21</v>
          </cell>
          <cell r="F2123">
            <v>33257.75</v>
          </cell>
        </row>
        <row r="2124">
          <cell r="A2124" t="str">
            <v>38</v>
          </cell>
          <cell r="B2124" t="str">
            <v>TUBULACAO E CONDUTOR PARA ENERGIA ELETRICA E TELEFONIA BASICA</v>
          </cell>
        </row>
        <row r="2125">
          <cell r="A2125" t="str">
            <v>38.01</v>
          </cell>
          <cell r="B2125" t="str">
            <v>Eletroduto em PVC rigido roscavel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23.94</v>
          </cell>
          <cell r="F2126">
            <v>30.32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28.71</v>
          </cell>
          <cell r="F2127">
            <v>38.229999999999997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33.5</v>
          </cell>
          <cell r="F2128">
            <v>47.47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38.29</v>
          </cell>
          <cell r="F2129">
            <v>54.75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43.07</v>
          </cell>
          <cell r="F2130">
            <v>64.67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47.86</v>
          </cell>
          <cell r="F2131">
            <v>82.49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52.65</v>
          </cell>
          <cell r="F2132">
            <v>97.01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62.22</v>
          </cell>
          <cell r="F2133">
            <v>135.52000000000001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28.71</v>
          </cell>
          <cell r="F2135">
            <v>37.590000000000003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33.5</v>
          </cell>
          <cell r="F2136">
            <v>45.89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38.29</v>
          </cell>
          <cell r="F2137">
            <v>60.05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43.07</v>
          </cell>
          <cell r="F2138">
            <v>65.900000000000006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47.86</v>
          </cell>
          <cell r="F2139">
            <v>78.47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57.43</v>
          </cell>
          <cell r="F2140">
            <v>102.4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71.8</v>
          </cell>
          <cell r="F2141">
            <v>133.51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86.15</v>
          </cell>
          <cell r="F2142">
            <v>176.72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28.71</v>
          </cell>
          <cell r="F2144">
            <v>52.21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33.5</v>
          </cell>
          <cell r="F2145">
            <v>63.35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38.29</v>
          </cell>
          <cell r="F2146">
            <v>82.86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43.07</v>
          </cell>
          <cell r="F2147">
            <v>97.13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47.86</v>
          </cell>
          <cell r="F2148">
            <v>117.01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57.43</v>
          </cell>
          <cell r="F2149">
            <v>156.1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71.8</v>
          </cell>
          <cell r="F2150">
            <v>187.45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86.15</v>
          </cell>
          <cell r="F2151">
            <v>222.23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23.94</v>
          </cell>
          <cell r="F2153">
            <v>45.56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28.71</v>
          </cell>
          <cell r="F2154">
            <v>56.79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33.5</v>
          </cell>
          <cell r="F2155">
            <v>68.83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38.29</v>
          </cell>
          <cell r="F2156">
            <v>90.31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43.07</v>
          </cell>
          <cell r="F2157">
            <v>102.02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47.86</v>
          </cell>
          <cell r="F2158">
            <v>126.69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57.43</v>
          </cell>
          <cell r="F2159">
            <v>179.08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71.8</v>
          </cell>
          <cell r="F2160">
            <v>217.61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86.15</v>
          </cell>
          <cell r="F2161">
            <v>280.16000000000003</v>
          </cell>
        </row>
        <row r="2162">
          <cell r="A2162" t="str">
            <v>38.07</v>
          </cell>
          <cell r="B2162" t="str">
            <v>Canaleta, perfilado e acessorios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11.97</v>
          </cell>
          <cell r="F2163">
            <v>21.2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2.39</v>
          </cell>
          <cell r="F2164">
            <v>9.18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7.18</v>
          </cell>
          <cell r="F2165">
            <v>8.39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8.6</v>
          </cell>
          <cell r="F2166">
            <v>11.93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8.6</v>
          </cell>
          <cell r="F2167">
            <v>11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7.18</v>
          </cell>
          <cell r="F2168">
            <v>9.9600000000000009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14.36</v>
          </cell>
          <cell r="F2169">
            <v>19.95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6.73</v>
          </cell>
          <cell r="F2170">
            <v>15.94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6.73</v>
          </cell>
          <cell r="F2171">
            <v>12.35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6.73</v>
          </cell>
          <cell r="F2172">
            <v>16.53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11.97</v>
          </cell>
          <cell r="F2173">
            <v>59.02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11.97</v>
          </cell>
          <cell r="F2174">
            <v>98.33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11.97</v>
          </cell>
          <cell r="F2175">
            <v>59.26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14.36</v>
          </cell>
          <cell r="F2176">
            <v>83.85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16.75</v>
          </cell>
          <cell r="F2177">
            <v>124.08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19.149999999999999</v>
          </cell>
          <cell r="F2178">
            <v>146.94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1.95</v>
          </cell>
          <cell r="F2179">
            <v>12.18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1.95</v>
          </cell>
          <cell r="F2180">
            <v>13.57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1.95</v>
          </cell>
          <cell r="F2181">
            <v>13.39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4.79</v>
          </cell>
          <cell r="F2182">
            <v>15.51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4.79</v>
          </cell>
          <cell r="F2183">
            <v>14.96</v>
          </cell>
        </row>
        <row r="2184">
          <cell r="A2184" t="str">
            <v>38.10</v>
          </cell>
          <cell r="B2184" t="str">
            <v>Duto fechado de piso e acessorios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14.36</v>
          </cell>
          <cell r="F2185">
            <v>63.45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14.36</v>
          </cell>
          <cell r="F2186">
            <v>82.87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14.84</v>
          </cell>
          <cell r="F2187">
            <v>66.37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28.71</v>
          </cell>
          <cell r="F2188">
            <v>172.25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28.71</v>
          </cell>
          <cell r="F2189">
            <v>270.38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9.1300000000000008</v>
          </cell>
          <cell r="F2190">
            <v>197.24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9.1300000000000008</v>
          </cell>
          <cell r="F2191">
            <v>232.69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9.1300000000000008</v>
          </cell>
          <cell r="F2192">
            <v>372.78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0.97</v>
          </cell>
          <cell r="F2193">
            <v>10.85</v>
          </cell>
        </row>
        <row r="2194">
          <cell r="A2194" t="str">
            <v>38.12</v>
          </cell>
          <cell r="B2194" t="str">
            <v>Leitos e acessorios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14.36</v>
          </cell>
          <cell r="F2195">
            <v>273.85000000000002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14.36</v>
          </cell>
          <cell r="F2196">
            <v>306.56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14.36</v>
          </cell>
          <cell r="F2197">
            <v>358.59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14.36</v>
          </cell>
          <cell r="F2198">
            <v>331.77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14.36</v>
          </cell>
          <cell r="F2199">
            <v>410.56</v>
          </cell>
        </row>
        <row r="2200">
          <cell r="A2200" t="str">
            <v>38.13</v>
          </cell>
          <cell r="B2200" t="str">
            <v>Eletroduto em polietileno de alta densidade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1.92</v>
          </cell>
          <cell r="F2201">
            <v>9.9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1.92</v>
          </cell>
          <cell r="F2202">
            <v>11.9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1.92</v>
          </cell>
          <cell r="F2203">
            <v>14.51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1.92</v>
          </cell>
          <cell r="F2204">
            <v>22.23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1.92</v>
          </cell>
          <cell r="F2205">
            <v>29.79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1.92</v>
          </cell>
          <cell r="F2206">
            <v>43.37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1.92</v>
          </cell>
          <cell r="F2207">
            <v>64.459999999999994</v>
          </cell>
        </row>
        <row r="2208">
          <cell r="A2208" t="str">
            <v>38.15</v>
          </cell>
          <cell r="B2208" t="str">
            <v>Eletroduto metalico flexivel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16.84</v>
          </cell>
          <cell r="F2209">
            <v>25.08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16.84</v>
          </cell>
          <cell r="F2210">
            <v>32.409999999999997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16.84</v>
          </cell>
          <cell r="F2211">
            <v>47.13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3.25</v>
          </cell>
          <cell r="F2212">
            <v>22.52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3.25</v>
          </cell>
          <cell r="F2213">
            <v>32.18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3.25</v>
          </cell>
          <cell r="F2214">
            <v>77.540000000000006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3.25</v>
          </cell>
          <cell r="F2215">
            <v>23.02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3.25</v>
          </cell>
          <cell r="F2216">
            <v>37.520000000000003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3.25</v>
          </cell>
          <cell r="F2217">
            <v>87.37</v>
          </cell>
        </row>
        <row r="2218">
          <cell r="A2218" t="str">
            <v>38.16</v>
          </cell>
          <cell r="B2218" t="str">
            <v>Rodape tecnico e acessorios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14.36</v>
          </cell>
          <cell r="F2219">
            <v>86.11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23.94</v>
          </cell>
          <cell r="F2220">
            <v>99.34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23.94</v>
          </cell>
          <cell r="F2221">
            <v>133.9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9.1300000000000008</v>
          </cell>
          <cell r="F2222">
            <v>29.18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9.1300000000000008</v>
          </cell>
          <cell r="F2223">
            <v>28.45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7.18</v>
          </cell>
          <cell r="F2224">
            <v>20.38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14.36</v>
          </cell>
          <cell r="F2225">
            <v>79.150000000000006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23.94</v>
          </cell>
          <cell r="F2226">
            <v>83.96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7.18</v>
          </cell>
          <cell r="F2227">
            <v>16.079999999999998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23.94</v>
          </cell>
          <cell r="F2228">
            <v>79.5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23.94</v>
          </cell>
          <cell r="F2229">
            <v>99.13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32.25</v>
          </cell>
          <cell r="F2230">
            <v>735.04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23.94</v>
          </cell>
          <cell r="F2231">
            <v>61.12</v>
          </cell>
        </row>
        <row r="2232">
          <cell r="A2232" t="str">
            <v>38.19</v>
          </cell>
          <cell r="B2232" t="str">
            <v>Eletroduto em PVC corrugado flexivel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14.36</v>
          </cell>
          <cell r="F2233">
            <v>17.079999999999998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14.36</v>
          </cell>
          <cell r="F2234">
            <v>17.34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14.36</v>
          </cell>
          <cell r="F2235">
            <v>19.36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14.36</v>
          </cell>
          <cell r="F2236">
            <v>17.940000000000001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14.36</v>
          </cell>
          <cell r="F2237">
            <v>20.23</v>
          </cell>
        </row>
        <row r="2238">
          <cell r="A2238" t="str">
            <v>38.20</v>
          </cell>
          <cell r="B2238" t="str">
            <v>Reparos, conservacoes e complementos - GRUPO 38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23.94</v>
          </cell>
          <cell r="F2244">
            <v>84.1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23.94</v>
          </cell>
          <cell r="F2245">
            <v>105.71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23.94</v>
          </cell>
          <cell r="F2246">
            <v>122.71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23.94</v>
          </cell>
          <cell r="F2247">
            <v>143.32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23.94</v>
          </cell>
          <cell r="F2248">
            <v>163.11000000000001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35.89</v>
          </cell>
          <cell r="F2249">
            <v>155.06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35.89</v>
          </cell>
          <cell r="F2250">
            <v>177.72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35.89</v>
          </cell>
          <cell r="F2251">
            <v>196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35.89</v>
          </cell>
          <cell r="F2252">
            <v>214.94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47.86</v>
          </cell>
          <cell r="F2253">
            <v>250.18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47.86</v>
          </cell>
          <cell r="F2254">
            <v>353.7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23.94</v>
          </cell>
          <cell r="F2255">
            <v>101.76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23.94</v>
          </cell>
          <cell r="F2256">
            <v>116.84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23.94</v>
          </cell>
          <cell r="F2257">
            <v>138.44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23.94</v>
          </cell>
          <cell r="F2258">
            <v>163.18</v>
          </cell>
        </row>
        <row r="2259">
          <cell r="A2259" t="str">
            <v>38.22</v>
          </cell>
          <cell r="B2259" t="str">
            <v>Eletrocalha e acessorios.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35.89</v>
          </cell>
          <cell r="F2260">
            <v>167.75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35.89</v>
          </cell>
          <cell r="F2261">
            <v>181.26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35.89</v>
          </cell>
          <cell r="F2262">
            <v>208.6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47.86</v>
          </cell>
          <cell r="F2263">
            <v>237.35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47.86</v>
          </cell>
          <cell r="F2264">
            <v>306.45999999999998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2.39</v>
          </cell>
          <cell r="F2265">
            <v>36.29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2.39</v>
          </cell>
          <cell r="F2266">
            <v>56.67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2.39</v>
          </cell>
          <cell r="F2267">
            <v>76.760000000000005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2.39</v>
          </cell>
          <cell r="F2268">
            <v>101.79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2.39</v>
          </cell>
          <cell r="F2269">
            <v>121.67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2.39</v>
          </cell>
          <cell r="F2270">
            <v>156.56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2.39</v>
          </cell>
          <cell r="F2271">
            <v>221.09</v>
          </cell>
        </row>
        <row r="2272">
          <cell r="A2272" t="str">
            <v>38.23</v>
          </cell>
          <cell r="B2272" t="str">
            <v>Eletrocalha e acessorios..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11.97</v>
          </cell>
          <cell r="F2273">
            <v>20.46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11.97</v>
          </cell>
          <cell r="F2274">
            <v>22.85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11.97</v>
          </cell>
          <cell r="F2275">
            <v>25.77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11.97</v>
          </cell>
          <cell r="F2276">
            <v>28.9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11.97</v>
          </cell>
          <cell r="F2277">
            <v>30.78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11.97</v>
          </cell>
          <cell r="F2278">
            <v>33.75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11.97</v>
          </cell>
          <cell r="F2279">
            <v>26.01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11.97</v>
          </cell>
          <cell r="F2280">
            <v>30.44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11.97</v>
          </cell>
          <cell r="F2281">
            <v>33.369999999999997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11.97</v>
          </cell>
          <cell r="F2282">
            <v>35.93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11.97</v>
          </cell>
          <cell r="F2283">
            <v>39.520000000000003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11.97</v>
          </cell>
          <cell r="F2284">
            <v>48.25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11.97</v>
          </cell>
          <cell r="F2285">
            <v>28.72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11.97</v>
          </cell>
          <cell r="F2286">
            <v>31.56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11.97</v>
          </cell>
          <cell r="F2287">
            <v>37.700000000000003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11.97</v>
          </cell>
          <cell r="F2288">
            <v>42.25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16.75</v>
          </cell>
          <cell r="F2289">
            <v>53.72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16.75</v>
          </cell>
          <cell r="F2290">
            <v>64.84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16.75</v>
          </cell>
          <cell r="F2291">
            <v>74.2</v>
          </cell>
        </row>
        <row r="2292">
          <cell r="A2292" t="str">
            <v>39</v>
          </cell>
          <cell r="B2292" t="str">
            <v>CONDUTOR E ENFIACAO DE ENERGIA ELETRICA E TELEFONIA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1.92</v>
          </cell>
          <cell r="F2294">
            <v>3.55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2.87</v>
          </cell>
          <cell r="F2296">
            <v>6.9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3.35</v>
          </cell>
          <cell r="F2297">
            <v>9.89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3.83</v>
          </cell>
          <cell r="F2298">
            <v>14.8</v>
          </cell>
        </row>
        <row r="2299">
          <cell r="A2299" t="str">
            <v>39.03</v>
          </cell>
          <cell r="B2299" t="str">
            <v>Cabo de cobre, isolamento 0,6/1kV, isolacao em PVC 70°C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1.92</v>
          </cell>
          <cell r="F2300">
            <v>3.36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2.39</v>
          </cell>
          <cell r="F2301">
            <v>5.07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2.87</v>
          </cell>
          <cell r="F2302">
            <v>7.16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3.35</v>
          </cell>
          <cell r="F2303">
            <v>9.57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3.83</v>
          </cell>
          <cell r="F2304">
            <v>13.72</v>
          </cell>
        </row>
        <row r="2305">
          <cell r="A2305" t="str">
            <v>39.04</v>
          </cell>
          <cell r="B2305" t="str">
            <v>Cabo de cobre nu, tempera mole, classe 2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2.39</v>
          </cell>
          <cell r="F2306">
            <v>11.52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2.39</v>
          </cell>
          <cell r="F2307">
            <v>17.23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4.79</v>
          </cell>
          <cell r="F2308">
            <v>25.65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7.18</v>
          </cell>
          <cell r="F2309">
            <v>36.86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9.57</v>
          </cell>
          <cell r="F2310">
            <v>55.48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11.97</v>
          </cell>
          <cell r="F2311">
            <v>71.23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14.36</v>
          </cell>
          <cell r="F2312">
            <v>105.81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21.54</v>
          </cell>
          <cell r="F2313">
            <v>206.61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43.41</v>
          </cell>
          <cell r="F2315">
            <v>254.66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26.04</v>
          </cell>
          <cell r="F2317">
            <v>83.24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31.36</v>
          </cell>
          <cell r="F2318">
            <v>102.11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43.41</v>
          </cell>
          <cell r="F2319">
            <v>135.35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52.08</v>
          </cell>
          <cell r="F2320">
            <v>245.8</v>
          </cell>
        </row>
        <row r="2321">
          <cell r="A2321" t="str">
            <v>39.09</v>
          </cell>
          <cell r="B2321" t="str">
            <v>Conectores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4.79</v>
          </cell>
          <cell r="F2322">
            <v>13.35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4.79</v>
          </cell>
          <cell r="F2323">
            <v>10.01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4.79</v>
          </cell>
          <cell r="F2324">
            <v>15.4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4.79</v>
          </cell>
          <cell r="F2325">
            <v>15.66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4.79</v>
          </cell>
          <cell r="F2326">
            <v>20.55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4.79</v>
          </cell>
          <cell r="F2327">
            <v>22.25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4.79</v>
          </cell>
          <cell r="F2328">
            <v>27.48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4.79</v>
          </cell>
          <cell r="F2329">
            <v>31.63</v>
          </cell>
        </row>
        <row r="2330">
          <cell r="A2330" t="str">
            <v>39.10</v>
          </cell>
          <cell r="B2330" t="str">
            <v>Terminais de pressao e compressao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3.83</v>
          </cell>
          <cell r="F2331">
            <v>4.74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7.18</v>
          </cell>
          <cell r="F2332">
            <v>12.89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7.18</v>
          </cell>
          <cell r="F2333">
            <v>15.68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7.18</v>
          </cell>
          <cell r="F2334">
            <v>15.52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7.18</v>
          </cell>
          <cell r="F2335">
            <v>16.37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7.18</v>
          </cell>
          <cell r="F2336">
            <v>20.73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7.18</v>
          </cell>
          <cell r="F2337">
            <v>20.5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7.18</v>
          </cell>
          <cell r="F2338">
            <v>28.53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9.57</v>
          </cell>
          <cell r="F2339">
            <v>38.47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9.57</v>
          </cell>
          <cell r="F2340">
            <v>39.71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9.57</v>
          </cell>
          <cell r="F2341">
            <v>51.27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9.57</v>
          </cell>
          <cell r="F2342">
            <v>53.15</v>
          </cell>
        </row>
        <row r="2343">
          <cell r="A2343" t="str">
            <v>39.11</v>
          </cell>
          <cell r="B2343" t="str">
            <v>Fios e cabos telefônicos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7.18</v>
          </cell>
          <cell r="F2345">
            <v>19.07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7.18</v>
          </cell>
          <cell r="F2346">
            <v>34.92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3.83</v>
          </cell>
          <cell r="F2347">
            <v>4.51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3.83</v>
          </cell>
          <cell r="F2348">
            <v>5.49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14.36</v>
          </cell>
          <cell r="F2349">
            <v>16.98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5.75</v>
          </cell>
          <cell r="F2350">
            <v>11.97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4.79</v>
          </cell>
          <cell r="F2351">
            <v>8.5500000000000007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6.22</v>
          </cell>
          <cell r="F2352">
            <v>20.29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7.66</v>
          </cell>
          <cell r="F2353">
            <v>36.99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10.050000000000001</v>
          </cell>
          <cell r="F2354">
            <v>67.650000000000006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5.75</v>
          </cell>
          <cell r="F2355">
            <v>17.010000000000002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6.22</v>
          </cell>
          <cell r="F2356">
            <v>23.77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7.66</v>
          </cell>
          <cell r="F2357">
            <v>42.07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5.75</v>
          </cell>
          <cell r="F2358">
            <v>17.309999999999999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6.22</v>
          </cell>
          <cell r="F2359">
            <v>25.87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7.66</v>
          </cell>
          <cell r="F2360">
            <v>52.27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4.79</v>
          </cell>
          <cell r="F2362">
            <v>10.43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4.79</v>
          </cell>
          <cell r="F2363">
            <v>12.11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4.79</v>
          </cell>
          <cell r="F2364">
            <v>12.29</v>
          </cell>
        </row>
        <row r="2365">
          <cell r="A2365" t="str">
            <v>39.14</v>
          </cell>
          <cell r="B2365" t="str">
            <v>Cabo de aluminio nu com alma de aco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6.86</v>
          </cell>
          <cell r="F2366">
            <v>18.23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6.86</v>
          </cell>
          <cell r="F2367">
            <v>11.34</v>
          </cell>
        </row>
        <row r="2368">
          <cell r="A2368" t="str">
            <v>39.15</v>
          </cell>
          <cell r="B2368" t="str">
            <v>Cabo de aluminio nu sem alma de aco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6.86</v>
          </cell>
          <cell r="F2369">
            <v>12.12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6.86</v>
          </cell>
          <cell r="F2370">
            <v>17.41</v>
          </cell>
        </row>
        <row r="2371">
          <cell r="A2371" t="str">
            <v>39.18</v>
          </cell>
          <cell r="B2371" t="str">
            <v>Cabo para transmissao de dados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5.26</v>
          </cell>
          <cell r="F2372">
            <v>7.97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5.26</v>
          </cell>
          <cell r="F2373">
            <v>18.059999999999999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4.0599999999999996</v>
          </cell>
          <cell r="F2374">
            <v>9.59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5.26</v>
          </cell>
          <cell r="F2375">
            <v>8.42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4.0599999999999996</v>
          </cell>
          <cell r="F2376">
            <v>6.95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5.26</v>
          </cell>
          <cell r="F2377">
            <v>23.18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5.26</v>
          </cell>
          <cell r="F2378">
            <v>9.19</v>
          </cell>
        </row>
        <row r="2379">
          <cell r="A2379" t="str">
            <v>39.20</v>
          </cell>
          <cell r="B2379" t="str">
            <v>Reparos, conservacoes e complementos - GRUPO 39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7.98</v>
          </cell>
          <cell r="F2380">
            <v>16.97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0.96</v>
          </cell>
          <cell r="F2385">
            <v>3.51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0.96</v>
          </cell>
          <cell r="F2386">
            <v>4.99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0.96</v>
          </cell>
          <cell r="F2387">
            <v>6.58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3.83</v>
          </cell>
          <cell r="F2388">
            <v>13.21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4.3099999999999996</v>
          </cell>
          <cell r="F2389">
            <v>18.71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4.79</v>
          </cell>
          <cell r="F2390">
            <v>26.95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7.18</v>
          </cell>
          <cell r="F2391">
            <v>39.58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9.57</v>
          </cell>
          <cell r="F2392">
            <v>53.61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11.97</v>
          </cell>
          <cell r="F2393">
            <v>68.52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14.36</v>
          </cell>
          <cell r="F2394">
            <v>89.12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16.75</v>
          </cell>
          <cell r="F2395">
            <v>119.29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16.75</v>
          </cell>
          <cell r="F2396">
            <v>145.97999999999999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19.149999999999999</v>
          </cell>
          <cell r="F2397">
            <v>177.39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21.54</v>
          </cell>
          <cell r="F2398">
            <v>227.75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1.92</v>
          </cell>
          <cell r="F2399">
            <v>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0.96</v>
          </cell>
          <cell r="F2400">
            <v>6.53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2.39</v>
          </cell>
          <cell r="F2401">
            <v>10.72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4.79</v>
          </cell>
          <cell r="F2402">
            <v>36.74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14.36</v>
          </cell>
          <cell r="F2403">
            <v>88.83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19.149999999999999</v>
          </cell>
          <cell r="F2404">
            <v>130.30000000000001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6.22</v>
          </cell>
          <cell r="F2405">
            <v>48</v>
          </cell>
        </row>
        <row r="2406">
          <cell r="A2406" t="str">
            <v>39.24</v>
          </cell>
          <cell r="B2406" t="str">
            <v>Cabo de cobre flexivel, isolamento 500 V, isolacao PP 70°C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5.75</v>
          </cell>
          <cell r="F2407">
            <v>11.54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7.18</v>
          </cell>
          <cell r="F2408">
            <v>16.43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8.61</v>
          </cell>
          <cell r="F2409">
            <v>23.22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10.050000000000001</v>
          </cell>
          <cell r="F2410">
            <v>31.33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5.75</v>
          </cell>
          <cell r="F2411">
            <v>23.95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13.4</v>
          </cell>
          <cell r="F2412">
            <v>41.11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1.43</v>
          </cell>
          <cell r="F2414">
            <v>62.85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1.43</v>
          </cell>
          <cell r="F2415">
            <v>111.53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1.92</v>
          </cell>
          <cell r="F2417">
            <v>4.43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2.39</v>
          </cell>
          <cell r="F2418">
            <v>5.94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2.87</v>
          </cell>
          <cell r="F2419">
            <v>7.96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3.35</v>
          </cell>
          <cell r="F2420">
            <v>10.3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3.83</v>
          </cell>
          <cell r="F2421">
            <v>14.98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4.3099999999999996</v>
          </cell>
          <cell r="F2422">
            <v>21.11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4.79</v>
          </cell>
          <cell r="F2423">
            <v>31.8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7.18</v>
          </cell>
          <cell r="F2424">
            <v>42.71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9.57</v>
          </cell>
          <cell r="F2425">
            <v>64.11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11.97</v>
          </cell>
          <cell r="F2426">
            <v>83.34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14.36</v>
          </cell>
          <cell r="F2427">
            <v>108.41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16.75</v>
          </cell>
          <cell r="F2428">
            <v>140.15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19.149999999999999</v>
          </cell>
          <cell r="F2429">
            <v>168.74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21.54</v>
          </cell>
          <cell r="F2430">
            <v>200.46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23.94</v>
          </cell>
          <cell r="F2431">
            <v>268.14999999999998</v>
          </cell>
        </row>
        <row r="2432">
          <cell r="A2432" t="str">
            <v>39.27</v>
          </cell>
          <cell r="B2432" t="str">
            <v>Cabo optico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2.39</v>
          </cell>
          <cell r="F2433">
            <v>7.4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4.79</v>
          </cell>
          <cell r="F2434">
            <v>12.97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4.79</v>
          </cell>
          <cell r="F2435">
            <v>15.63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4.79</v>
          </cell>
          <cell r="F2436">
            <v>19.28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4.79</v>
          </cell>
          <cell r="F2437">
            <v>27.63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1.92</v>
          </cell>
          <cell r="F2439">
            <v>3.47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2.39</v>
          </cell>
          <cell r="F2440">
            <v>4.74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2.87</v>
          </cell>
          <cell r="F2441">
            <v>6.79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3.35</v>
          </cell>
          <cell r="F2442">
            <v>8.99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3.83</v>
          </cell>
          <cell r="F2443">
            <v>13.95</v>
          </cell>
        </row>
        <row r="2444">
          <cell r="A2444" t="str">
            <v>39.30</v>
          </cell>
          <cell r="B2444" t="str">
            <v>Fios e cabos - audio e video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11.97</v>
          </cell>
          <cell r="F2445">
            <v>16.98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</row>
        <row r="2447">
          <cell r="A2447" t="str">
            <v>40.01</v>
          </cell>
          <cell r="B2447" t="str">
            <v>Caixa de passagem estampada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11.97</v>
          </cell>
          <cell r="F2449">
            <v>17.55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11.97</v>
          </cell>
          <cell r="F2451">
            <v>15.09</v>
          </cell>
        </row>
        <row r="2452">
          <cell r="A2452" t="str">
            <v>40.02</v>
          </cell>
          <cell r="B2452" t="str">
            <v>Caixa de passagem com tampa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38.29</v>
          </cell>
          <cell r="F2453">
            <v>75.180000000000007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14.36</v>
          </cell>
          <cell r="F2454">
            <v>27.37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14.36</v>
          </cell>
          <cell r="F2455">
            <v>34.090000000000003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14.36</v>
          </cell>
          <cell r="F2456">
            <v>39.76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19.149999999999999</v>
          </cell>
          <cell r="F2457">
            <v>79.77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19.149999999999999</v>
          </cell>
          <cell r="F2458">
            <v>173.26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23.94</v>
          </cell>
          <cell r="F2459">
            <v>242.58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14.36</v>
          </cell>
          <cell r="F2460">
            <v>234.73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14.36</v>
          </cell>
          <cell r="F2461">
            <v>458.5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14.36</v>
          </cell>
          <cell r="F2462">
            <v>477.38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19.149999999999999</v>
          </cell>
          <cell r="F2463">
            <v>1620.22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14.36</v>
          </cell>
          <cell r="F2464">
            <v>38.61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14.36</v>
          </cell>
          <cell r="F2465">
            <v>86.71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19.149999999999999</v>
          </cell>
          <cell r="F2466">
            <v>203.58</v>
          </cell>
        </row>
        <row r="2467">
          <cell r="A2467" t="str">
            <v>40.04</v>
          </cell>
          <cell r="B2467" t="str">
            <v>Tomadas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14.36</v>
          </cell>
          <cell r="F2468">
            <v>26.92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14.36</v>
          </cell>
          <cell r="F2469">
            <v>36.6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14.36</v>
          </cell>
          <cell r="F2470">
            <v>72.150000000000006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14.36</v>
          </cell>
          <cell r="F2471">
            <v>272.43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14.36</v>
          </cell>
          <cell r="F2472">
            <v>243.04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14.36</v>
          </cell>
          <cell r="F2473">
            <v>30.9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14.36</v>
          </cell>
          <cell r="F2474">
            <v>361.84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14.36</v>
          </cell>
          <cell r="F2475">
            <v>25.43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14.36</v>
          </cell>
          <cell r="F2476">
            <v>25.31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14.36</v>
          </cell>
          <cell r="F2477">
            <v>29.97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14.36</v>
          </cell>
          <cell r="F2478">
            <v>37.54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14.36</v>
          </cell>
          <cell r="F2479">
            <v>37.92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14.36</v>
          </cell>
          <cell r="F2480">
            <v>45.75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17.7</v>
          </cell>
          <cell r="F2481">
            <v>52.14</v>
          </cell>
        </row>
        <row r="2482">
          <cell r="A2482" t="str">
            <v>40.05</v>
          </cell>
          <cell r="B2482" t="str">
            <v>Interruptores e minuterias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16.27</v>
          </cell>
          <cell r="F2483">
            <v>25.78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16.75</v>
          </cell>
          <cell r="F2484">
            <v>36.03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23.94</v>
          </cell>
          <cell r="F2485">
            <v>52.34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12.93</v>
          </cell>
          <cell r="F2486">
            <v>26.33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21.54</v>
          </cell>
          <cell r="F2487">
            <v>35.03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18.190000000000001</v>
          </cell>
          <cell r="F2488">
            <v>30.59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21.54</v>
          </cell>
          <cell r="F2489">
            <v>36.880000000000003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23.94</v>
          </cell>
          <cell r="F2490">
            <v>47.07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16.75</v>
          </cell>
          <cell r="F2491">
            <v>60.83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11.97</v>
          </cell>
          <cell r="F2493">
            <v>25.19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18.190000000000001</v>
          </cell>
          <cell r="F2494">
            <v>96.29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14.36</v>
          </cell>
          <cell r="F2495">
            <v>51.4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23.94</v>
          </cell>
          <cell r="F2496">
            <v>115.93</v>
          </cell>
        </row>
        <row r="2497">
          <cell r="A2497" t="str">
            <v>40.06</v>
          </cell>
          <cell r="B2497" t="str">
            <v>Conduletes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23.94</v>
          </cell>
          <cell r="F2498">
            <v>37.26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23.94</v>
          </cell>
          <cell r="F2499">
            <v>43.2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23.94</v>
          </cell>
          <cell r="F2500">
            <v>57.8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23.94</v>
          </cell>
          <cell r="F2501">
            <v>57.32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23.94</v>
          </cell>
          <cell r="F2502">
            <v>105.16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23.94</v>
          </cell>
          <cell r="F2503">
            <v>199.7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23.94</v>
          </cell>
          <cell r="F2504">
            <v>189.12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23.94</v>
          </cell>
          <cell r="F2505">
            <v>327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23.94</v>
          </cell>
          <cell r="F2506">
            <v>43.41</v>
          </cell>
        </row>
        <row r="2507">
          <cell r="A2507" t="str">
            <v>40.07</v>
          </cell>
          <cell r="B2507" t="str">
            <v>Caixa de passagem em PVC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11.97</v>
          </cell>
          <cell r="F2508">
            <v>15.54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11.97</v>
          </cell>
          <cell r="F2509">
            <v>19.760000000000002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11.97</v>
          </cell>
          <cell r="F2510">
            <v>20.37</v>
          </cell>
        </row>
        <row r="2511">
          <cell r="A2511" t="str">
            <v>40.10</v>
          </cell>
          <cell r="B2511" t="str">
            <v>Contator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23.94</v>
          </cell>
          <cell r="F2512">
            <v>260.63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23.94</v>
          </cell>
          <cell r="F2513">
            <v>289.79000000000002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23.94</v>
          </cell>
          <cell r="F2514">
            <v>330.38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23.94</v>
          </cell>
          <cell r="F2515">
            <v>323.58999999999997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23.94</v>
          </cell>
          <cell r="F2516">
            <v>373.15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23.94</v>
          </cell>
          <cell r="F2517">
            <v>518.54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23.94</v>
          </cell>
          <cell r="F2518">
            <v>818.92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23.94</v>
          </cell>
          <cell r="F2519">
            <v>971.48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23.94</v>
          </cell>
          <cell r="F2520">
            <v>1245.92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23.94</v>
          </cell>
          <cell r="F2521">
            <v>2714.59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23.94</v>
          </cell>
          <cell r="F2522">
            <v>3173.7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23.94</v>
          </cell>
          <cell r="F2523">
            <v>6604.1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23.94</v>
          </cell>
          <cell r="F2524">
            <v>126.36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23.94</v>
          </cell>
          <cell r="F2525">
            <v>149.43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23.94</v>
          </cell>
          <cell r="F2526">
            <v>179.58</v>
          </cell>
        </row>
        <row r="2527">
          <cell r="A2527" t="str">
            <v>40.11</v>
          </cell>
          <cell r="B2527" t="str">
            <v>Rele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21.54</v>
          </cell>
          <cell r="F2528">
            <v>93.8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23.94</v>
          </cell>
          <cell r="F2529">
            <v>257.66000000000003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23.94</v>
          </cell>
          <cell r="F2530">
            <v>449.09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23.94</v>
          </cell>
          <cell r="F2531">
            <v>337.9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47.86</v>
          </cell>
          <cell r="F2532">
            <v>135.18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47.86</v>
          </cell>
          <cell r="F2533">
            <v>2387.8000000000002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47.86</v>
          </cell>
          <cell r="F2534">
            <v>126.58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23.94</v>
          </cell>
          <cell r="F2535">
            <v>3227.51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47.86</v>
          </cell>
          <cell r="F2536">
            <v>136.52000000000001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28.71</v>
          </cell>
          <cell r="F2537">
            <v>278.05</v>
          </cell>
        </row>
        <row r="2538">
          <cell r="A2538" t="str">
            <v>40.12</v>
          </cell>
          <cell r="B2538" t="str">
            <v>Chave comutadora e seletora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19.149999999999999</v>
          </cell>
          <cell r="F2539">
            <v>590.59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19.149999999999999</v>
          </cell>
          <cell r="F2540">
            <v>294.39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19.149999999999999</v>
          </cell>
          <cell r="F2541">
            <v>171.97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19.149999999999999</v>
          </cell>
          <cell r="F2542">
            <v>425.46</v>
          </cell>
        </row>
        <row r="2543">
          <cell r="A2543" t="str">
            <v>40.13</v>
          </cell>
          <cell r="B2543" t="str">
            <v>Amperimetro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19.149999999999999</v>
          </cell>
          <cell r="F2544">
            <v>165.85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11.97</v>
          </cell>
          <cell r="F2545">
            <v>419.45</v>
          </cell>
        </row>
        <row r="2546">
          <cell r="A2546" t="str">
            <v>40.14</v>
          </cell>
          <cell r="B2546" t="str">
            <v>Voltimetro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19.149999999999999</v>
          </cell>
          <cell r="F2547">
            <v>132.51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23.94</v>
          </cell>
          <cell r="F2548">
            <v>149.07</v>
          </cell>
        </row>
        <row r="2549">
          <cell r="A2549" t="str">
            <v>40.20</v>
          </cell>
          <cell r="B2549" t="str">
            <v>Reparos, conservacoes e complementos - GRUPO 40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38.29</v>
          </cell>
          <cell r="F2550">
            <v>139.63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38.29</v>
          </cell>
          <cell r="F2551">
            <v>101.1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14.36</v>
          </cell>
          <cell r="F2552">
            <v>47.56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14.36</v>
          </cell>
          <cell r="F2553">
            <v>194.93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14.36</v>
          </cell>
          <cell r="F2554">
            <v>425.3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1.56</v>
          </cell>
          <cell r="F2555">
            <v>4.5999999999999996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1.56</v>
          </cell>
          <cell r="F2556">
            <v>10.29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19.149999999999999</v>
          </cell>
          <cell r="F2557">
            <v>67.75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9.57</v>
          </cell>
          <cell r="F2558">
            <v>16.34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9.57</v>
          </cell>
          <cell r="F2559">
            <v>17.88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47.86</v>
          </cell>
          <cell r="F2560">
            <v>428.29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14.36</v>
          </cell>
          <cell r="F2561">
            <v>55.77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21.74</v>
          </cell>
          <cell r="F2562">
            <v>54.52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21.74</v>
          </cell>
          <cell r="F2563">
            <v>50.36</v>
          </cell>
        </row>
        <row r="2564">
          <cell r="A2564" t="str">
            <v>41</v>
          </cell>
          <cell r="B2564" t="str">
            <v>ILUMINACAO</v>
          </cell>
        </row>
        <row r="2565">
          <cell r="A2565" t="str">
            <v>41.02</v>
          </cell>
          <cell r="B2565" t="str">
            <v>Lampadas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3.89</v>
          </cell>
          <cell r="F2566">
            <v>25.93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3.89</v>
          </cell>
          <cell r="F2567">
            <v>40.72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3.89</v>
          </cell>
          <cell r="F2568">
            <v>90.54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3.89</v>
          </cell>
          <cell r="F2569">
            <v>31.33</v>
          </cell>
        </row>
        <row r="2570">
          <cell r="A2570" t="str">
            <v>41.04</v>
          </cell>
          <cell r="B2570" t="str">
            <v>Acessorios para iluminacao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3.81</v>
          </cell>
          <cell r="F2571">
            <v>9.0399999999999991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19.149999999999999</v>
          </cell>
          <cell r="F2572">
            <v>139.15</v>
          </cell>
        </row>
        <row r="2573">
          <cell r="A2573" t="str">
            <v>41.05</v>
          </cell>
          <cell r="B2573" t="str">
            <v>Lampada de descarga de alta potencia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3.89</v>
          </cell>
          <cell r="F2574">
            <v>137.41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3.89</v>
          </cell>
          <cell r="F2575">
            <v>136.31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3.89</v>
          </cell>
          <cell r="F2576">
            <v>101.83</v>
          </cell>
        </row>
        <row r="2577">
          <cell r="A2577" t="str">
            <v>41.06</v>
          </cell>
          <cell r="B2577" t="str">
            <v>Lampada halogena</v>
          </cell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3.89</v>
          </cell>
          <cell r="F2578">
            <v>37.07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3.89</v>
          </cell>
          <cell r="F2579">
            <v>26.15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3.89</v>
          </cell>
          <cell r="F2580">
            <v>17.91</v>
          </cell>
        </row>
        <row r="2581">
          <cell r="A2581" t="str">
            <v>41.07</v>
          </cell>
          <cell r="B2581" t="str">
            <v>Lampada fluorescente</v>
          </cell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3.89</v>
          </cell>
          <cell r="F2582">
            <v>28.13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3.89</v>
          </cell>
          <cell r="F2583">
            <v>14.28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3.89</v>
          </cell>
          <cell r="F2584">
            <v>15.32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3.89</v>
          </cell>
          <cell r="F2585">
            <v>17.61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3.89</v>
          </cell>
          <cell r="F2586">
            <v>14.82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3.89</v>
          </cell>
          <cell r="F2587">
            <v>17.45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3.89</v>
          </cell>
          <cell r="F2588">
            <v>18.32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3.89</v>
          </cell>
          <cell r="F2589">
            <v>16.899999999999999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3.89</v>
          </cell>
          <cell r="F2590">
            <v>23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3.89</v>
          </cell>
          <cell r="F2591">
            <v>18.760000000000002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3.89</v>
          </cell>
          <cell r="F2592">
            <v>16.059999999999999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3.89</v>
          </cell>
          <cell r="F2593">
            <v>20.170000000000002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3.89</v>
          </cell>
          <cell r="F2594">
            <v>22.28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3.89</v>
          </cell>
          <cell r="F2595">
            <v>47.63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3.89</v>
          </cell>
          <cell r="F2596">
            <v>24.18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9.57</v>
          </cell>
          <cell r="F2598">
            <v>35.549999999999997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9.57</v>
          </cell>
          <cell r="F2599">
            <v>108.24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9.57</v>
          </cell>
          <cell r="F2600">
            <v>149.41999999999999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9.57</v>
          </cell>
          <cell r="F2601">
            <v>166.08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9.57</v>
          </cell>
          <cell r="F2602">
            <v>467.52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9.57</v>
          </cell>
          <cell r="F2603">
            <v>86.06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9.57</v>
          </cell>
          <cell r="F2604">
            <v>95.63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9.57</v>
          </cell>
          <cell r="F2605">
            <v>124.12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9.57</v>
          </cell>
          <cell r="F2606">
            <v>139.99</v>
          </cell>
        </row>
        <row r="2607">
          <cell r="A2607" t="str">
            <v>41.09</v>
          </cell>
          <cell r="B2607" t="str">
            <v>Reator e equipamentos para lampada fluorescente</v>
          </cell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19.149999999999999</v>
          </cell>
          <cell r="F2608">
            <v>56.65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9.57</v>
          </cell>
          <cell r="F2609">
            <v>85.08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19.149999999999999</v>
          </cell>
          <cell r="F2610">
            <v>69.349999999999994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19.149999999999999</v>
          </cell>
          <cell r="F2611">
            <v>126.14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9.57</v>
          </cell>
          <cell r="F2612">
            <v>41.7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19.149999999999999</v>
          </cell>
          <cell r="F2613">
            <v>65.94</v>
          </cell>
        </row>
        <row r="2614">
          <cell r="A2614" t="str">
            <v>41.10</v>
          </cell>
          <cell r="B2614" t="str">
            <v>Postes e acessorios</v>
          </cell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67.33</v>
          </cell>
          <cell r="F2615">
            <v>134.41999999999999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67.33</v>
          </cell>
          <cell r="F2616">
            <v>815.02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67.33</v>
          </cell>
          <cell r="F2617">
            <v>521.09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292.3</v>
          </cell>
          <cell r="F2618">
            <v>2417.75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108.15</v>
          </cell>
          <cell r="F2619">
            <v>2775.65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108.15</v>
          </cell>
          <cell r="F2620">
            <v>2224.84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69.73</v>
          </cell>
          <cell r="F2621">
            <v>769.92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69.73</v>
          </cell>
          <cell r="F2622">
            <v>867.2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108.15</v>
          </cell>
          <cell r="F2623">
            <v>1637.09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484.8</v>
          </cell>
          <cell r="F2624">
            <v>2090.2600000000002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108.15</v>
          </cell>
          <cell r="F2625">
            <v>1196.69</v>
          </cell>
        </row>
        <row r="2626">
          <cell r="A2626" t="str">
            <v>41.11</v>
          </cell>
          <cell r="B2626" t="str">
            <v>Aparelho de iluminacao publica e decorativa</v>
          </cell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33.67</v>
          </cell>
          <cell r="F2627">
            <v>709.49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14.36</v>
          </cell>
          <cell r="F2628">
            <v>99.55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14.36</v>
          </cell>
          <cell r="F2629">
            <v>55.02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33.67</v>
          </cell>
          <cell r="F2630">
            <v>549.99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33.67</v>
          </cell>
          <cell r="F2631">
            <v>503.33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23.94</v>
          </cell>
          <cell r="F2632">
            <v>134.66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14.36</v>
          </cell>
          <cell r="F2633">
            <v>105.14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14.36</v>
          </cell>
          <cell r="F2634">
            <v>130.84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33.67</v>
          </cell>
          <cell r="F2635">
            <v>7176.36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33.67</v>
          </cell>
          <cell r="F2636">
            <v>1363.6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33.67</v>
          </cell>
          <cell r="F2637">
            <v>1079.43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33.67</v>
          </cell>
          <cell r="F2638">
            <v>1381.46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33.67</v>
          </cell>
          <cell r="F2639">
            <v>850.89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33.67</v>
          </cell>
          <cell r="F2640">
            <v>167.06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33.67</v>
          </cell>
          <cell r="F2641">
            <v>1027.01</v>
          </cell>
        </row>
        <row r="2642">
          <cell r="A2642" t="str">
            <v>41.12</v>
          </cell>
          <cell r="B2642" t="str">
            <v>Aparelho de iluminacao de longo alcance e especifica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23.94</v>
          </cell>
          <cell r="F2643">
            <v>1233.45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23.94</v>
          </cell>
          <cell r="F2644">
            <v>583.46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23.94</v>
          </cell>
          <cell r="F2645">
            <v>734.44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23.94</v>
          </cell>
          <cell r="F2646">
            <v>452.84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23.94</v>
          </cell>
          <cell r="F2647">
            <v>832.62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23.94</v>
          </cell>
          <cell r="F2648">
            <v>1009.03</v>
          </cell>
        </row>
        <row r="2649">
          <cell r="A2649" t="str">
            <v>41.13</v>
          </cell>
          <cell r="B2649" t="str">
            <v>Aparelho de iluminacao a prova de tempo, gases e vapores</v>
          </cell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19.149999999999999</v>
          </cell>
          <cell r="F2650">
            <v>318.95999999999998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19.149999999999999</v>
          </cell>
          <cell r="F2651">
            <v>311.64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19.149999999999999</v>
          </cell>
          <cell r="F2652">
            <v>259.04000000000002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19.149999999999999</v>
          </cell>
          <cell r="F2653">
            <v>181.32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19.149999999999999</v>
          </cell>
          <cell r="F2654">
            <v>121.42</v>
          </cell>
        </row>
        <row r="2655">
          <cell r="A2655" t="str">
            <v>41.14</v>
          </cell>
          <cell r="B2655" t="str">
            <v>Aparelho de iluminacao comercial e industrial</v>
          </cell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19.149999999999999</v>
          </cell>
          <cell r="F2656">
            <v>192.12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19.149999999999999</v>
          </cell>
          <cell r="F2657">
            <v>72.790000000000006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19.149999999999999</v>
          </cell>
          <cell r="F2658">
            <v>179.6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23.94</v>
          </cell>
          <cell r="F2659">
            <v>84.53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19.149999999999999</v>
          </cell>
          <cell r="F2660">
            <v>112.61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19.149999999999999</v>
          </cell>
          <cell r="F2661">
            <v>137.34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19.149999999999999</v>
          </cell>
          <cell r="F2662">
            <v>221.06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14.36</v>
          </cell>
          <cell r="F2663">
            <v>170.86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14.36</v>
          </cell>
          <cell r="F2664">
            <v>80.72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19.149999999999999</v>
          </cell>
          <cell r="F2665">
            <v>147.82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23.94</v>
          </cell>
          <cell r="F2666">
            <v>98.2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23.94</v>
          </cell>
          <cell r="F2667">
            <v>121.88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23.94</v>
          </cell>
          <cell r="F2668">
            <v>183.51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23.94</v>
          </cell>
          <cell r="F2669">
            <v>117.89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23.94</v>
          </cell>
          <cell r="F2670">
            <v>98.2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19.149999999999999</v>
          </cell>
          <cell r="F2671">
            <v>82.22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19.149999999999999</v>
          </cell>
          <cell r="F2672">
            <v>136.44999999999999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19.149999999999999</v>
          </cell>
          <cell r="F2673">
            <v>389.37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19.149999999999999</v>
          </cell>
          <cell r="F2674">
            <v>221.56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19.149999999999999</v>
          </cell>
          <cell r="F2675">
            <v>191.51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19.149999999999999</v>
          </cell>
          <cell r="F2676">
            <v>121.55</v>
          </cell>
        </row>
        <row r="2677">
          <cell r="A2677" t="str">
            <v>41.15</v>
          </cell>
          <cell r="B2677" t="str">
            <v>Aparelho de iluminacao interna decorativa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14.36</v>
          </cell>
          <cell r="F2678">
            <v>51.88</v>
          </cell>
        </row>
        <row r="2679">
          <cell r="A2679" t="str">
            <v>41.20</v>
          </cell>
          <cell r="B2679" t="str">
            <v>Reparos, conservacoes e complementos - GRUPO 41</v>
          </cell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3.89</v>
          </cell>
          <cell r="F2681">
            <v>10.61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19.149999999999999</v>
          </cell>
          <cell r="F2685">
            <v>380.39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14.36</v>
          </cell>
          <cell r="F2686">
            <v>271.02999999999997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19.149999999999999</v>
          </cell>
          <cell r="F2687">
            <v>167.05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14.36</v>
          </cell>
          <cell r="F2688">
            <v>269.95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14.36</v>
          </cell>
          <cell r="F2689">
            <v>42.26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23.94</v>
          </cell>
          <cell r="F2690">
            <v>95.24</v>
          </cell>
        </row>
        <row r="2691">
          <cell r="A2691" t="str">
            <v>42</v>
          </cell>
          <cell r="B2691" t="str">
            <v>PARA-RAIOS PARA EDIFICACAO</v>
          </cell>
        </row>
        <row r="2692">
          <cell r="A2692" t="str">
            <v>42.01</v>
          </cell>
          <cell r="B2692" t="str">
            <v>Complementos para para-raios</v>
          </cell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11.97</v>
          </cell>
          <cell r="F2693">
            <v>95.88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11.97</v>
          </cell>
          <cell r="F2694">
            <v>147.05000000000001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11.97</v>
          </cell>
          <cell r="F2695">
            <v>85.94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11.97</v>
          </cell>
          <cell r="F2696">
            <v>60.84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11.97</v>
          </cell>
          <cell r="F2697">
            <v>16.88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11.97</v>
          </cell>
          <cell r="F2698">
            <v>23.69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11.97</v>
          </cell>
          <cell r="F2699">
            <v>24.47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11.97</v>
          </cell>
          <cell r="F2700">
            <v>26.89</v>
          </cell>
        </row>
        <row r="2701">
          <cell r="A2701" t="str">
            <v>42.02</v>
          </cell>
          <cell r="B2701" t="str">
            <v>Isolador galvanizado uso geral</v>
          </cell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11.97</v>
          </cell>
          <cell r="F2702">
            <v>17.66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11.97</v>
          </cell>
          <cell r="F2703">
            <v>27.28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11.97</v>
          </cell>
          <cell r="F2704">
            <v>17.3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11.97</v>
          </cell>
          <cell r="F2705">
            <v>19.84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11.97</v>
          </cell>
          <cell r="F2706">
            <v>25.53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11.97</v>
          </cell>
          <cell r="F2707">
            <v>28.37</v>
          </cell>
        </row>
        <row r="2708">
          <cell r="A2708" t="str">
            <v>42.03</v>
          </cell>
          <cell r="B2708" t="str">
            <v>Isolador galvanizado para mastro</v>
          </cell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11.97</v>
          </cell>
          <cell r="F2709">
            <v>26.07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11.97</v>
          </cell>
          <cell r="F2710">
            <v>26.49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11.97</v>
          </cell>
          <cell r="F2711">
            <v>24.95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11.97</v>
          </cell>
          <cell r="F2712">
            <v>32.56</v>
          </cell>
        </row>
        <row r="2713">
          <cell r="A2713" t="str">
            <v>42.04</v>
          </cell>
          <cell r="B2713" t="str">
            <v>Componentes de sustentacao para mastro galvanizado</v>
          </cell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11.97</v>
          </cell>
          <cell r="F2714">
            <v>25.77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11.97</v>
          </cell>
          <cell r="F2715">
            <v>24.55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11.97</v>
          </cell>
          <cell r="F2716">
            <v>92.76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14.36</v>
          </cell>
          <cell r="F2717">
            <v>204.92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14.36</v>
          </cell>
          <cell r="F2718">
            <v>100.83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11.97</v>
          </cell>
          <cell r="F2719">
            <v>30.12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11.97</v>
          </cell>
          <cell r="F2720">
            <v>51.44</v>
          </cell>
        </row>
        <row r="2721">
          <cell r="A2721" t="str">
            <v>42.05</v>
          </cell>
          <cell r="B2721" t="str">
            <v>Componentes para cabo de descida</v>
          </cell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11.97</v>
          </cell>
          <cell r="F2722">
            <v>54.2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11.97</v>
          </cell>
          <cell r="F2723">
            <v>29.85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11.97</v>
          </cell>
          <cell r="F2724">
            <v>93.61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11.97</v>
          </cell>
          <cell r="F2725">
            <v>75.150000000000006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11.97</v>
          </cell>
          <cell r="F2726">
            <v>143.94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47.86</v>
          </cell>
          <cell r="F2727">
            <v>67.180000000000007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4.79</v>
          </cell>
          <cell r="F2728">
            <v>26.79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4.79</v>
          </cell>
          <cell r="F2729">
            <v>33.409999999999997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4.79</v>
          </cell>
          <cell r="F2730">
            <v>22.61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4.79</v>
          </cell>
          <cell r="F2731">
            <v>10.66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19.149999999999999</v>
          </cell>
          <cell r="F2732">
            <v>35.799999999999997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11.97</v>
          </cell>
          <cell r="F2733">
            <v>32.26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23.94</v>
          </cell>
          <cell r="F2734">
            <v>264.45999999999998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23.94</v>
          </cell>
          <cell r="F2735">
            <v>158.94999999999999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23.94</v>
          </cell>
          <cell r="F2736">
            <v>186.55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11.97</v>
          </cell>
          <cell r="F2737">
            <v>66.16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9.57</v>
          </cell>
          <cell r="F2738">
            <v>13.07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11.97</v>
          </cell>
          <cell r="F2739">
            <v>23.18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23.94</v>
          </cell>
          <cell r="F2740">
            <v>41.83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11.97</v>
          </cell>
          <cell r="F2741">
            <v>23.66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9.57</v>
          </cell>
          <cell r="F2742">
            <v>49.84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11.97</v>
          </cell>
          <cell r="F2743">
            <v>16.88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2.39</v>
          </cell>
          <cell r="F2744">
            <v>53.11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11.97</v>
          </cell>
          <cell r="F2745">
            <v>33.090000000000003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11.97</v>
          </cell>
          <cell r="F2746">
            <v>51.67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11.97</v>
          </cell>
          <cell r="F2747">
            <v>65.75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23.94</v>
          </cell>
          <cell r="F2748">
            <v>212.06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47.86</v>
          </cell>
          <cell r="F2749">
            <v>655.41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47.86</v>
          </cell>
          <cell r="F2750">
            <v>457.31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1.95</v>
          </cell>
          <cell r="F2751">
            <v>3.41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11.97</v>
          </cell>
          <cell r="F2752">
            <v>18.72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23.94</v>
          </cell>
          <cell r="F2753">
            <v>33.58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4.79</v>
          </cell>
          <cell r="F2754">
            <v>23.52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11.97</v>
          </cell>
          <cell r="F2755">
            <v>18.73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11.97</v>
          </cell>
          <cell r="F2756">
            <v>17.399999999999999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11.97</v>
          </cell>
          <cell r="F2757">
            <v>77.430000000000007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11.97</v>
          </cell>
          <cell r="F2758">
            <v>69.22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11.97</v>
          </cell>
          <cell r="F2759">
            <v>76.569999999999993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11.97</v>
          </cell>
          <cell r="F2760">
            <v>18.100000000000001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11.97</v>
          </cell>
          <cell r="F2761">
            <v>20.45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11.97</v>
          </cell>
          <cell r="F2762">
            <v>24.8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11.97</v>
          </cell>
          <cell r="F2763">
            <v>32.4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11.97</v>
          </cell>
          <cell r="F2764">
            <v>112.23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4.87</v>
          </cell>
          <cell r="F2765">
            <v>233.43</v>
          </cell>
        </row>
        <row r="2766">
          <cell r="A2766" t="str">
            <v>42.20</v>
          </cell>
          <cell r="B2766" t="str">
            <v>Reparos, conservacoes e complementos - GRUPO 42</v>
          </cell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23.94</v>
          </cell>
          <cell r="F2767">
            <v>34.58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23.94</v>
          </cell>
          <cell r="F2768">
            <v>45.05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23.94</v>
          </cell>
          <cell r="F2769">
            <v>45.05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23.94</v>
          </cell>
          <cell r="F2770">
            <v>61.99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23.94</v>
          </cell>
          <cell r="F2771">
            <v>34.880000000000003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23.94</v>
          </cell>
          <cell r="F2772">
            <v>44.89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23.94</v>
          </cell>
          <cell r="F2773">
            <v>34.630000000000003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23.94</v>
          </cell>
          <cell r="F2774">
            <v>61.93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23.94</v>
          </cell>
          <cell r="F2775">
            <v>45.02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23.94</v>
          </cell>
          <cell r="F2776">
            <v>61.91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23.94</v>
          </cell>
          <cell r="F2777">
            <v>45.65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23.94</v>
          </cell>
          <cell r="F2778">
            <v>44.34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23.94</v>
          </cell>
          <cell r="F2779">
            <v>44.95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23.94</v>
          </cell>
          <cell r="F2780">
            <v>34.68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23.94</v>
          </cell>
          <cell r="F2781">
            <v>46.51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23.94</v>
          </cell>
          <cell r="F2782">
            <v>44.81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23.94</v>
          </cell>
          <cell r="F2783">
            <v>44.81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23.94</v>
          </cell>
          <cell r="F2784">
            <v>34.57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23.94</v>
          </cell>
          <cell r="F2785">
            <v>34.979999999999997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23.94</v>
          </cell>
          <cell r="F2786">
            <v>45.1</v>
          </cell>
        </row>
        <row r="2787">
          <cell r="A2787" t="str">
            <v>43</v>
          </cell>
          <cell r="B2787" t="str">
            <v>APARELHOS ELETRICOS, HIDRAULICOS E A GAS.</v>
          </cell>
        </row>
        <row r="2788">
          <cell r="A2788" t="str">
            <v>43.01</v>
          </cell>
          <cell r="B2788" t="str">
            <v>Bebedouros</v>
          </cell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67.33</v>
          </cell>
          <cell r="F2789">
            <v>1274.8900000000001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67.33</v>
          </cell>
          <cell r="F2790">
            <v>1575.58</v>
          </cell>
        </row>
        <row r="2791">
          <cell r="A2791" t="str">
            <v>43.02</v>
          </cell>
          <cell r="B2791" t="str">
            <v>Chuveiros</v>
          </cell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23.94</v>
          </cell>
          <cell r="F2792">
            <v>33.590000000000003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45.47</v>
          </cell>
          <cell r="F2793">
            <v>719.43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38.14</v>
          </cell>
          <cell r="F2794">
            <v>471.51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23.94</v>
          </cell>
          <cell r="F2795">
            <v>189.6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28.8</v>
          </cell>
          <cell r="F2796">
            <v>42.73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38.14</v>
          </cell>
          <cell r="F2797">
            <v>120.36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95.72</v>
          </cell>
          <cell r="F2798">
            <v>2252.71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38.14</v>
          </cell>
          <cell r="F2799">
            <v>495.47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38.14</v>
          </cell>
          <cell r="F2800">
            <v>180.63</v>
          </cell>
        </row>
        <row r="2801">
          <cell r="A2801" t="str">
            <v>43.03</v>
          </cell>
          <cell r="B2801" t="str">
            <v>Aquecedores</v>
          </cell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191.44</v>
          </cell>
          <cell r="F2802">
            <v>18944.38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215.38</v>
          </cell>
          <cell r="F2803">
            <v>15709.15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239.3</v>
          </cell>
          <cell r="F2804">
            <v>740.24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5074.88</v>
          </cell>
          <cell r="F2805">
            <v>17607.13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5709.24</v>
          </cell>
          <cell r="F2806">
            <v>31117.73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6713.53</v>
          </cell>
          <cell r="F2807">
            <v>35025.370000000003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49.65</v>
          </cell>
          <cell r="F2808">
            <v>1225.8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62.06</v>
          </cell>
          <cell r="F2809">
            <v>1728.27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67.33</v>
          </cell>
          <cell r="F2810">
            <v>3032.86</v>
          </cell>
        </row>
        <row r="2811">
          <cell r="A2811" t="str">
            <v>43.04</v>
          </cell>
          <cell r="B2811" t="str">
            <v>Torneiras eletricas</v>
          </cell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38.14</v>
          </cell>
          <cell r="F2812">
            <v>256.54000000000002</v>
          </cell>
        </row>
        <row r="2813">
          <cell r="A2813" t="str">
            <v>43.05</v>
          </cell>
          <cell r="B2813" t="str">
            <v>Exaustor, ventilador e circulador de ar</v>
          </cell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47.86</v>
          </cell>
          <cell r="F2814">
            <v>439.58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47.86</v>
          </cell>
          <cell r="F2815">
            <v>342.43</v>
          </cell>
        </row>
        <row r="2816">
          <cell r="A2816" t="str">
            <v>43.06</v>
          </cell>
          <cell r="B2816" t="str">
            <v>Emissores de som</v>
          </cell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23.94</v>
          </cell>
          <cell r="F2817">
            <v>56.62</v>
          </cell>
        </row>
        <row r="2818">
          <cell r="A2818" t="str">
            <v>43.07</v>
          </cell>
          <cell r="B2818" t="str">
            <v>Aparelho condicionador de ar</v>
          </cell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389.43</v>
          </cell>
          <cell r="F2819">
            <v>9349.33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377.23</v>
          </cell>
          <cell r="F2820">
            <v>7794.63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389.43</v>
          </cell>
          <cell r="F2821">
            <v>8682.7999999999993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389.43</v>
          </cell>
          <cell r="F2822">
            <v>13089.31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377.23</v>
          </cell>
          <cell r="F2823">
            <v>3464.01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377.23</v>
          </cell>
          <cell r="F2824">
            <v>4733.32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389.43</v>
          </cell>
          <cell r="F2825">
            <v>6528.98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389.43</v>
          </cell>
          <cell r="F2826">
            <v>7560.85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389.43</v>
          </cell>
          <cell r="F2827">
            <v>7381.5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389.43</v>
          </cell>
          <cell r="F2828">
            <v>10971.85</v>
          </cell>
        </row>
        <row r="2829">
          <cell r="A2829" t="str">
            <v>43.08</v>
          </cell>
          <cell r="B2829" t="str">
            <v>Equipamentos para sistema VRF ar condicionado</v>
          </cell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881.68</v>
          </cell>
          <cell r="F2830">
            <v>38203.43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881.68</v>
          </cell>
          <cell r="F2831">
            <v>44023.95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881.68</v>
          </cell>
          <cell r="F2832">
            <v>50729.41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881.68</v>
          </cell>
          <cell r="F2833">
            <v>56431.33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771.47</v>
          </cell>
          <cell r="F2834">
            <v>4359.97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771.47</v>
          </cell>
          <cell r="F2835">
            <v>5410.77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771.47</v>
          </cell>
          <cell r="F2836">
            <v>7009.49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771.47</v>
          </cell>
          <cell r="F2837">
            <v>4766.28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771.47</v>
          </cell>
          <cell r="F2838">
            <v>5371.36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771.47</v>
          </cell>
          <cell r="F2839">
            <v>6232.69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771.47</v>
          </cell>
          <cell r="F2840">
            <v>7096.78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771.47</v>
          </cell>
          <cell r="F2841">
            <v>4458.34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771.47</v>
          </cell>
          <cell r="F2842">
            <v>4960.22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771.47</v>
          </cell>
          <cell r="F2843">
            <v>5317.89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771.47</v>
          </cell>
          <cell r="F2844">
            <v>5467.03</v>
          </cell>
        </row>
        <row r="2845">
          <cell r="A2845" t="str">
            <v>43.10</v>
          </cell>
          <cell r="B2845" t="str">
            <v>Bombas centrifugas, uso geral</v>
          </cell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269.32</v>
          </cell>
          <cell r="F2846">
            <v>9130.19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269.32</v>
          </cell>
          <cell r="F2847">
            <v>15422.09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269.32</v>
          </cell>
          <cell r="F2848">
            <v>4570.88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269.32</v>
          </cell>
          <cell r="F2849">
            <v>2507.41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269.32</v>
          </cell>
          <cell r="F2850">
            <v>42122.239999999998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269.32</v>
          </cell>
          <cell r="F2851">
            <v>3136.75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269.32</v>
          </cell>
          <cell r="F2852">
            <v>9432.56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269.32</v>
          </cell>
          <cell r="F2853">
            <v>4397.26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269.32</v>
          </cell>
          <cell r="F2854">
            <v>16281.19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269.32</v>
          </cell>
          <cell r="F2855">
            <v>3954.96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269.32</v>
          </cell>
          <cell r="F2856">
            <v>5006.51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269.32</v>
          </cell>
          <cell r="F2857">
            <v>5784.43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269.32</v>
          </cell>
          <cell r="F2858">
            <v>7964.45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269.32</v>
          </cell>
          <cell r="F2859">
            <v>6272.6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269.32</v>
          </cell>
          <cell r="F2860">
            <v>1718.04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269.32</v>
          </cell>
          <cell r="F2861">
            <v>1426.68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269.32</v>
          </cell>
          <cell r="F2862">
            <v>15982.48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269.32</v>
          </cell>
          <cell r="F2863">
            <v>11851.41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269.32</v>
          </cell>
          <cell r="F2864">
            <v>1712.9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269.32</v>
          </cell>
          <cell r="F2865">
            <v>27152.27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269.32</v>
          </cell>
          <cell r="F2866">
            <v>31724.99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269.32</v>
          </cell>
          <cell r="F2867">
            <v>2185.5500000000002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269.32</v>
          </cell>
          <cell r="F2868">
            <v>3449.67</v>
          </cell>
        </row>
        <row r="2869">
          <cell r="A2869" t="str">
            <v>43.11</v>
          </cell>
          <cell r="B2869" t="str">
            <v>Bombas submersiveis</v>
          </cell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574.32000000000005</v>
          </cell>
          <cell r="F2870">
            <v>8010.95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574.32000000000005</v>
          </cell>
          <cell r="F2871">
            <v>9063.6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574.32000000000005</v>
          </cell>
          <cell r="F2872">
            <v>18501.72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574.32000000000005</v>
          </cell>
          <cell r="F2873">
            <v>8659.2999999999993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574.32000000000005</v>
          </cell>
          <cell r="F2874">
            <v>10111.93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574.32000000000005</v>
          </cell>
          <cell r="F2875">
            <v>16844.509999999998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382.88</v>
          </cell>
          <cell r="F2876">
            <v>5933.28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382.88</v>
          </cell>
          <cell r="F2877">
            <v>7723.87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382.88</v>
          </cell>
          <cell r="F2878">
            <v>2494.87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382.88</v>
          </cell>
          <cell r="F2879">
            <v>3217.45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382.88</v>
          </cell>
          <cell r="F2880">
            <v>6244.04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382.88</v>
          </cell>
          <cell r="F2881">
            <v>4213.84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382.88</v>
          </cell>
          <cell r="F2882">
            <v>13235.44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382.88</v>
          </cell>
          <cell r="F2883">
            <v>21451.85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382.88</v>
          </cell>
          <cell r="F2884">
            <v>7358.69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382.88</v>
          </cell>
          <cell r="F2885">
            <v>25745.9</v>
          </cell>
        </row>
        <row r="2886">
          <cell r="A2886" t="str">
            <v>43.12</v>
          </cell>
          <cell r="B2886" t="str">
            <v>Bombas especiais, uso industrial</v>
          </cell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134.66</v>
          </cell>
          <cell r="F2887">
            <v>3414.24</v>
          </cell>
        </row>
        <row r="2888">
          <cell r="A2888" t="str">
            <v>43.20</v>
          </cell>
          <cell r="B2888" t="str">
            <v>Reparos, conservacoes e complementos - GRUPO 43</v>
          </cell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12.95</v>
          </cell>
          <cell r="F2889">
            <v>41.15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47.86</v>
          </cell>
          <cell r="F2890">
            <v>721.88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23.94</v>
          </cell>
          <cell r="F2891">
            <v>358.45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23.94</v>
          </cell>
          <cell r="F2892">
            <v>711.64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9.57</v>
          </cell>
          <cell r="F2893">
            <v>63.89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23.94</v>
          </cell>
          <cell r="F2894">
            <v>444.31</v>
          </cell>
        </row>
        <row r="2895">
          <cell r="A2895" t="str">
            <v>44</v>
          </cell>
          <cell r="B2895" t="str">
            <v>APARELHOS E METAIS HIDRAULICOS</v>
          </cell>
        </row>
        <row r="2896">
          <cell r="A2896" t="str">
            <v>44.01</v>
          </cell>
          <cell r="B2896" t="str">
            <v>Aparelhos e loucas</v>
          </cell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57.6</v>
          </cell>
          <cell r="F2897">
            <v>727.77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67.33</v>
          </cell>
          <cell r="F2898">
            <v>875.25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57.6</v>
          </cell>
          <cell r="F2899">
            <v>308.29000000000002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57.6</v>
          </cell>
          <cell r="F2900">
            <v>478.51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67.33</v>
          </cell>
          <cell r="F2901">
            <v>147.25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67.33</v>
          </cell>
          <cell r="F2902">
            <v>282.12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67.33</v>
          </cell>
          <cell r="F2903">
            <v>693.06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23.94</v>
          </cell>
          <cell r="F2904">
            <v>63.42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67.33</v>
          </cell>
          <cell r="F2905">
            <v>459.28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67.33</v>
          </cell>
          <cell r="F2906">
            <v>630.22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23.94</v>
          </cell>
          <cell r="F2907">
            <v>123.38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143.58000000000001</v>
          </cell>
          <cell r="F2908">
            <v>780.56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143.58000000000001</v>
          </cell>
          <cell r="F2909">
            <v>667.93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47.86</v>
          </cell>
          <cell r="F2910">
            <v>248.82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23.94</v>
          </cell>
          <cell r="F2911">
            <v>232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15.8</v>
          </cell>
          <cell r="F2912">
            <v>67.2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143.58000000000001</v>
          </cell>
          <cell r="F2913">
            <v>639.52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57.6</v>
          </cell>
          <cell r="F2914">
            <v>737.74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23.94</v>
          </cell>
          <cell r="F2915">
            <v>128.35</v>
          </cell>
        </row>
        <row r="2916">
          <cell r="A2916" t="str">
            <v>44.02</v>
          </cell>
          <cell r="B2916" t="str">
            <v>Bancadas e tampos</v>
          </cell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79.099999999999994</v>
          </cell>
          <cell r="F2917">
            <v>723.18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86.32</v>
          </cell>
          <cell r="F2918">
            <v>1064.29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174.86</v>
          </cell>
          <cell r="F2919">
            <v>1369.97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5.92</v>
          </cell>
          <cell r="F2922">
            <v>251.04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14.25</v>
          </cell>
          <cell r="F2923">
            <v>56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5.92</v>
          </cell>
          <cell r="F2924">
            <v>68.94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14.25</v>
          </cell>
          <cell r="F2925">
            <v>62.81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5.92</v>
          </cell>
          <cell r="F2926">
            <v>99.51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14.25</v>
          </cell>
          <cell r="F2927">
            <v>63.33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5.92</v>
          </cell>
          <cell r="F2928">
            <v>37.950000000000003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5.92</v>
          </cell>
          <cell r="F2929">
            <v>51.26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5.92</v>
          </cell>
          <cell r="F2930">
            <v>69.98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23.94</v>
          </cell>
          <cell r="F2931">
            <v>88.97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43.16</v>
          </cell>
          <cell r="F2932">
            <v>160.04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18.260000000000002</v>
          </cell>
          <cell r="F2933">
            <v>206.16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18.260000000000002</v>
          </cell>
          <cell r="F2934">
            <v>106.77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67.010000000000005</v>
          </cell>
          <cell r="F2935">
            <v>446.39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23.94</v>
          </cell>
          <cell r="F2936">
            <v>521.82000000000005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16.84</v>
          </cell>
          <cell r="F2937">
            <v>46.88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16.84</v>
          </cell>
          <cell r="F2938">
            <v>46.86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16.84</v>
          </cell>
          <cell r="F2939">
            <v>53.97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16.84</v>
          </cell>
          <cell r="F2940">
            <v>37.130000000000003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16.84</v>
          </cell>
          <cell r="F2941">
            <v>45.83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16.84</v>
          </cell>
          <cell r="F2942">
            <v>45.71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16.84</v>
          </cell>
          <cell r="F2944">
            <v>76.489999999999995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67.010000000000005</v>
          </cell>
          <cell r="F2945">
            <v>615.05999999999995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38.369999999999997</v>
          </cell>
          <cell r="F2946">
            <v>480.9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18.260000000000002</v>
          </cell>
          <cell r="F2947">
            <v>202.92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16.84</v>
          </cell>
          <cell r="F2948">
            <v>74.47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16.84</v>
          </cell>
          <cell r="F2949">
            <v>411.92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18.260000000000002</v>
          </cell>
          <cell r="F2950">
            <v>146.21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67.099999999999994</v>
          </cell>
          <cell r="F2951">
            <v>885.44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16.84</v>
          </cell>
          <cell r="F2952">
            <v>20.79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16.84</v>
          </cell>
          <cell r="F2953">
            <v>21.17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18.260000000000002</v>
          </cell>
          <cell r="F2954">
            <v>706.73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67.010000000000005</v>
          </cell>
          <cell r="F2955">
            <v>820.09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67.010000000000005</v>
          </cell>
          <cell r="F2956">
            <v>1579.6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5.92</v>
          </cell>
          <cell r="F2957">
            <v>1236.54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23.94</v>
          </cell>
          <cell r="F2958">
            <v>364.16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28.39</v>
          </cell>
          <cell r="F2959">
            <v>74.86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23.94</v>
          </cell>
          <cell r="F2960">
            <v>291.23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23.94</v>
          </cell>
          <cell r="F2961">
            <v>480.23</v>
          </cell>
        </row>
        <row r="2962">
          <cell r="A2962" t="str">
            <v>44.04</v>
          </cell>
          <cell r="B2962" t="str">
            <v>Prateleiras</v>
          </cell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28.06</v>
          </cell>
          <cell r="F2963">
            <v>476.67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86.32</v>
          </cell>
          <cell r="F2964">
            <v>304.54000000000002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28.06</v>
          </cell>
          <cell r="F2965">
            <v>844.87</v>
          </cell>
        </row>
        <row r="2966">
          <cell r="A2966" t="str">
            <v>44.06</v>
          </cell>
          <cell r="B2966" t="str">
            <v>Aparelhos de aco inoxidavel</v>
          </cell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67.33</v>
          </cell>
          <cell r="F2967">
            <v>1317.51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67.33</v>
          </cell>
          <cell r="F2968">
            <v>881.32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143.58000000000001</v>
          </cell>
          <cell r="F2969">
            <v>1183.24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23.94</v>
          </cell>
          <cell r="F2970">
            <v>199.21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23.94</v>
          </cell>
          <cell r="F2971">
            <v>277.31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23.94</v>
          </cell>
          <cell r="F2972">
            <v>290.93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23.94</v>
          </cell>
          <cell r="F2973">
            <v>359.39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23.94</v>
          </cell>
          <cell r="F2974">
            <v>700.17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23.94</v>
          </cell>
          <cell r="F2975">
            <v>444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23.94</v>
          </cell>
          <cell r="F2976">
            <v>558.24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23.94</v>
          </cell>
          <cell r="F2977">
            <v>633.52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23.94</v>
          </cell>
          <cell r="F2978">
            <v>882.41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23.94</v>
          </cell>
          <cell r="F2979">
            <v>1221.3699999999999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23.94</v>
          </cell>
          <cell r="F2980">
            <v>1173.03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23.94</v>
          </cell>
          <cell r="F2981">
            <v>1623.67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23.94</v>
          </cell>
          <cell r="F2982">
            <v>4980.66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23.94</v>
          </cell>
          <cell r="F2983">
            <v>2032.08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23.94</v>
          </cell>
          <cell r="F2984">
            <v>782.26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23.94</v>
          </cell>
          <cell r="F2985">
            <v>795.28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23.94</v>
          </cell>
          <cell r="F2986">
            <v>1114.69</v>
          </cell>
        </row>
        <row r="2987">
          <cell r="A2987" t="str">
            <v>44.20</v>
          </cell>
          <cell r="B2987" t="str">
            <v>Reparos, conservacoes e complementos - GRUPO 44</v>
          </cell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19.149999999999999</v>
          </cell>
          <cell r="F2988">
            <v>34.36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5.84</v>
          </cell>
          <cell r="F2993">
            <v>44.44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5.84</v>
          </cell>
          <cell r="F2994">
            <v>14.16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3.31</v>
          </cell>
          <cell r="F2995">
            <v>128.06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1.95</v>
          </cell>
          <cell r="F2996">
            <v>39.409999999999997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5.84</v>
          </cell>
          <cell r="F2997">
            <v>72.06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3.31</v>
          </cell>
          <cell r="F2998">
            <v>59.25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3.31</v>
          </cell>
          <cell r="F2999">
            <v>63.44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43.07</v>
          </cell>
          <cell r="F3000">
            <v>108.85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23.94</v>
          </cell>
          <cell r="F3001">
            <v>169.08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23.94</v>
          </cell>
          <cell r="F3002">
            <v>185.08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5.84</v>
          </cell>
          <cell r="F3003">
            <v>57.22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19.149999999999999</v>
          </cell>
          <cell r="F3004">
            <v>45.26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19.149999999999999</v>
          </cell>
          <cell r="F3005">
            <v>41.77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2.92</v>
          </cell>
          <cell r="F3006">
            <v>43.33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8.14</v>
          </cell>
          <cell r="F3007">
            <v>15.94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33.67</v>
          </cell>
          <cell r="F3008">
            <v>326.56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1.95</v>
          </cell>
          <cell r="F3009">
            <v>7.51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1.95</v>
          </cell>
          <cell r="F3010">
            <v>57.18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9.57</v>
          </cell>
          <cell r="F3011">
            <v>117.36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9.57</v>
          </cell>
          <cell r="F3012">
            <v>46.05</v>
          </cell>
        </row>
        <row r="3013">
          <cell r="A3013" t="str">
            <v>45</v>
          </cell>
          <cell r="B3013" t="str">
            <v>ENTRADA DE AGUA, INCÊNDIO E GAS</v>
          </cell>
        </row>
        <row r="3014">
          <cell r="A3014" t="str">
            <v>45.01</v>
          </cell>
          <cell r="B3014" t="str">
            <v>Entrada de agua</v>
          </cell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588.91</v>
          </cell>
          <cell r="F3015">
            <v>1467.63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588.91</v>
          </cell>
          <cell r="F3016">
            <v>1517.04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1038.49</v>
          </cell>
          <cell r="F3017">
            <v>3694.66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1038.49</v>
          </cell>
          <cell r="F3018">
            <v>3884.83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1038.49</v>
          </cell>
          <cell r="F3019">
            <v>4197.88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1038.49</v>
          </cell>
          <cell r="F3020">
            <v>4499.5600000000004</v>
          </cell>
        </row>
        <row r="3021">
          <cell r="A3021" t="str">
            <v>45.02</v>
          </cell>
          <cell r="B3021" t="str">
            <v>Entrada de gas</v>
          </cell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750.69</v>
          </cell>
          <cell r="F3022">
            <v>2851.81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1603.56</v>
          </cell>
          <cell r="F3023">
            <v>6192.56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2113.75</v>
          </cell>
          <cell r="F3024">
            <v>9800.43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2562.75</v>
          </cell>
          <cell r="F3025">
            <v>13328.1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510.08</v>
          </cell>
          <cell r="F3026">
            <v>1166.98</v>
          </cell>
        </row>
        <row r="3027">
          <cell r="A3027" t="str">
            <v>45.03</v>
          </cell>
          <cell r="B3027" t="str">
            <v>Hidrômetro</v>
          </cell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35.89</v>
          </cell>
          <cell r="F3028">
            <v>2506.1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35.89</v>
          </cell>
          <cell r="F3029">
            <v>3499.95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57.43</v>
          </cell>
          <cell r="F3030">
            <v>675.43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57.43</v>
          </cell>
          <cell r="F3031">
            <v>898.8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35.89</v>
          </cell>
          <cell r="F3032">
            <v>2440.0500000000002</v>
          </cell>
        </row>
        <row r="3033">
          <cell r="A3033" t="str">
            <v>45.20</v>
          </cell>
          <cell r="B3033" t="str">
            <v>Reparos, conservacoes e complementos - GRUPO 45</v>
          </cell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</row>
        <row r="3036">
          <cell r="A3036" t="str">
            <v>46.01</v>
          </cell>
          <cell r="B3036" t="str">
            <v>Tubulacao em PVC rigido marrom para sistemas prediais de agua fria</v>
          </cell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23.94</v>
          </cell>
          <cell r="F3037">
            <v>30.45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23.94</v>
          </cell>
          <cell r="F3038">
            <v>31.72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23.94</v>
          </cell>
          <cell r="F3039">
            <v>41.16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23.94</v>
          </cell>
          <cell r="F3040">
            <v>48.86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28.71</v>
          </cell>
          <cell r="F3041">
            <v>55.14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33.5</v>
          </cell>
          <cell r="F3042">
            <v>79.760000000000005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43.07</v>
          </cell>
          <cell r="F3043">
            <v>117.66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47.86</v>
          </cell>
          <cell r="F3044">
            <v>140.78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52.65</v>
          </cell>
          <cell r="F3045">
            <v>210.84</v>
          </cell>
        </row>
        <row r="3046">
          <cell r="A3046" t="str">
            <v>46.02</v>
          </cell>
          <cell r="B3046" t="str">
            <v>Tubulacao em PVC rigido branco para esgoto domiciliar</v>
          </cell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23.94</v>
          </cell>
          <cell r="F3047">
            <v>36.909999999999997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28.71</v>
          </cell>
          <cell r="F3048">
            <v>46.66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43.07</v>
          </cell>
          <cell r="F3049">
            <v>72.989999999999995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52.65</v>
          </cell>
          <cell r="F3050">
            <v>79.650000000000006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28.71</v>
          </cell>
          <cell r="F3052">
            <v>51.73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43.07</v>
          </cell>
          <cell r="F3053">
            <v>81.41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52.65</v>
          </cell>
          <cell r="F3054">
            <v>106.26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52.65</v>
          </cell>
          <cell r="F3055">
            <v>161.82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23.94</v>
          </cell>
          <cell r="F3056">
            <v>43.8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16.84</v>
          </cell>
          <cell r="F3058">
            <v>42.6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16.84</v>
          </cell>
          <cell r="F3059">
            <v>67.03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16.84</v>
          </cell>
          <cell r="F3060">
            <v>109.2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16.84</v>
          </cell>
          <cell r="F3061">
            <v>87.22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16.84</v>
          </cell>
          <cell r="F3062">
            <v>188.28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33.67</v>
          </cell>
          <cell r="F3063">
            <v>264.47000000000003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33.67</v>
          </cell>
          <cell r="F3064">
            <v>395.72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33.67</v>
          </cell>
          <cell r="F3065">
            <v>594.59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16.84</v>
          </cell>
          <cell r="F3067">
            <v>51.73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16.84</v>
          </cell>
          <cell r="F3068">
            <v>88.67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33.67</v>
          </cell>
          <cell r="F3069">
            <v>147.69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33.67</v>
          </cell>
          <cell r="F3070">
            <v>226.89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33.67</v>
          </cell>
          <cell r="F3071">
            <v>354.51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33.67</v>
          </cell>
          <cell r="F3072">
            <v>538.14</v>
          </cell>
        </row>
        <row r="3073">
          <cell r="A3073" t="str">
            <v>46.07</v>
          </cell>
          <cell r="B3073" t="str">
            <v>Tubulacao galvanizado</v>
          </cell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47.86</v>
          </cell>
          <cell r="F3074">
            <v>89.65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52.65</v>
          </cell>
          <cell r="F3075">
            <v>107.15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62.22</v>
          </cell>
          <cell r="F3076">
            <v>139.04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67.010000000000005</v>
          </cell>
          <cell r="F3077">
            <v>166.22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76.569999999999993</v>
          </cell>
          <cell r="F3078">
            <v>173.73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86.15</v>
          </cell>
          <cell r="F3079">
            <v>234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95.72</v>
          </cell>
          <cell r="F3080">
            <v>287.44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107.69</v>
          </cell>
          <cell r="F3081">
            <v>326.76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119.66</v>
          </cell>
          <cell r="F3082">
            <v>438.49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131.61000000000001</v>
          </cell>
          <cell r="F3083">
            <v>615.74</v>
          </cell>
        </row>
        <row r="3084">
          <cell r="A3084" t="str">
            <v>46.08</v>
          </cell>
          <cell r="B3084" t="str">
            <v>Tubulacao em aco carbono galvanizado classe schedule</v>
          </cell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47.86</v>
          </cell>
          <cell r="F3085">
            <v>117.76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52.65</v>
          </cell>
          <cell r="F3086">
            <v>141.07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62.22</v>
          </cell>
          <cell r="F3087">
            <v>158.97999999999999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67.010000000000005</v>
          </cell>
          <cell r="F3088">
            <v>200.69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76.569999999999993</v>
          </cell>
          <cell r="F3089">
            <v>224.74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86.15</v>
          </cell>
          <cell r="F3090">
            <v>257.07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95.72</v>
          </cell>
          <cell r="F3091">
            <v>361.16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107.69</v>
          </cell>
          <cell r="F3092">
            <v>443.4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119.66</v>
          </cell>
          <cell r="F3093">
            <v>585.22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131.61000000000001</v>
          </cell>
          <cell r="F3094">
            <v>931.79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14.36</v>
          </cell>
          <cell r="F3096">
            <v>81.849999999999994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14.36</v>
          </cell>
          <cell r="F3097">
            <v>104.92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19.149999999999999</v>
          </cell>
          <cell r="F3098">
            <v>130.71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19.149999999999999</v>
          </cell>
          <cell r="F3099">
            <v>203.3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14.36</v>
          </cell>
          <cell r="F3100">
            <v>109.99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14.36</v>
          </cell>
          <cell r="F3101">
            <v>147.37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19.149999999999999</v>
          </cell>
          <cell r="F3102">
            <v>180.87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19.149999999999999</v>
          </cell>
          <cell r="F3103">
            <v>269.7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14.36</v>
          </cell>
          <cell r="F3104">
            <v>75.790000000000006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14.36</v>
          </cell>
          <cell r="F3105">
            <v>84.78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19.149999999999999</v>
          </cell>
          <cell r="F3106">
            <v>111.25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19.149999999999999</v>
          </cell>
          <cell r="F3107">
            <v>152.51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14.36</v>
          </cell>
          <cell r="F3108">
            <v>71.349999999999994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19.149999999999999</v>
          </cell>
          <cell r="F3109">
            <v>84.19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14.36</v>
          </cell>
          <cell r="F3110">
            <v>132.49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19.149999999999999</v>
          </cell>
          <cell r="F3111">
            <v>162.94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19.149999999999999</v>
          </cell>
          <cell r="F3112">
            <v>222.62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19.149999999999999</v>
          </cell>
          <cell r="F3113">
            <v>174.42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19.149999999999999</v>
          </cell>
          <cell r="F3114">
            <v>205.31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19.149999999999999</v>
          </cell>
          <cell r="F3115">
            <v>235.75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23.94</v>
          </cell>
          <cell r="F3116">
            <v>296.68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19.149999999999999</v>
          </cell>
          <cell r="F3117">
            <v>339.44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14.36</v>
          </cell>
          <cell r="F3118">
            <v>127.01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19.149999999999999</v>
          </cell>
          <cell r="F3119">
            <v>142.12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19.149999999999999</v>
          </cell>
          <cell r="F3120">
            <v>186.97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19.149999999999999</v>
          </cell>
          <cell r="F3121">
            <v>152.74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19.149999999999999</v>
          </cell>
          <cell r="F3122">
            <v>165.67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19.149999999999999</v>
          </cell>
          <cell r="F3123">
            <v>246.26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19.149999999999999</v>
          </cell>
          <cell r="F3124">
            <v>61.63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19.149999999999999</v>
          </cell>
          <cell r="F3125">
            <v>70.97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23.94</v>
          </cell>
          <cell r="F3126">
            <v>159.77000000000001</v>
          </cell>
        </row>
        <row r="3127">
          <cell r="A3127" t="str">
            <v>46.10</v>
          </cell>
          <cell r="B3127" t="str">
            <v>Tubulacao em cobre para agua quente, gas e vapor</v>
          </cell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15.8</v>
          </cell>
          <cell r="F3128">
            <v>95.88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17.23</v>
          </cell>
          <cell r="F3129">
            <v>128.29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21.54</v>
          </cell>
          <cell r="F3130">
            <v>166.08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24.41</v>
          </cell>
          <cell r="F3131">
            <v>259.83999999999997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24.41</v>
          </cell>
          <cell r="F3132">
            <v>301.07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33.020000000000003</v>
          </cell>
          <cell r="F3133">
            <v>400.16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38.770000000000003</v>
          </cell>
          <cell r="F3134">
            <v>497.64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41.64</v>
          </cell>
          <cell r="F3135">
            <v>678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47.39</v>
          </cell>
          <cell r="F3136">
            <v>830.29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17.23</v>
          </cell>
          <cell r="F3137">
            <v>108.66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21.54</v>
          </cell>
          <cell r="F3138">
            <v>124.13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24.41</v>
          </cell>
          <cell r="F3139">
            <v>190.06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24.41</v>
          </cell>
          <cell r="F3140">
            <v>222.58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33.020000000000003</v>
          </cell>
          <cell r="F3141">
            <v>314.11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38.770000000000003</v>
          </cell>
          <cell r="F3142">
            <v>424.69</v>
          </cell>
        </row>
        <row r="3143">
          <cell r="A3143" t="str">
            <v>46.12</v>
          </cell>
          <cell r="B3143" t="str">
            <v>Tubulacao em concreto para rede de aguas pluviais</v>
          </cell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31.65</v>
          </cell>
          <cell r="F3144">
            <v>84.06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36.74</v>
          </cell>
          <cell r="F3145">
            <v>101.52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31.65</v>
          </cell>
          <cell r="F3146">
            <v>89.19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36.74</v>
          </cell>
          <cell r="F3147">
            <v>108.34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45.36</v>
          </cell>
          <cell r="F3148">
            <v>146.13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51.63</v>
          </cell>
          <cell r="F3149">
            <v>208.52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66.52</v>
          </cell>
          <cell r="F3150">
            <v>337.57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83.79</v>
          </cell>
          <cell r="F3151">
            <v>476.47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125.26</v>
          </cell>
          <cell r="F3152">
            <v>729.26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51.63</v>
          </cell>
          <cell r="F3153">
            <v>198.18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66.52</v>
          </cell>
          <cell r="F3154">
            <v>366.64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83.79</v>
          </cell>
          <cell r="F3155">
            <v>516.48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51.63</v>
          </cell>
          <cell r="F3156">
            <v>264.82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66.52</v>
          </cell>
          <cell r="F3157">
            <v>450.57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83.79</v>
          </cell>
          <cell r="F3158">
            <v>664.52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30.67</v>
          </cell>
          <cell r="F3159">
            <v>62.44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39.07</v>
          </cell>
          <cell r="F3160">
            <v>74.349999999999994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66.03</v>
          </cell>
          <cell r="F3161">
            <v>130.4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187.89</v>
          </cell>
          <cell r="F3162">
            <v>1101.76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36.74</v>
          </cell>
          <cell r="F3163">
            <v>132.28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36.74</v>
          </cell>
          <cell r="F3164">
            <v>121.27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36.74</v>
          </cell>
          <cell r="F3165">
            <v>160.26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57.89</v>
          </cell>
          <cell r="F3166">
            <v>266.88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45.36</v>
          </cell>
          <cell r="F3167">
            <v>163.53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75.16</v>
          </cell>
          <cell r="F3168">
            <v>437.01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31.65</v>
          </cell>
          <cell r="F3169">
            <v>125.4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31.65</v>
          </cell>
          <cell r="F3170">
            <v>116.77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11.17</v>
          </cell>
          <cell r="F3171">
            <v>31.35</v>
          </cell>
        </row>
        <row r="3172">
          <cell r="A3172" t="str">
            <v>46.13</v>
          </cell>
          <cell r="B3172" t="str">
            <v>Tubulacao em PEAD corrugado perfurado para rede drenagem</v>
          </cell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1.6</v>
          </cell>
          <cell r="F3173">
            <v>12.31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1.6</v>
          </cell>
          <cell r="F3174">
            <v>16.079999999999998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1.6</v>
          </cell>
          <cell r="F3175">
            <v>20.77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1.6</v>
          </cell>
          <cell r="F3176">
            <v>51.15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1.6</v>
          </cell>
          <cell r="F3177">
            <v>46.84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2.39</v>
          </cell>
          <cell r="F3178">
            <v>101.93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2.39</v>
          </cell>
          <cell r="F3179">
            <v>129.58000000000001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2.39</v>
          </cell>
          <cell r="F3180">
            <v>206.73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2.39</v>
          </cell>
          <cell r="F3181">
            <v>311.8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2.39</v>
          </cell>
          <cell r="F3182">
            <v>464.19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2.39</v>
          </cell>
          <cell r="F3183">
            <v>729.95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2.39</v>
          </cell>
          <cell r="F3184">
            <v>1125.8399999999999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2.39</v>
          </cell>
          <cell r="F3185">
            <v>1542.74</v>
          </cell>
        </row>
        <row r="3186">
          <cell r="A3186" t="str">
            <v>46.14</v>
          </cell>
          <cell r="B3186" t="str">
            <v>Tubulacao em ferro ductil para redes de saneamento</v>
          </cell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33.67</v>
          </cell>
          <cell r="F3187">
            <v>597.6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33.67</v>
          </cell>
          <cell r="F3188">
            <v>700.8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33.67</v>
          </cell>
          <cell r="F3189">
            <v>853.64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33.67</v>
          </cell>
          <cell r="F3190">
            <v>1273.77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33.67</v>
          </cell>
          <cell r="F3191">
            <v>1066.8499999999999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33.67</v>
          </cell>
          <cell r="F3192">
            <v>528.47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33.67</v>
          </cell>
          <cell r="F3193">
            <v>531.89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33.67</v>
          </cell>
          <cell r="F3194">
            <v>653.58000000000004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33.67</v>
          </cell>
          <cell r="F3195">
            <v>786.69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33.67</v>
          </cell>
          <cell r="F3196">
            <v>925.3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33.67</v>
          </cell>
          <cell r="F3197">
            <v>1036.06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33.67</v>
          </cell>
          <cell r="F3198">
            <v>1360.7</v>
          </cell>
        </row>
        <row r="3199">
          <cell r="A3199" t="str">
            <v>46.15</v>
          </cell>
          <cell r="B3199" t="str">
            <v>Tubulacao em PEAD - recalque de tratamento de esgoto</v>
          </cell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20.2</v>
          </cell>
          <cell r="F3200">
            <v>186.51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26.94</v>
          </cell>
          <cell r="F3201">
            <v>316.33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26.94</v>
          </cell>
          <cell r="F3202">
            <v>303.64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38.450000000000003</v>
          </cell>
          <cell r="F3204">
            <v>488.48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38.450000000000003</v>
          </cell>
          <cell r="F3205">
            <v>645.66999999999996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38.450000000000003</v>
          </cell>
          <cell r="F3206">
            <v>750.33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38.450000000000003</v>
          </cell>
          <cell r="F3207">
            <v>878.12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41.33</v>
          </cell>
          <cell r="F3208">
            <v>982.57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41.33</v>
          </cell>
          <cell r="F3209">
            <v>1257.78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21.06</v>
          </cell>
          <cell r="F3210">
            <v>131.68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21.06</v>
          </cell>
          <cell r="F3211">
            <v>179.02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22.98</v>
          </cell>
          <cell r="F3212">
            <v>237.93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24.88</v>
          </cell>
          <cell r="F3213">
            <v>352.25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26.8</v>
          </cell>
          <cell r="F3214">
            <v>416.74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28.71</v>
          </cell>
          <cell r="F3215">
            <v>549.98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30.63</v>
          </cell>
          <cell r="F3216">
            <v>697.07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26.8</v>
          </cell>
          <cell r="F3217">
            <v>329.99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21.06</v>
          </cell>
          <cell r="F3218">
            <v>392.15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26.8</v>
          </cell>
          <cell r="F3219">
            <v>415.89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30.63</v>
          </cell>
          <cell r="F3220">
            <v>652.15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22.98</v>
          </cell>
          <cell r="F3221">
            <v>542.85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26.8</v>
          </cell>
          <cell r="F3222">
            <v>687.97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30.63</v>
          </cell>
          <cell r="F3223">
            <v>1118.0899999999999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21.06</v>
          </cell>
          <cell r="F3224">
            <v>287.77999999999997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22.98</v>
          </cell>
          <cell r="F3225">
            <v>339.37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26.8</v>
          </cell>
          <cell r="F3227">
            <v>468.72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30.63</v>
          </cell>
          <cell r="F3228">
            <v>636.62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34.46</v>
          </cell>
          <cell r="F3229">
            <v>881.17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38.29</v>
          </cell>
          <cell r="F3230">
            <v>1443.31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26.8</v>
          </cell>
          <cell r="F3231">
            <v>370.33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26.8</v>
          </cell>
          <cell r="F3232">
            <v>371.28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30.63</v>
          </cell>
          <cell r="F3233">
            <v>733.04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34.46</v>
          </cell>
          <cell r="F3234">
            <v>914.95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38.29</v>
          </cell>
          <cell r="F3235">
            <v>1343.07</v>
          </cell>
        </row>
        <row r="3236">
          <cell r="A3236" t="str">
            <v>46.20</v>
          </cell>
          <cell r="B3236" t="str">
            <v>Reparos, conservacoes e complementos - GRUPO 46</v>
          </cell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66.03</v>
          </cell>
          <cell r="F3237">
            <v>67.680000000000007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38.42</v>
          </cell>
          <cell r="F3238">
            <v>99.13</v>
          </cell>
        </row>
        <row r="3239">
          <cell r="A3239" t="str">
            <v>46.21</v>
          </cell>
          <cell r="B3239" t="str">
            <v>Tubulacao em aco preto schedule</v>
          </cell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67.010000000000005</v>
          </cell>
          <cell r="F3240">
            <v>140.99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76.569999999999993</v>
          </cell>
          <cell r="F3241">
            <v>156.06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76.569999999999993</v>
          </cell>
          <cell r="F3242">
            <v>170.12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86.15</v>
          </cell>
          <cell r="F3243">
            <v>211.33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95.72</v>
          </cell>
          <cell r="F3244">
            <v>293.95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107.69</v>
          </cell>
          <cell r="F3245">
            <v>341.28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114.87</v>
          </cell>
          <cell r="F3246">
            <v>401.56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119.66</v>
          </cell>
          <cell r="F3247">
            <v>441.22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126.83</v>
          </cell>
          <cell r="F3248">
            <v>574.13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131.61000000000001</v>
          </cell>
          <cell r="F3249">
            <v>746.96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143.58000000000001</v>
          </cell>
          <cell r="F3250">
            <v>1020.37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157.94</v>
          </cell>
          <cell r="F3251">
            <v>1149.93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167.52</v>
          </cell>
          <cell r="F3252">
            <v>1509.77</v>
          </cell>
        </row>
        <row r="3253">
          <cell r="A3253" t="str">
            <v>46.23</v>
          </cell>
          <cell r="B3253" t="str">
            <v>Tubulacao em concreto para rede de esgoto sanitario</v>
          </cell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15.58</v>
          </cell>
          <cell r="F3254">
            <v>150.79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23.36</v>
          </cell>
          <cell r="F3255">
            <v>199.08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27.26</v>
          </cell>
          <cell r="F3256">
            <v>247.51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31.15</v>
          </cell>
          <cell r="F3257">
            <v>345.95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38.94</v>
          </cell>
          <cell r="F3258">
            <v>522.59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46.73</v>
          </cell>
          <cell r="F3259">
            <v>661.83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58.41</v>
          </cell>
          <cell r="F3260">
            <v>625.45000000000005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116.82</v>
          </cell>
          <cell r="F3261">
            <v>905.49</v>
          </cell>
        </row>
        <row r="3262">
          <cell r="A3262" t="str">
            <v>46.25</v>
          </cell>
          <cell r="B3262" t="str">
            <v>Tubulação em CPVC</v>
          </cell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39.72</v>
          </cell>
          <cell r="F3263">
            <v>114.04</v>
          </cell>
        </row>
        <row r="3264">
          <cell r="A3264" t="str">
            <v>46.26</v>
          </cell>
          <cell r="B3264" t="str">
            <v>Tubulacao em ferro fundido predial SMU - esgoto e pluvial</v>
          </cell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23.94</v>
          </cell>
          <cell r="F3265">
            <v>182.15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23.94</v>
          </cell>
          <cell r="F3266">
            <v>213.17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33.67</v>
          </cell>
          <cell r="F3267">
            <v>269.17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33.67</v>
          </cell>
          <cell r="F3269">
            <v>590.65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19.149999999999999</v>
          </cell>
          <cell r="F3270">
            <v>116.07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19.149999999999999</v>
          </cell>
          <cell r="F3271">
            <v>135.07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23.94</v>
          </cell>
          <cell r="F3272">
            <v>160.15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23.94</v>
          </cell>
          <cell r="F3273">
            <v>275.68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23.94</v>
          </cell>
          <cell r="F3274">
            <v>437.5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19.149999999999999</v>
          </cell>
          <cell r="F3275">
            <v>1325.51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19.149999999999999</v>
          </cell>
          <cell r="F3276">
            <v>1249.08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23.94</v>
          </cell>
          <cell r="F3277">
            <v>1290.4100000000001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23.94</v>
          </cell>
          <cell r="F3278">
            <v>1439.53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23.94</v>
          </cell>
          <cell r="F3279">
            <v>1750.85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23.94</v>
          </cell>
          <cell r="F3280">
            <v>3016.05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33.67</v>
          </cell>
          <cell r="F3281">
            <v>300.08999999999997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33.67</v>
          </cell>
          <cell r="F3282">
            <v>858.51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19.149999999999999</v>
          </cell>
          <cell r="F3283">
            <v>150.07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19.149999999999999</v>
          </cell>
          <cell r="F3284">
            <v>208.52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23.94</v>
          </cell>
          <cell r="F3285">
            <v>207.11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23.94</v>
          </cell>
          <cell r="F3286">
            <v>292.77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23.94</v>
          </cell>
          <cell r="F3287">
            <v>378.85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23.94</v>
          </cell>
          <cell r="F3288">
            <v>817.99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19.149999999999999</v>
          </cell>
          <cell r="F3289">
            <v>198.82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19.149999999999999</v>
          </cell>
          <cell r="F3290">
            <v>197.42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23.94</v>
          </cell>
          <cell r="F3291">
            <v>239.58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23.94</v>
          </cell>
          <cell r="F3292">
            <v>471.67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23.94</v>
          </cell>
          <cell r="F3293">
            <v>777.64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19.149999999999999</v>
          </cell>
          <cell r="F3294">
            <v>266.70999999999998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19.149999999999999</v>
          </cell>
          <cell r="F3295">
            <v>304.04000000000002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19.149999999999999</v>
          </cell>
          <cell r="F3296">
            <v>320.5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23.94</v>
          </cell>
          <cell r="F3297">
            <v>385.15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23.94</v>
          </cell>
          <cell r="F3298">
            <v>409.99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23.94</v>
          </cell>
          <cell r="F3299">
            <v>840.44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23.94</v>
          </cell>
          <cell r="F3300">
            <v>259.22000000000003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23.94</v>
          </cell>
          <cell r="F3301">
            <v>559.17999999999995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19.149999999999999</v>
          </cell>
          <cell r="F3302">
            <v>172.9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23.94</v>
          </cell>
          <cell r="F3303">
            <v>225.54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23.94</v>
          </cell>
          <cell r="F3304">
            <v>271.08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23.94</v>
          </cell>
          <cell r="F3305">
            <v>297.20999999999998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23.94</v>
          </cell>
          <cell r="F3306">
            <v>638.96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23.94</v>
          </cell>
          <cell r="F3307">
            <v>596.55999999999995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23.94</v>
          </cell>
          <cell r="F3308">
            <v>202.11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23.94</v>
          </cell>
          <cell r="F3309">
            <v>673.14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23.94</v>
          </cell>
          <cell r="F3310">
            <v>638.21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23.94</v>
          </cell>
          <cell r="F3311">
            <v>1258.2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19.149999999999999</v>
          </cell>
          <cell r="F3312">
            <v>674.46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23.94</v>
          </cell>
          <cell r="F3313">
            <v>800.23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23.94</v>
          </cell>
          <cell r="F3314">
            <v>1153.3599999999999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23.94</v>
          </cell>
          <cell r="F3315">
            <v>1603.85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23.94</v>
          </cell>
          <cell r="F3316">
            <v>2880.03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19.149999999999999</v>
          </cell>
          <cell r="F3317">
            <v>382.69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19.149999999999999</v>
          </cell>
          <cell r="F3318">
            <v>441.77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23.94</v>
          </cell>
          <cell r="F3319">
            <v>549.88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23.94</v>
          </cell>
          <cell r="F3320">
            <v>483.99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23.94</v>
          </cell>
          <cell r="F3321">
            <v>598.49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23.94</v>
          </cell>
          <cell r="F3322">
            <v>366.78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23.94</v>
          </cell>
          <cell r="F3323">
            <v>717.51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23.94</v>
          </cell>
          <cell r="F3324">
            <v>748.12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23.94</v>
          </cell>
          <cell r="F3325">
            <v>1094.5899999999999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23.94</v>
          </cell>
          <cell r="F3326">
            <v>1963.66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23.94</v>
          </cell>
          <cell r="F3327">
            <v>3576.96</v>
          </cell>
        </row>
        <row r="3328">
          <cell r="A3328" t="str">
            <v>46.27</v>
          </cell>
          <cell r="B3328" t="str">
            <v>Tubulacao em cobre, para sistema de ar condicionado</v>
          </cell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7.89</v>
          </cell>
          <cell r="F3329">
            <v>18.18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7.89</v>
          </cell>
          <cell r="F3330">
            <v>22.29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7.89</v>
          </cell>
          <cell r="F3331">
            <v>25.29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11.97</v>
          </cell>
          <cell r="F3332">
            <v>33.15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11.97</v>
          </cell>
          <cell r="F3333">
            <v>41.21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11.97</v>
          </cell>
          <cell r="F3334">
            <v>49.25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11.97</v>
          </cell>
          <cell r="F3335">
            <v>58.51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17.23</v>
          </cell>
          <cell r="F3337">
            <v>73.67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17.23</v>
          </cell>
          <cell r="F3338">
            <v>90.71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17.23</v>
          </cell>
          <cell r="F3339">
            <v>115.25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17.23</v>
          </cell>
          <cell r="F3340">
            <v>134.80000000000001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17.23</v>
          </cell>
          <cell r="F3341">
            <v>160.22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17.23</v>
          </cell>
          <cell r="F3342">
            <v>181.93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17.23</v>
          </cell>
          <cell r="F3343">
            <v>204.31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17.23</v>
          </cell>
          <cell r="F3344">
            <v>233.66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17.23</v>
          </cell>
          <cell r="F3345">
            <v>248.27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17.23</v>
          </cell>
          <cell r="F3346">
            <v>270.08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17.23</v>
          </cell>
          <cell r="F3347">
            <v>289.05</v>
          </cell>
        </row>
        <row r="3348">
          <cell r="A3348" t="str">
            <v>46.33</v>
          </cell>
          <cell r="B3348" t="str">
            <v>Tubulacao em PP - aguas pluviais / esgoto</v>
          </cell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16.84</v>
          </cell>
          <cell r="F3349">
            <v>63.16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16.84</v>
          </cell>
          <cell r="F3350">
            <v>72.099999999999994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16.84</v>
          </cell>
          <cell r="F3351">
            <v>78.3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25.25</v>
          </cell>
          <cell r="F3352">
            <v>155.63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11.01</v>
          </cell>
          <cell r="F3353">
            <v>24.9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11.01</v>
          </cell>
          <cell r="F3354">
            <v>31.08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16.75</v>
          </cell>
          <cell r="F3355">
            <v>37.700000000000003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19.149999999999999</v>
          </cell>
          <cell r="F3356">
            <v>40.409999999999997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11.01</v>
          </cell>
          <cell r="F3357">
            <v>26.61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11.01</v>
          </cell>
          <cell r="F3358">
            <v>29.84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16.75</v>
          </cell>
          <cell r="F3359">
            <v>40.29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19.149999999999999</v>
          </cell>
          <cell r="F3360">
            <v>75.760000000000005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11.01</v>
          </cell>
          <cell r="F3361">
            <v>28.18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11.01</v>
          </cell>
          <cell r="F3362">
            <v>31.47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16.75</v>
          </cell>
          <cell r="F3363">
            <v>42.19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19.149999999999999</v>
          </cell>
          <cell r="F3364">
            <v>58.78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11.01</v>
          </cell>
          <cell r="F3365">
            <v>23.27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16.75</v>
          </cell>
          <cell r="F3366">
            <v>36.49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19.149999999999999</v>
          </cell>
          <cell r="F3367">
            <v>51.9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11.01</v>
          </cell>
          <cell r="F3368">
            <v>53.79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16.75</v>
          </cell>
          <cell r="F3369">
            <v>71.650000000000006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19.149999999999999</v>
          </cell>
          <cell r="F3370">
            <v>114.01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19.149999999999999</v>
          </cell>
          <cell r="F3371">
            <v>96.2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16.75</v>
          </cell>
          <cell r="F3372">
            <v>271.81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11.01</v>
          </cell>
          <cell r="F3373">
            <v>48.97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16.75</v>
          </cell>
          <cell r="F3374">
            <v>57.96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19.149999999999999</v>
          </cell>
          <cell r="F3375">
            <v>97.9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16.75</v>
          </cell>
          <cell r="F3376">
            <v>51.76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19.149999999999999</v>
          </cell>
          <cell r="F3377">
            <v>86.41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19.149999999999999</v>
          </cell>
          <cell r="F3378">
            <v>85.84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19.149999999999999</v>
          </cell>
          <cell r="F3379">
            <v>92.03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16.75</v>
          </cell>
          <cell r="F3380">
            <v>154.02000000000001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19.149999999999999</v>
          </cell>
          <cell r="F3381">
            <v>102.74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11.01</v>
          </cell>
          <cell r="F3382">
            <v>80.459999999999994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11.01</v>
          </cell>
          <cell r="F3383">
            <v>23.98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11.01</v>
          </cell>
          <cell r="F3384">
            <v>45.52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16.75</v>
          </cell>
          <cell r="F3385">
            <v>56.05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4.79</v>
          </cell>
          <cell r="F3386">
            <v>95.03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</row>
        <row r="3388">
          <cell r="A3388" t="str">
            <v>47.01</v>
          </cell>
          <cell r="B3388" t="str">
            <v>Registro e / ou valvula em latao fundido sem acabamento</v>
          </cell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21.54</v>
          </cell>
          <cell r="F3389">
            <v>56.9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28.71</v>
          </cell>
          <cell r="F3390">
            <v>74.39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35.89</v>
          </cell>
          <cell r="F3391">
            <v>92.02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43.07</v>
          </cell>
          <cell r="F3392">
            <v>123.68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47.86</v>
          </cell>
          <cell r="F3393">
            <v>142.22999999999999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59.83</v>
          </cell>
          <cell r="F3394">
            <v>199.82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71.8</v>
          </cell>
          <cell r="F3395">
            <v>399.81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95.72</v>
          </cell>
          <cell r="F3396">
            <v>599.5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143.58000000000001</v>
          </cell>
          <cell r="F3397">
            <v>994.35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28.71</v>
          </cell>
          <cell r="F3398">
            <v>91.3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21.54</v>
          </cell>
          <cell r="F3399">
            <v>44.74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21.54</v>
          </cell>
          <cell r="F3400">
            <v>75.36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21.54</v>
          </cell>
          <cell r="F3401">
            <v>79.489999999999995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23.94</v>
          </cell>
          <cell r="F3402">
            <v>117.58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21.54</v>
          </cell>
          <cell r="F3403">
            <v>216.44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47.86</v>
          </cell>
          <cell r="F3404">
            <v>1178.32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21.54</v>
          </cell>
          <cell r="F3406">
            <v>112.58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21.54</v>
          </cell>
          <cell r="F3407">
            <v>115.16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21.54</v>
          </cell>
          <cell r="F3408">
            <v>129.16999999999999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21.54</v>
          </cell>
          <cell r="F3409">
            <v>159.49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21.54</v>
          </cell>
          <cell r="F3410">
            <v>152.01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21.54</v>
          </cell>
          <cell r="F3411">
            <v>105.47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21.54</v>
          </cell>
          <cell r="F3412">
            <v>102.15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21.54</v>
          </cell>
          <cell r="F3413">
            <v>91.34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21.54</v>
          </cell>
          <cell r="F3414">
            <v>86.04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71.8</v>
          </cell>
          <cell r="F3416">
            <v>408.58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71.8</v>
          </cell>
          <cell r="F3417">
            <v>341.55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71.8</v>
          </cell>
          <cell r="F3418">
            <v>342.21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71.8</v>
          </cell>
          <cell r="F3419">
            <v>446.02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71.8</v>
          </cell>
          <cell r="F3420">
            <v>889.46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28.71</v>
          </cell>
          <cell r="F3421">
            <v>462.65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28.71</v>
          </cell>
          <cell r="F3422">
            <v>338.06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71.8</v>
          </cell>
          <cell r="F3423">
            <v>856.25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21.54</v>
          </cell>
          <cell r="F3424">
            <v>450.54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71.8</v>
          </cell>
          <cell r="F3425">
            <v>395.84</v>
          </cell>
        </row>
        <row r="3426">
          <cell r="A3426" t="str">
            <v>47.05</v>
          </cell>
          <cell r="B3426" t="str">
            <v>Registro e / ou valvula em bronze</v>
          </cell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21.54</v>
          </cell>
          <cell r="F3427">
            <v>115.81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21.54</v>
          </cell>
          <cell r="F3428">
            <v>135.47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21.54</v>
          </cell>
          <cell r="F3429">
            <v>183.87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21.54</v>
          </cell>
          <cell r="F3430">
            <v>211.5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21.54</v>
          </cell>
          <cell r="F3431">
            <v>279.95999999999998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21.54</v>
          </cell>
          <cell r="F3432">
            <v>464.27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21.54</v>
          </cell>
          <cell r="F3433">
            <v>557.39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28.71</v>
          </cell>
          <cell r="F3434">
            <v>955.24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21.54</v>
          </cell>
          <cell r="F3435">
            <v>99.22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21.54</v>
          </cell>
          <cell r="F3436">
            <v>128.80000000000001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21.54</v>
          </cell>
          <cell r="F3437">
            <v>155.88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21.54</v>
          </cell>
          <cell r="F3438">
            <v>211.13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21.54</v>
          </cell>
          <cell r="F3439">
            <v>334.49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21.54</v>
          </cell>
          <cell r="F3440">
            <v>485.12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28.71</v>
          </cell>
          <cell r="F3441">
            <v>827.11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21.54</v>
          </cell>
          <cell r="F3442">
            <v>95.94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21.54</v>
          </cell>
          <cell r="F3443">
            <v>126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21.54</v>
          </cell>
          <cell r="F3444">
            <v>150.31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21.54</v>
          </cell>
          <cell r="F3445">
            <v>196.24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21.54</v>
          </cell>
          <cell r="F3446">
            <v>302.77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35.89</v>
          </cell>
          <cell r="F3447">
            <v>5859.19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21.54</v>
          </cell>
          <cell r="F3448">
            <v>181.47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21.54</v>
          </cell>
          <cell r="F3449">
            <v>450.96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21.54</v>
          </cell>
          <cell r="F3450">
            <v>439.83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28.71</v>
          </cell>
          <cell r="F3451">
            <v>846.78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21.54</v>
          </cell>
          <cell r="F3452">
            <v>355.45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11.97</v>
          </cell>
          <cell r="F3453">
            <v>137.88999999999999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28.71</v>
          </cell>
          <cell r="F3454">
            <v>5000.92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28.71</v>
          </cell>
          <cell r="F3455">
            <v>1953.26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21.54</v>
          </cell>
          <cell r="F3456">
            <v>376.86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21.54</v>
          </cell>
          <cell r="F3457">
            <v>201.29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21.54</v>
          </cell>
          <cell r="F3458">
            <v>258.38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21.54</v>
          </cell>
          <cell r="F3459">
            <v>499.77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21.54</v>
          </cell>
          <cell r="F3460">
            <v>628.49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21.54</v>
          </cell>
          <cell r="F3461">
            <v>974.93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28.71</v>
          </cell>
          <cell r="F3462">
            <v>2213.5100000000002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28.71</v>
          </cell>
          <cell r="F3463">
            <v>5094.28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14.36</v>
          </cell>
          <cell r="F3464">
            <v>77.41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21.54</v>
          </cell>
          <cell r="F3465">
            <v>95.67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19.149999999999999</v>
          </cell>
          <cell r="F3466">
            <v>111.09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21.54</v>
          </cell>
          <cell r="F3467">
            <v>126.44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21.54</v>
          </cell>
          <cell r="F3468">
            <v>441.71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21.54</v>
          </cell>
          <cell r="F3469">
            <v>620.79999999999995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95.72</v>
          </cell>
          <cell r="F3470">
            <v>4831.3900000000003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95.72</v>
          </cell>
          <cell r="F3471">
            <v>5742.03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47.86</v>
          </cell>
          <cell r="F3472">
            <v>501.61</v>
          </cell>
        </row>
        <row r="3473">
          <cell r="A3473" t="str">
            <v>47.06</v>
          </cell>
          <cell r="B3473" t="str">
            <v>Registro e / ou valvula em ferro fundido</v>
          </cell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59.83</v>
          </cell>
          <cell r="F3474">
            <v>1314.46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167.52</v>
          </cell>
          <cell r="F3475">
            <v>1878.64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167.52</v>
          </cell>
          <cell r="F3476">
            <v>2893.45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167.52</v>
          </cell>
          <cell r="F3477">
            <v>1406.31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167.52</v>
          </cell>
          <cell r="F3478">
            <v>2956.52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95.72</v>
          </cell>
          <cell r="F3479">
            <v>1738.61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95.72</v>
          </cell>
          <cell r="F3480">
            <v>3076.29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95.72</v>
          </cell>
          <cell r="F3481">
            <v>1060.06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95.72</v>
          </cell>
          <cell r="F3482">
            <v>792.72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59.83</v>
          </cell>
          <cell r="F3483">
            <v>6896.57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28.71</v>
          </cell>
          <cell r="F3484">
            <v>3344.07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95.72</v>
          </cell>
          <cell r="F3485">
            <v>1073.5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35.89</v>
          </cell>
          <cell r="F3486">
            <v>1159.44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143.58000000000001</v>
          </cell>
          <cell r="F3487">
            <v>8981.6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95.72</v>
          </cell>
          <cell r="F3488">
            <v>2079.69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95.72</v>
          </cell>
          <cell r="F3489">
            <v>3114.01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95.72</v>
          </cell>
          <cell r="F3490">
            <v>2088.9299999999998</v>
          </cell>
        </row>
        <row r="3491">
          <cell r="A3491" t="str">
            <v>47.07</v>
          </cell>
          <cell r="B3491" t="str">
            <v>Registro e / ou valvula em aco carbono fundido</v>
          </cell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21.54</v>
          </cell>
          <cell r="F3492">
            <v>106.39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28.71</v>
          </cell>
          <cell r="F3493">
            <v>153.56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35.89</v>
          </cell>
          <cell r="F3494">
            <v>181.23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38.29</v>
          </cell>
          <cell r="F3495">
            <v>256.74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59.83</v>
          </cell>
          <cell r="F3496">
            <v>562.32000000000005</v>
          </cell>
        </row>
        <row r="3497">
          <cell r="A3497" t="str">
            <v>47.09</v>
          </cell>
          <cell r="B3497" t="str">
            <v>Registro e / ou valvula em aco carbono forjado</v>
          </cell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28.71</v>
          </cell>
          <cell r="F3498">
            <v>407.85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35.89</v>
          </cell>
          <cell r="F3499">
            <v>558.17999999999995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47.86</v>
          </cell>
          <cell r="F3500">
            <v>978.45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59.83</v>
          </cell>
          <cell r="F3501">
            <v>1374.73</v>
          </cell>
        </row>
        <row r="3502">
          <cell r="A3502" t="str">
            <v>47.10</v>
          </cell>
          <cell r="B3502" t="str">
            <v>Registro e / ou valvula em aco inoxidavel forjado</v>
          </cell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21.54</v>
          </cell>
          <cell r="F3503">
            <v>731.9</v>
          </cell>
        </row>
        <row r="3504">
          <cell r="A3504" t="str">
            <v>47.11</v>
          </cell>
          <cell r="B3504" t="str">
            <v>Aparelho de medicao e controle</v>
          </cell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100.19</v>
          </cell>
          <cell r="F3505">
            <v>564.98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9.57</v>
          </cell>
          <cell r="F3506">
            <v>182.28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23.94</v>
          </cell>
          <cell r="F3507">
            <v>211.3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100.19</v>
          </cell>
          <cell r="F3508">
            <v>7482.28</v>
          </cell>
        </row>
        <row r="3509">
          <cell r="A3509" t="str">
            <v>47.12</v>
          </cell>
          <cell r="B3509" t="str">
            <v>Registro e / ou valvula em ferro ductil</v>
          </cell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165.69</v>
          </cell>
          <cell r="F3510">
            <v>2995.75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165.69</v>
          </cell>
          <cell r="F3511">
            <v>1175.71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59.83</v>
          </cell>
          <cell r="F3512">
            <v>1283.9000000000001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107.69</v>
          </cell>
          <cell r="F3513">
            <v>1730.05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107.69</v>
          </cell>
          <cell r="F3514">
            <v>2502.58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165.69</v>
          </cell>
          <cell r="F3515">
            <v>6376.82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165.69</v>
          </cell>
          <cell r="F3516">
            <v>1261.51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165.69</v>
          </cell>
          <cell r="F3517">
            <v>1911.67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14.36</v>
          </cell>
          <cell r="F3518">
            <v>873.63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21.06</v>
          </cell>
          <cell r="F3519">
            <v>2550.6799999999998</v>
          </cell>
        </row>
        <row r="3520">
          <cell r="A3520" t="str">
            <v>47.14</v>
          </cell>
          <cell r="B3520" t="str">
            <v>Registro e / ou valvula em PVC rigido ou ABS</v>
          </cell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21.54</v>
          </cell>
          <cell r="F3521">
            <v>34.43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21.54</v>
          </cell>
          <cell r="F3522">
            <v>63.51</v>
          </cell>
        </row>
        <row r="3523">
          <cell r="A3523" t="str">
            <v>47.20</v>
          </cell>
          <cell r="B3523" t="str">
            <v>Reparos, conservacoes e complementos - GRUPO 47</v>
          </cell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7.18</v>
          </cell>
          <cell r="F3524">
            <v>116.97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59.83</v>
          </cell>
          <cell r="F3525">
            <v>437.52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10.1</v>
          </cell>
          <cell r="F3527">
            <v>45.19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33.67</v>
          </cell>
          <cell r="F3528">
            <v>757.69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33.67</v>
          </cell>
          <cell r="F3529">
            <v>372.17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23.94</v>
          </cell>
          <cell r="F3530">
            <v>111.31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143.58000000000001</v>
          </cell>
          <cell r="F3531">
            <v>4404.91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19.149999999999999</v>
          </cell>
          <cell r="F3532">
            <v>214.76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56.78</v>
          </cell>
          <cell r="F3533">
            <v>538.55999999999995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59.83</v>
          </cell>
          <cell r="F3534">
            <v>315.58999999999997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59.83</v>
          </cell>
          <cell r="F3535">
            <v>377.14</v>
          </cell>
        </row>
        <row r="3536">
          <cell r="A3536" t="str">
            <v>48</v>
          </cell>
          <cell r="B3536" t="str">
            <v>RESERVATORIO E TANQUE PARA LIQUIDOS E GASES</v>
          </cell>
        </row>
        <row r="3537">
          <cell r="A3537" t="str">
            <v>48.02</v>
          </cell>
          <cell r="B3537" t="str">
            <v>Reservatorio em material sintetico</v>
          </cell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106.27</v>
          </cell>
          <cell r="F3538">
            <v>7448.46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145.21</v>
          </cell>
          <cell r="F3539">
            <v>11399.59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57.6</v>
          </cell>
          <cell r="F3540">
            <v>1326.82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57.6</v>
          </cell>
          <cell r="F3541">
            <v>2043.74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67.33</v>
          </cell>
          <cell r="F3542">
            <v>3293.39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86.8</v>
          </cell>
          <cell r="F3543">
            <v>5668.74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77.069999999999993</v>
          </cell>
          <cell r="F3544">
            <v>8450.69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106.27</v>
          </cell>
          <cell r="F3545">
            <v>14957.69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67.33</v>
          </cell>
          <cell r="F3546">
            <v>959.6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67.33</v>
          </cell>
          <cell r="F3547">
            <v>658.81</v>
          </cell>
        </row>
        <row r="3548">
          <cell r="A3548" t="str">
            <v>48.03</v>
          </cell>
          <cell r="B3548" t="str">
            <v>Reservatorio metalico</v>
          </cell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67.33</v>
          </cell>
          <cell r="F3549">
            <v>3681.11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67.33</v>
          </cell>
          <cell r="F3550">
            <v>6428.42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67.33</v>
          </cell>
          <cell r="F3551">
            <v>9088.01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67.33</v>
          </cell>
          <cell r="F3552">
            <v>16916.189999999999</v>
          </cell>
        </row>
        <row r="3553">
          <cell r="A3553" t="str">
            <v>48.04</v>
          </cell>
          <cell r="B3553" t="str">
            <v>Reservatorio em concreto</v>
          </cell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3595.35</v>
          </cell>
          <cell r="F3554">
            <v>19625.73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7694.5</v>
          </cell>
          <cell r="F3555">
            <v>39601.35</v>
          </cell>
        </row>
        <row r="3556">
          <cell r="A3556" t="str">
            <v>48.05</v>
          </cell>
          <cell r="B3556" t="str">
            <v>Torneira de boia</v>
          </cell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14.36</v>
          </cell>
          <cell r="F3557">
            <v>97.31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19.149999999999999</v>
          </cell>
          <cell r="F3558">
            <v>123.82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21.54</v>
          </cell>
          <cell r="F3559">
            <v>264.39999999999998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21.54</v>
          </cell>
          <cell r="F3560">
            <v>252.79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28.71</v>
          </cell>
          <cell r="F3561">
            <v>342.24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21.54</v>
          </cell>
          <cell r="F3562">
            <v>1330.25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95.72</v>
          </cell>
          <cell r="F3563">
            <v>1841.83</v>
          </cell>
        </row>
        <row r="3564">
          <cell r="A3564" t="str">
            <v>48.20</v>
          </cell>
          <cell r="B3564" t="str">
            <v>Reparos, conservacoes e complementos - GRUPO 48</v>
          </cell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</row>
        <row r="3569">
          <cell r="A3569" t="str">
            <v>49.01</v>
          </cell>
          <cell r="B3569" t="str">
            <v>Caixas sifonadas de PVC rigido</v>
          </cell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47.86</v>
          </cell>
          <cell r="F3570">
            <v>85.61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47.86</v>
          </cell>
          <cell r="F3571">
            <v>99.05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47.86</v>
          </cell>
          <cell r="F3572">
            <v>109.19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47.86</v>
          </cell>
          <cell r="F3573">
            <v>118.6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47.86</v>
          </cell>
          <cell r="F3574">
            <v>136.09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47.86</v>
          </cell>
          <cell r="F3575">
            <v>158.02000000000001</v>
          </cell>
        </row>
        <row r="3576">
          <cell r="A3576" t="str">
            <v>49.03</v>
          </cell>
          <cell r="B3576" t="str">
            <v>Caixa de gordura</v>
          </cell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216.48</v>
          </cell>
          <cell r="F3577">
            <v>315.43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52.59</v>
          </cell>
          <cell r="F3578">
            <v>121.39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47.86</v>
          </cell>
          <cell r="F3579">
            <v>495.87</v>
          </cell>
        </row>
        <row r="3580">
          <cell r="A3580" t="str">
            <v>49.04</v>
          </cell>
          <cell r="B3580" t="str">
            <v>Ralo em PVC rigido</v>
          </cell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47.86</v>
          </cell>
          <cell r="F3581">
            <v>82.18</v>
          </cell>
        </row>
        <row r="3582">
          <cell r="A3582" t="str">
            <v>49.05</v>
          </cell>
          <cell r="B3582" t="str">
            <v>Ralo em ferro fundido</v>
          </cell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57.43</v>
          </cell>
          <cell r="F3583">
            <v>187.55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71.8</v>
          </cell>
          <cell r="F3584">
            <v>457.62</v>
          </cell>
        </row>
        <row r="3585">
          <cell r="A3585" t="str">
            <v>49.06</v>
          </cell>
          <cell r="B3585" t="str">
            <v>Grelhas e tampas</v>
          </cell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2.87</v>
          </cell>
          <cell r="F3586">
            <v>16.55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31.32</v>
          </cell>
          <cell r="F3587">
            <v>1230.27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2.87</v>
          </cell>
          <cell r="F3588">
            <v>11.39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2.87</v>
          </cell>
          <cell r="F3590">
            <v>39.35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2.87</v>
          </cell>
          <cell r="F3591">
            <v>13.16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31.32</v>
          </cell>
          <cell r="F3592">
            <v>1226.1400000000001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31.32</v>
          </cell>
          <cell r="F3593">
            <v>1284.77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15.66</v>
          </cell>
          <cell r="F3594">
            <v>91.22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57.43</v>
          </cell>
          <cell r="F3595">
            <v>4402.68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57.43</v>
          </cell>
          <cell r="F3596">
            <v>5030.12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64.75</v>
          </cell>
          <cell r="F3597">
            <v>445.2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64.75</v>
          </cell>
          <cell r="F3598">
            <v>463.34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64.75</v>
          </cell>
          <cell r="F3599">
            <v>456.38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64.75</v>
          </cell>
          <cell r="F3600">
            <v>205.61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64.75</v>
          </cell>
          <cell r="F3601">
            <v>275.19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64.75</v>
          </cell>
          <cell r="F3602">
            <v>371.17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64.75</v>
          </cell>
          <cell r="F3603">
            <v>449.05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64.75</v>
          </cell>
          <cell r="F3604">
            <v>359.52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64.75</v>
          </cell>
          <cell r="F3605">
            <v>1567.6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20.28</v>
          </cell>
          <cell r="F3606">
            <v>1017.58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26.76</v>
          </cell>
          <cell r="F3607">
            <v>1632.57</v>
          </cell>
        </row>
        <row r="3608">
          <cell r="A3608" t="str">
            <v>49.08</v>
          </cell>
          <cell r="B3608" t="str">
            <v>Caixa de passagem e inspecao</v>
          </cell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47.86</v>
          </cell>
          <cell r="F3609">
            <v>472</v>
          </cell>
        </row>
        <row r="3610">
          <cell r="A3610" t="str">
            <v>49.11</v>
          </cell>
          <cell r="B3610" t="str">
            <v>Canaletas e afins</v>
          </cell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10.79</v>
          </cell>
          <cell r="F3611">
            <v>398.2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10.79</v>
          </cell>
          <cell r="F3612">
            <v>272.24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10.79</v>
          </cell>
          <cell r="F3613">
            <v>296.87</v>
          </cell>
        </row>
        <row r="3614">
          <cell r="A3614" t="str">
            <v>49.12</v>
          </cell>
          <cell r="B3614" t="str">
            <v>Poco de visita, boca de lobo, caixa de passagem e afins</v>
          </cell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1545.65</v>
          </cell>
          <cell r="F3615">
            <v>3293.48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2402.27</v>
          </cell>
          <cell r="F3616">
            <v>5359.32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3252.69</v>
          </cell>
          <cell r="F3617">
            <v>7374.36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1525.21</v>
          </cell>
          <cell r="F3618">
            <v>2693.96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2615.23</v>
          </cell>
          <cell r="F3619">
            <v>6047.15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379.92</v>
          </cell>
          <cell r="F3620">
            <v>640.87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2422.12</v>
          </cell>
          <cell r="F3621">
            <v>4470.9399999999996</v>
          </cell>
        </row>
        <row r="3622">
          <cell r="A3622" t="str">
            <v>49.13</v>
          </cell>
          <cell r="B3622" t="str">
            <v>Filtro anaerobio</v>
          </cell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3040.5</v>
          </cell>
          <cell r="F3623">
            <v>6583.18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4942.0200000000004</v>
          </cell>
          <cell r="F3624">
            <v>10667.68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6526.42</v>
          </cell>
          <cell r="F3625">
            <v>14764.53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8135.05</v>
          </cell>
          <cell r="F3626">
            <v>20392.21</v>
          </cell>
        </row>
        <row r="3627">
          <cell r="A3627" t="str">
            <v>49.14</v>
          </cell>
          <cell r="B3627" t="str">
            <v>Fossa septica</v>
          </cell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1521.43</v>
          </cell>
          <cell r="F3628">
            <v>3807.3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2272.38</v>
          </cell>
          <cell r="F3629">
            <v>8636.7800000000007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4544.7299999999996</v>
          </cell>
          <cell r="F3630">
            <v>14058.8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756.36</v>
          </cell>
          <cell r="F3631">
            <v>1997.89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43.16</v>
          </cell>
          <cell r="F3632">
            <v>751.59</v>
          </cell>
        </row>
        <row r="3633">
          <cell r="A3633" t="str">
            <v>49.15</v>
          </cell>
          <cell r="B3633" t="str">
            <v>Anel e aduela pre-moldados</v>
          </cell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31.32</v>
          </cell>
          <cell r="F3634">
            <v>372.95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46.98</v>
          </cell>
          <cell r="F3635">
            <v>531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62.63</v>
          </cell>
          <cell r="F3636">
            <v>606.88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78.290000000000006</v>
          </cell>
          <cell r="F3637">
            <v>907.05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93.95</v>
          </cell>
          <cell r="F3638">
            <v>1389.39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156.58000000000001</v>
          </cell>
          <cell r="F3639">
            <v>2552.2399999999998</v>
          </cell>
        </row>
        <row r="3640">
          <cell r="A3640" t="str">
            <v>49.16</v>
          </cell>
          <cell r="B3640" t="str">
            <v>Acessorios hidraulicos para agua de reuso</v>
          </cell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19.149999999999999</v>
          </cell>
          <cell r="F3641">
            <v>922.31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23.94</v>
          </cell>
          <cell r="F3642">
            <v>349.22</v>
          </cell>
        </row>
        <row r="3643">
          <cell r="A3643" t="str">
            <v>50</v>
          </cell>
          <cell r="B3643" t="str">
            <v>DETECCAO, COMBATE E PREVENCAO A INCÊNDIO</v>
          </cell>
        </row>
        <row r="3644">
          <cell r="A3644" t="str">
            <v>50.01</v>
          </cell>
          <cell r="B3644" t="str">
            <v>Hidrantes e acessorios</v>
          </cell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167.52</v>
          </cell>
          <cell r="F3645">
            <v>1338.34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167.52</v>
          </cell>
          <cell r="F3646">
            <v>529.35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4.79</v>
          </cell>
          <cell r="F3647">
            <v>25.3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14.36</v>
          </cell>
          <cell r="F3648">
            <v>96.33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4.79</v>
          </cell>
          <cell r="F3649">
            <v>37.11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4.79</v>
          </cell>
          <cell r="F3650">
            <v>218.24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263.23</v>
          </cell>
          <cell r="F3651">
            <v>4108.92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4.79</v>
          </cell>
          <cell r="F3652">
            <v>72.040000000000006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4.79</v>
          </cell>
          <cell r="F3653">
            <v>105.34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61.42</v>
          </cell>
          <cell r="F3654">
            <v>1849.24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4.79</v>
          </cell>
          <cell r="F3655">
            <v>100.73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4.79</v>
          </cell>
          <cell r="F3656">
            <v>70.56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0.64</v>
          </cell>
          <cell r="F3657">
            <v>19.22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4.79</v>
          </cell>
          <cell r="F3658">
            <v>279.48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248.87</v>
          </cell>
          <cell r="F3659">
            <v>2201.9899999999998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248.87</v>
          </cell>
          <cell r="F3660">
            <v>2664.82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779.21</v>
          </cell>
          <cell r="F3661">
            <v>3443.3</v>
          </cell>
        </row>
        <row r="3662">
          <cell r="A3662" t="str">
            <v>50.02</v>
          </cell>
          <cell r="B3662" t="str">
            <v>Registro e valvula controladora</v>
          </cell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16.84</v>
          </cell>
          <cell r="F3663">
            <v>46.15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23.94</v>
          </cell>
          <cell r="F3664">
            <v>1155.74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16.84</v>
          </cell>
          <cell r="F3665">
            <v>48.09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143.58000000000001</v>
          </cell>
          <cell r="F3666">
            <v>8726.35</v>
          </cell>
        </row>
        <row r="3667">
          <cell r="A3667" t="str">
            <v>50.05</v>
          </cell>
          <cell r="B3667" t="str">
            <v>Iluminacao e sinalizacao de emergencia</v>
          </cell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38.29</v>
          </cell>
          <cell r="F3668">
            <v>277.07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15.25</v>
          </cell>
          <cell r="F3669">
            <v>26980.26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23.94</v>
          </cell>
          <cell r="F3671">
            <v>115.58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14.36</v>
          </cell>
          <cell r="F3672">
            <v>284.14999999999998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14.36</v>
          </cell>
          <cell r="F3673">
            <v>84.26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14.36</v>
          </cell>
          <cell r="F3674">
            <v>182.85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14.36</v>
          </cell>
          <cell r="F3675">
            <v>464.19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14.36</v>
          </cell>
          <cell r="F3676">
            <v>295.57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15.25</v>
          </cell>
          <cell r="F3677">
            <v>918.63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15.25</v>
          </cell>
          <cell r="F3679">
            <v>750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14.36</v>
          </cell>
          <cell r="F3680">
            <v>69.47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15.25</v>
          </cell>
          <cell r="F3681">
            <v>304.75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52.65</v>
          </cell>
          <cell r="F3682">
            <v>163.38999999999999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47.86</v>
          </cell>
          <cell r="F3683">
            <v>255.59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14.36</v>
          </cell>
          <cell r="F3684">
            <v>1255.6500000000001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14.36</v>
          </cell>
          <cell r="F3685">
            <v>200.44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23.94</v>
          </cell>
          <cell r="F3686">
            <v>212.76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14.36</v>
          </cell>
          <cell r="F3687">
            <v>467.78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11.97</v>
          </cell>
          <cell r="F3688">
            <v>397.69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11.97</v>
          </cell>
          <cell r="F3689">
            <v>170.93</v>
          </cell>
        </row>
        <row r="3690">
          <cell r="A3690" t="str">
            <v>50.10</v>
          </cell>
          <cell r="B3690" t="str">
            <v>Extintores</v>
          </cell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19.87</v>
          </cell>
          <cell r="F3691">
            <v>1387.33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19.87</v>
          </cell>
          <cell r="F3692">
            <v>5726.55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19.87</v>
          </cell>
          <cell r="F3693">
            <v>189.63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19.87</v>
          </cell>
          <cell r="F3694">
            <v>256.01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19.87</v>
          </cell>
          <cell r="F3695">
            <v>302.14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19.87</v>
          </cell>
          <cell r="F3697">
            <v>192.19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19.87</v>
          </cell>
          <cell r="F3698">
            <v>228.67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19.87</v>
          </cell>
          <cell r="F3699">
            <v>257.12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19.87</v>
          </cell>
          <cell r="F3700">
            <v>566.63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1.95</v>
          </cell>
          <cell r="F3701">
            <v>178.42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1.95</v>
          </cell>
          <cell r="F3702">
            <v>275.17</v>
          </cell>
        </row>
        <row r="3703">
          <cell r="A3703" t="str">
            <v>50.20</v>
          </cell>
          <cell r="B3703" t="str">
            <v>Reparos, conservacoes e complementos - GRUPO 50</v>
          </cell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</row>
        <row r="3711">
          <cell r="A3711" t="str">
            <v>54.01</v>
          </cell>
          <cell r="B3711" t="str">
            <v>Pavimentacao preparo de base</v>
          </cell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0.16</v>
          </cell>
          <cell r="F3712">
            <v>3.82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0.31</v>
          </cell>
          <cell r="F3713">
            <v>27.28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0.62</v>
          </cell>
          <cell r="F3714">
            <v>23.7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29.21</v>
          </cell>
          <cell r="F3715">
            <v>277.18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19.47</v>
          </cell>
          <cell r="F3716">
            <v>207.08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3</v>
          </cell>
          <cell r="F3717">
            <v>165.12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14.6</v>
          </cell>
          <cell r="F3718">
            <v>1008.2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0.44</v>
          </cell>
          <cell r="F3720">
            <v>22.96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12.46</v>
          </cell>
          <cell r="F3723">
            <v>117.61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91.84</v>
          </cell>
          <cell r="F3724">
            <v>248.22</v>
          </cell>
        </row>
        <row r="3725">
          <cell r="A3725" t="str">
            <v>54.03</v>
          </cell>
          <cell r="B3725" t="str">
            <v>Pavimentacao flexivel</v>
          </cell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16.22</v>
          </cell>
          <cell r="F3726">
            <v>1491.2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16.22</v>
          </cell>
          <cell r="F3727">
            <v>1661.77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16.22</v>
          </cell>
          <cell r="F3728">
            <v>1534.36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0.1</v>
          </cell>
          <cell r="F3729">
            <v>7.93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0.12</v>
          </cell>
          <cell r="F3730">
            <v>16.3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16.22</v>
          </cell>
          <cell r="F3731">
            <v>1458.45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38.94</v>
          </cell>
          <cell r="F3732">
            <v>1547.27</v>
          </cell>
        </row>
        <row r="3733">
          <cell r="A3733" t="str">
            <v>54.04</v>
          </cell>
          <cell r="B3733" t="str">
            <v>Pavimentacao em paralelepipedos e blocos de concreto</v>
          </cell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24.89</v>
          </cell>
          <cell r="F3734">
            <v>215.71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1.95</v>
          </cell>
          <cell r="F3735">
            <v>19.559999999999999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6.04</v>
          </cell>
          <cell r="F3736">
            <v>15.62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4.87</v>
          </cell>
          <cell r="F3737">
            <v>58.73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18.79</v>
          </cell>
          <cell r="F3738">
            <v>93.73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18.79</v>
          </cell>
          <cell r="F3739">
            <v>85.79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25.06</v>
          </cell>
          <cell r="F3740">
            <v>106.39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9.1999999999999993</v>
          </cell>
          <cell r="F3741">
            <v>98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19.48</v>
          </cell>
          <cell r="F3742">
            <v>123.83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19.48</v>
          </cell>
          <cell r="F3743">
            <v>120.99</v>
          </cell>
        </row>
        <row r="3744">
          <cell r="A3744" t="str">
            <v>54.06</v>
          </cell>
          <cell r="B3744" t="str">
            <v>Guias e sarjetas</v>
          </cell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11.75</v>
          </cell>
          <cell r="F3745">
            <v>54.01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11.75</v>
          </cell>
          <cell r="F3746">
            <v>49.83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42.31</v>
          </cell>
          <cell r="F3747">
            <v>496.61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42.31</v>
          </cell>
          <cell r="F3748">
            <v>513.91999999999996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304.77999999999997</v>
          </cell>
          <cell r="F3749">
            <v>380.11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86.32</v>
          </cell>
          <cell r="F3750">
            <v>719.09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86.32</v>
          </cell>
          <cell r="F3751">
            <v>736.4</v>
          </cell>
        </row>
        <row r="3752">
          <cell r="A3752" t="str">
            <v>54.07</v>
          </cell>
          <cell r="B3752" t="str">
            <v>Calcadas e passeios.</v>
          </cell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11</v>
          </cell>
          <cell r="F3754">
            <v>90.25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11</v>
          </cell>
          <cell r="F3755">
            <v>90.5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9.81</v>
          </cell>
          <cell r="F3756">
            <v>14.01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9.81</v>
          </cell>
          <cell r="F3757">
            <v>11.85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27.84</v>
          </cell>
          <cell r="F3758">
            <v>128.15</v>
          </cell>
        </row>
        <row r="3759">
          <cell r="A3759" t="str">
            <v>54.20</v>
          </cell>
          <cell r="B3759" t="str">
            <v>Reparos, conservacoes e complementos - GRUPO 54</v>
          </cell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13.43</v>
          </cell>
          <cell r="F3760">
            <v>74.7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11.75</v>
          </cell>
          <cell r="F3761">
            <v>20.72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24.89</v>
          </cell>
          <cell r="F3762">
            <v>38.17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15.38</v>
          </cell>
          <cell r="F3763">
            <v>23.92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17.82</v>
          </cell>
          <cell r="F3764">
            <v>26.47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21.39</v>
          </cell>
          <cell r="F3765">
            <v>30.2</v>
          </cell>
        </row>
        <row r="3766">
          <cell r="A3766" t="str">
            <v>55</v>
          </cell>
          <cell r="B3766" t="str">
            <v>LIMPEZA E ARREMATE</v>
          </cell>
        </row>
        <row r="3767">
          <cell r="A3767" t="str">
            <v>55.01</v>
          </cell>
          <cell r="B3767" t="str">
            <v>Limpeza de obra</v>
          </cell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5.65</v>
          </cell>
          <cell r="F3769">
            <v>8.06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3.89</v>
          </cell>
          <cell r="F3770">
            <v>6.46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5.65</v>
          </cell>
          <cell r="F3773">
            <v>12.54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19.47</v>
          </cell>
          <cell r="F3777">
            <v>44.44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</row>
        <row r="3785">
          <cell r="A3785" t="str">
            <v>61.01</v>
          </cell>
          <cell r="B3785" t="str">
            <v>Elevador</v>
          </cell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29750.9</v>
          </cell>
          <cell r="F3793">
            <v>466468.83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31691.81</v>
          </cell>
          <cell r="F3794">
            <v>425976.69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28813.3</v>
          </cell>
          <cell r="F3795">
            <v>757237.12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23800.720000000001</v>
          </cell>
          <cell r="F3796">
            <v>276710.03000000003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14875.46</v>
          </cell>
          <cell r="F3797">
            <v>105114.59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3520.9</v>
          </cell>
          <cell r="F3798">
            <v>23007.54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3520.9</v>
          </cell>
          <cell r="F3799">
            <v>19889.18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7692.24</v>
          </cell>
          <cell r="F3800">
            <v>61168.98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9385.7999999999993</v>
          </cell>
          <cell r="F3801">
            <v>58159.27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594.32000000000005</v>
          </cell>
          <cell r="F3802">
            <v>5594.12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742.9</v>
          </cell>
          <cell r="F3803">
            <v>6163.74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891.48</v>
          </cell>
          <cell r="F3804">
            <v>7854.4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965.77</v>
          </cell>
          <cell r="F3805">
            <v>7834.31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465.21</v>
          </cell>
          <cell r="F3806">
            <v>5553.01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465.21</v>
          </cell>
          <cell r="F3807">
            <v>5699.64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465.21</v>
          </cell>
          <cell r="F3808">
            <v>6292.37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12.91</v>
          </cell>
          <cell r="F3809">
            <v>22.7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12.91</v>
          </cell>
          <cell r="F3810">
            <v>27.75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12.91</v>
          </cell>
          <cell r="F3811">
            <v>37.39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92.87</v>
          </cell>
          <cell r="F3812">
            <v>174.7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120.6</v>
          </cell>
          <cell r="F3814">
            <v>2138.52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93.2</v>
          </cell>
          <cell r="F3815">
            <v>2070.9899999999998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82.24</v>
          </cell>
          <cell r="F3816">
            <v>1372.32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1485.8</v>
          </cell>
          <cell r="F3818">
            <v>8522.6200000000008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43.86</v>
          </cell>
          <cell r="F3819">
            <v>196.95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126.09</v>
          </cell>
          <cell r="F3820">
            <v>1140.6199999999999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191.88</v>
          </cell>
          <cell r="F3821">
            <v>4269.4799999999996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47.86</v>
          </cell>
          <cell r="F3822">
            <v>4262.91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43.86</v>
          </cell>
          <cell r="F3823">
            <v>131.31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43.86</v>
          </cell>
          <cell r="F3824">
            <v>136.5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43.86</v>
          </cell>
          <cell r="F3825">
            <v>352.03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43.86</v>
          </cell>
          <cell r="F3826">
            <v>285.2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268.62</v>
          </cell>
          <cell r="F3827">
            <v>2889.18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109.64</v>
          </cell>
          <cell r="F3828">
            <v>1658.13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54.82</v>
          </cell>
          <cell r="F3829">
            <v>1653.98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120.6</v>
          </cell>
          <cell r="F3830">
            <v>1612.11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158.97999999999999</v>
          </cell>
          <cell r="F3831">
            <v>1984.87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263.14</v>
          </cell>
          <cell r="F3832">
            <v>3505.3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197.35</v>
          </cell>
          <cell r="F3833">
            <v>2567.73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137.06</v>
          </cell>
          <cell r="F3834">
            <v>1870.79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109.64</v>
          </cell>
          <cell r="F3835">
            <v>1546.53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93.2</v>
          </cell>
          <cell r="F3836">
            <v>1373.73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82.24</v>
          </cell>
          <cell r="F3837">
            <v>1147.3699999999999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109.64</v>
          </cell>
          <cell r="F3838">
            <v>1676.91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65.78</v>
          </cell>
          <cell r="F3839">
            <v>1129.43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49.34</v>
          </cell>
          <cell r="F3840">
            <v>218.82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65.78</v>
          </cell>
          <cell r="F3841">
            <v>328.28</v>
          </cell>
        </row>
        <row r="3842">
          <cell r="A3842" t="str">
            <v>61.14</v>
          </cell>
          <cell r="B3842" t="str">
            <v>Ventilacao</v>
          </cell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2228.6999999999998</v>
          </cell>
          <cell r="F3843">
            <v>8447.2099999999991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5200.3</v>
          </cell>
          <cell r="F3844">
            <v>30269.7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287.16000000000003</v>
          </cell>
          <cell r="F3845">
            <v>9480.81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287.16000000000003</v>
          </cell>
          <cell r="F3846">
            <v>8251.3799999999992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287.16000000000003</v>
          </cell>
          <cell r="F3847">
            <v>4965.05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287.16000000000003</v>
          </cell>
          <cell r="F3848">
            <v>4821.5200000000004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673.3</v>
          </cell>
          <cell r="F3849">
            <v>13996.4</v>
          </cell>
        </row>
        <row r="3850">
          <cell r="A3850" t="str">
            <v>61.15</v>
          </cell>
          <cell r="B3850" t="str">
            <v>Controles para Fan-Coil e CAG</v>
          </cell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2.39</v>
          </cell>
          <cell r="F3851">
            <v>197.22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14.36</v>
          </cell>
          <cell r="F3852">
            <v>25.24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2.39</v>
          </cell>
          <cell r="F3853">
            <v>220.49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14.62</v>
          </cell>
          <cell r="F3854">
            <v>2676.69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21.92</v>
          </cell>
          <cell r="F3855">
            <v>2436.39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17.05</v>
          </cell>
          <cell r="F3856">
            <v>976.92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21.92</v>
          </cell>
          <cell r="F3857">
            <v>2496.83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21.92</v>
          </cell>
          <cell r="F3858">
            <v>431.59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21.92</v>
          </cell>
          <cell r="F3859">
            <v>2077.85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14.62</v>
          </cell>
          <cell r="F3860">
            <v>955.29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17.05</v>
          </cell>
          <cell r="F3861">
            <v>2109.79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7.18</v>
          </cell>
          <cell r="F3862">
            <v>124.84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72.44</v>
          </cell>
          <cell r="F3863">
            <v>338.78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49.6</v>
          </cell>
          <cell r="F3864">
            <v>1589.2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35.89</v>
          </cell>
          <cell r="F3865">
            <v>368.55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79.040000000000006</v>
          </cell>
          <cell r="F3867">
            <v>150.9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72.44</v>
          </cell>
          <cell r="F3868">
            <v>1161.26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72.44</v>
          </cell>
          <cell r="F3869">
            <v>1093.8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72.44</v>
          </cell>
          <cell r="F3870">
            <v>2035.44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329.69</v>
          </cell>
          <cell r="F3871">
            <v>3907.81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193.24</v>
          </cell>
          <cell r="F3872">
            <v>3069.45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193.24</v>
          </cell>
          <cell r="F3873">
            <v>4455.41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221.68</v>
          </cell>
          <cell r="F3874">
            <v>954.8</v>
          </cell>
        </row>
        <row r="3875">
          <cell r="A3875" t="str">
            <v>61.20</v>
          </cell>
          <cell r="B3875" t="str">
            <v>Reparos, conservacoes e complementos - GRUPO 61</v>
          </cell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12.58</v>
          </cell>
          <cell r="F3876">
            <v>923.53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12.58</v>
          </cell>
          <cell r="F3877">
            <v>1150.07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508.34</v>
          </cell>
          <cell r="F3878">
            <v>1761.3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542.01</v>
          </cell>
          <cell r="F3879">
            <v>2031.7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609.34</v>
          </cell>
          <cell r="F3880">
            <v>2380.36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643</v>
          </cell>
          <cell r="F3881">
            <v>2905.52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27.83</v>
          </cell>
          <cell r="F3882">
            <v>55.4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15.57</v>
          </cell>
          <cell r="F3883">
            <v>195.86</v>
          </cell>
        </row>
        <row r="3884">
          <cell r="A3884" t="str">
            <v>62</v>
          </cell>
          <cell r="B3884" t="str">
            <v>COZINHA, REFEITORIO, LAVANDERIA INDUSTRIAL E EQUIPAMENTOS</v>
          </cell>
        </row>
        <row r="3885">
          <cell r="A3885" t="str">
            <v>62.04</v>
          </cell>
          <cell r="B3885" t="str">
            <v>Mobiliario e acessorios</v>
          </cell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23.94</v>
          </cell>
          <cell r="F3886">
            <v>4599.92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</row>
        <row r="3894">
          <cell r="A3894" t="str">
            <v>65.01</v>
          </cell>
          <cell r="B3894" t="str">
            <v>Camara frigorifica para resfriado</v>
          </cell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</row>
        <row r="3899">
          <cell r="A3899" t="str">
            <v>66.02</v>
          </cell>
          <cell r="B3899" t="str">
            <v>Controle de acessos e alarme</v>
          </cell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14.36</v>
          </cell>
          <cell r="F3900">
            <v>1000.28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47.86</v>
          </cell>
          <cell r="F3902">
            <v>261.77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119.66</v>
          </cell>
          <cell r="F3905">
            <v>1497.58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14.36</v>
          </cell>
          <cell r="F3906">
            <v>2844.04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653.38</v>
          </cell>
          <cell r="F3907">
            <v>3594.79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1065.2</v>
          </cell>
          <cell r="F3909">
            <v>5137.08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332.88</v>
          </cell>
          <cell r="F3910">
            <v>1098.48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332.88</v>
          </cell>
          <cell r="F3911">
            <v>1600.17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332.88</v>
          </cell>
          <cell r="F3912">
            <v>1547.08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665.75</v>
          </cell>
          <cell r="F3913">
            <v>3187.64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10.62</v>
          </cell>
          <cell r="F3914">
            <v>989.09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23.94</v>
          </cell>
          <cell r="F3915">
            <v>35.119999999999997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191.44</v>
          </cell>
          <cell r="F3916">
            <v>1264.4100000000001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47.86</v>
          </cell>
          <cell r="F3917">
            <v>212.64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14.36</v>
          </cell>
          <cell r="F3918">
            <v>497.78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195.5</v>
          </cell>
          <cell r="F3919">
            <v>1122.25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195.5</v>
          </cell>
          <cell r="F3920">
            <v>3697.13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195.5</v>
          </cell>
          <cell r="F3921">
            <v>10211.48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3.54</v>
          </cell>
          <cell r="F3922">
            <v>1297.55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252.83</v>
          </cell>
          <cell r="F3923">
            <v>10506.1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252.83</v>
          </cell>
          <cell r="F3924">
            <v>15752.01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168.55</v>
          </cell>
          <cell r="F3925">
            <v>1390.23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252.83</v>
          </cell>
          <cell r="F3926">
            <v>1796.4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332.88</v>
          </cell>
          <cell r="F3927">
            <v>4108.34</v>
          </cell>
        </row>
        <row r="3928">
          <cell r="A3928" t="str">
            <v>66.20</v>
          </cell>
          <cell r="B3928" t="str">
            <v>Reparos, conservacoes e complementos - GRUPO 66</v>
          </cell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13.32</v>
          </cell>
          <cell r="F3929">
            <v>33.090000000000003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13.32</v>
          </cell>
          <cell r="F3930">
            <v>46.94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17.7</v>
          </cell>
          <cell r="F3933">
            <v>14579.32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17.7</v>
          </cell>
          <cell r="F3934">
            <v>2606.8000000000002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</row>
        <row r="3936">
          <cell r="A3936" t="str">
            <v>67.02</v>
          </cell>
          <cell r="B3936" t="str">
            <v>Tratamento</v>
          </cell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86.32</v>
          </cell>
          <cell r="F3937">
            <v>1785.68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9.74</v>
          </cell>
          <cell r="F3938">
            <v>1064.42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9.74</v>
          </cell>
          <cell r="F3939">
            <v>2449.62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4.87</v>
          </cell>
          <cell r="F3940">
            <v>1021.48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173.12</v>
          </cell>
          <cell r="F3941">
            <v>19527.55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31.32</v>
          </cell>
          <cell r="F3942">
            <v>1783.78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279.87</v>
          </cell>
          <cell r="F3944">
            <v>48759.33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60763.3</v>
          </cell>
          <cell r="F3946">
            <v>66034.58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73344.08</v>
          </cell>
          <cell r="F3947">
            <v>80640.23</v>
          </cell>
        </row>
        <row r="3948">
          <cell r="A3948" t="str">
            <v>68</v>
          </cell>
          <cell r="B3948" t="str">
            <v>ELETRIFICACAO, EQUIPAMENTOS E SISTEMA</v>
          </cell>
        </row>
        <row r="3949">
          <cell r="A3949" t="str">
            <v>68.01</v>
          </cell>
          <cell r="B3949" t="str">
            <v>Posteamento</v>
          </cell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292.3</v>
          </cell>
          <cell r="F3950">
            <v>1595.18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292.3</v>
          </cell>
          <cell r="F3951">
            <v>1566.2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292.3</v>
          </cell>
          <cell r="F3952">
            <v>2043.67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292.3</v>
          </cell>
          <cell r="F3953">
            <v>2832.26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292.3</v>
          </cell>
          <cell r="F3954">
            <v>2200.91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292.3</v>
          </cell>
          <cell r="F3955">
            <v>1886.63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292.3</v>
          </cell>
          <cell r="F3956">
            <v>1881.31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292.3</v>
          </cell>
          <cell r="F3957">
            <v>2770.2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292.3</v>
          </cell>
          <cell r="F3958">
            <v>2589.41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292.3</v>
          </cell>
          <cell r="F3959">
            <v>3099.41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292.3</v>
          </cell>
          <cell r="F3960">
            <v>3118.76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292.3</v>
          </cell>
          <cell r="F3961">
            <v>3377.77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292.3</v>
          </cell>
          <cell r="F3962">
            <v>5562.71</v>
          </cell>
        </row>
        <row r="3963">
          <cell r="A3963" t="str">
            <v>68.02</v>
          </cell>
          <cell r="B3963" t="str">
            <v>Estrutura especifica</v>
          </cell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171.48</v>
          </cell>
          <cell r="F3964">
            <v>741.48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205.77</v>
          </cell>
          <cell r="F3965">
            <v>650.17999999999995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205.77</v>
          </cell>
          <cell r="F3966">
            <v>1183.76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308.66000000000003</v>
          </cell>
          <cell r="F3967">
            <v>1533.1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411.54</v>
          </cell>
          <cell r="F3968">
            <v>1831.76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308.66000000000003</v>
          </cell>
          <cell r="F3969">
            <v>2479.7199999999998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308.66000000000003</v>
          </cell>
          <cell r="F3970">
            <v>1431.25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411.54</v>
          </cell>
          <cell r="F3971">
            <v>2598.9699999999998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137.18</v>
          </cell>
          <cell r="F3972">
            <v>255.24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137.18</v>
          </cell>
          <cell r="F3973">
            <v>264.25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171.48</v>
          </cell>
          <cell r="F3974">
            <v>389.63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205.77</v>
          </cell>
          <cell r="F3975">
            <v>642.07000000000005</v>
          </cell>
        </row>
        <row r="3976">
          <cell r="A3976" t="str">
            <v>68.20</v>
          </cell>
          <cell r="B3976" t="str">
            <v>Reparos, conservacoes e complementos - GRUPO 68</v>
          </cell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230.72</v>
          </cell>
          <cell r="F3977">
            <v>448.17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16.84</v>
          </cell>
          <cell r="F3978">
            <v>77.930000000000007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33.67</v>
          </cell>
          <cell r="F3979">
            <v>665.57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33.5</v>
          </cell>
          <cell r="F3980">
            <v>67.900000000000006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</row>
        <row r="3982">
          <cell r="A3982" t="str">
            <v>69.03</v>
          </cell>
          <cell r="B3982" t="str">
            <v>Distribuicao e comando, caixas e equipamentos especificos</v>
          </cell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60.32</v>
          </cell>
          <cell r="F3984">
            <v>463.93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128.27000000000001</v>
          </cell>
          <cell r="F3985">
            <v>969.33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6.73</v>
          </cell>
          <cell r="F3986">
            <v>1465.41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19.149999999999999</v>
          </cell>
          <cell r="F3987">
            <v>188.75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7.18</v>
          </cell>
          <cell r="F3988">
            <v>43.61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7.18</v>
          </cell>
          <cell r="F3989">
            <v>169.62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71.8</v>
          </cell>
          <cell r="F3994">
            <v>9601.2099999999991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71.8</v>
          </cell>
          <cell r="F3995">
            <v>12602.59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71.8</v>
          </cell>
          <cell r="F3996">
            <v>37112.49</v>
          </cell>
        </row>
        <row r="3997">
          <cell r="A3997" t="str">
            <v>69.06</v>
          </cell>
          <cell r="B3997" t="str">
            <v>Sistemas ininterruptos de energia</v>
          </cell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134.66</v>
          </cell>
          <cell r="F3998">
            <v>36636.06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134.66</v>
          </cell>
          <cell r="F3999">
            <v>48493.31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134.66</v>
          </cell>
          <cell r="F4000">
            <v>52116.82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95.72</v>
          </cell>
          <cell r="F4001">
            <v>5087.5600000000004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134.66</v>
          </cell>
          <cell r="F4002">
            <v>13956.17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95.72</v>
          </cell>
          <cell r="F4003">
            <v>20593.689999999999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47.86</v>
          </cell>
          <cell r="F4004">
            <v>817.7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134.66</v>
          </cell>
          <cell r="F4005">
            <v>43125.09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134.66</v>
          </cell>
          <cell r="F4006">
            <v>57721.46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134.66</v>
          </cell>
          <cell r="F4007">
            <v>124191.5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134.66</v>
          </cell>
          <cell r="F4008">
            <v>132650.74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134.66</v>
          </cell>
          <cell r="F4009">
            <v>56838.45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134.66</v>
          </cell>
          <cell r="F4010">
            <v>25700.51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134.66</v>
          </cell>
          <cell r="F4011">
            <v>36373.360000000001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134.66</v>
          </cell>
          <cell r="F4012">
            <v>81060.39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134.66</v>
          </cell>
          <cell r="F4013">
            <v>30950.23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134.66</v>
          </cell>
          <cell r="F4014">
            <v>79857.37</v>
          </cell>
        </row>
        <row r="4015">
          <cell r="A4015" t="str">
            <v>69.08</v>
          </cell>
          <cell r="B4015" t="str">
            <v>Equipamentos para informatica</v>
          </cell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54.87</v>
          </cell>
          <cell r="F4016">
            <v>823.26</v>
          </cell>
        </row>
        <row r="4017">
          <cell r="A4017" t="str">
            <v>69.09</v>
          </cell>
          <cell r="B4017" t="str">
            <v>Sistema de rede</v>
          </cell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9.57</v>
          </cell>
          <cell r="F4018">
            <v>63.44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38.29</v>
          </cell>
          <cell r="F4019">
            <v>781.77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38.29</v>
          </cell>
          <cell r="F4020">
            <v>553.89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9.57</v>
          </cell>
          <cell r="F4021">
            <v>162.47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3.54</v>
          </cell>
          <cell r="F4022">
            <v>1309.3599999999999</v>
          </cell>
        </row>
        <row r="4023">
          <cell r="A4023" t="str">
            <v>69.10</v>
          </cell>
          <cell r="B4023" t="str">
            <v>Telecomunicacoes</v>
          </cell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21.95</v>
          </cell>
          <cell r="F4024">
            <v>469.9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382.88</v>
          </cell>
          <cell r="F4025">
            <v>879.91</v>
          </cell>
        </row>
        <row r="4026">
          <cell r="A4026" t="str">
            <v>69.20</v>
          </cell>
          <cell r="B4026" t="str">
            <v>Reparos, conservacoes e complementos - GRUPO 69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4.79</v>
          </cell>
          <cell r="F4027">
            <v>5.26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9.57</v>
          </cell>
          <cell r="F4028">
            <v>16.68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9.57</v>
          </cell>
          <cell r="F4029">
            <v>12.11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9.57</v>
          </cell>
          <cell r="F4030">
            <v>12.76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10.63</v>
          </cell>
          <cell r="F4031">
            <v>291.95999999999998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10.63</v>
          </cell>
          <cell r="F4032">
            <v>630.49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16.84</v>
          </cell>
          <cell r="F4033">
            <v>21.63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16.84</v>
          </cell>
          <cell r="F4034">
            <v>38.799999999999997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1.95</v>
          </cell>
          <cell r="F4035">
            <v>69.86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10.97</v>
          </cell>
          <cell r="F4036">
            <v>217.81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7.08</v>
          </cell>
          <cell r="F4037">
            <v>87.68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7.08</v>
          </cell>
          <cell r="F4038">
            <v>110.95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7.08</v>
          </cell>
          <cell r="F4039">
            <v>174.12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1.95</v>
          </cell>
          <cell r="F4040">
            <v>91.57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1.95</v>
          </cell>
          <cell r="F4041">
            <v>94.45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3.89</v>
          </cell>
          <cell r="F4042">
            <v>13.67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3.89</v>
          </cell>
          <cell r="F4043">
            <v>16.100000000000001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18.11</v>
          </cell>
          <cell r="F4044">
            <v>36.56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10.97</v>
          </cell>
          <cell r="F4045">
            <v>18.96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10.97</v>
          </cell>
          <cell r="F4046">
            <v>24.08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10.97</v>
          </cell>
          <cell r="F4047">
            <v>23.9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18.59</v>
          </cell>
          <cell r="F4048">
            <v>49.65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9.57</v>
          </cell>
          <cell r="F4049">
            <v>20.6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33.67</v>
          </cell>
          <cell r="F4050">
            <v>183.8</v>
          </cell>
        </row>
        <row r="4051">
          <cell r="A4051" t="str">
            <v>70</v>
          </cell>
          <cell r="B4051" t="str">
            <v>SINALIZACAO VIARIA</v>
          </cell>
        </row>
        <row r="4052">
          <cell r="A4052" t="str">
            <v>70.01</v>
          </cell>
          <cell r="B4052" t="str">
            <v>Dispositivo viario</v>
          </cell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2.86</v>
          </cell>
          <cell r="F4053">
            <v>295.33999999999997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3.04</v>
          </cell>
          <cell r="F4054">
            <v>312.35000000000002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3.06</v>
          </cell>
          <cell r="F4055">
            <v>314.45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13.71</v>
          </cell>
          <cell r="F4056">
            <v>366.78</v>
          </cell>
        </row>
        <row r="4057">
          <cell r="A4057" t="str">
            <v>70.02</v>
          </cell>
          <cell r="B4057" t="str">
            <v>Sinalizacao horizontal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24.77</v>
          </cell>
          <cell r="F4069">
            <v>959.68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24.76</v>
          </cell>
          <cell r="F4070">
            <v>1010.73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24.76</v>
          </cell>
          <cell r="F4071">
            <v>1168.08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24.76</v>
          </cell>
          <cell r="F4072">
            <v>1231.54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24.76</v>
          </cell>
          <cell r="F4073">
            <v>1475.89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37.15</v>
          </cell>
          <cell r="F4074">
            <v>954.43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37.15</v>
          </cell>
          <cell r="F4075">
            <v>1025.6199999999999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37.15</v>
          </cell>
          <cell r="F4076">
            <v>1226.8800000000001</v>
          </cell>
        </row>
        <row r="4077">
          <cell r="A4077" t="str">
            <v>70.04</v>
          </cell>
          <cell r="B4077" t="str">
            <v>Coluna cônica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108.15</v>
          </cell>
          <cell r="F4078">
            <v>1309.6300000000001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108.15</v>
          </cell>
          <cell r="F4079">
            <v>2931.48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184.97</v>
          </cell>
          <cell r="F4080">
            <v>4429.8900000000003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108.15</v>
          </cell>
          <cell r="F4081">
            <v>3641.18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67.33</v>
          </cell>
          <cell r="F4082">
            <v>2220.85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108.15</v>
          </cell>
          <cell r="F4083">
            <v>2117.37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108.15</v>
          </cell>
          <cell r="F4084">
            <v>2681.16</v>
          </cell>
        </row>
        <row r="4085">
          <cell r="A4085" t="str">
            <v>70.05</v>
          </cell>
          <cell r="B4085" t="str">
            <v>Sinalizacao semaforica e complementar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22.77</v>
          </cell>
          <cell r="F4086">
            <v>384.05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50.6</v>
          </cell>
          <cell r="F4087">
            <v>3579.18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33.67</v>
          </cell>
          <cell r="F4088">
            <v>1454.46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575.95000000000005</v>
          </cell>
          <cell r="F4089">
            <v>2641.45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671.67</v>
          </cell>
          <cell r="F4090">
            <v>7420.66</v>
          </cell>
        </row>
        <row r="4091">
          <cell r="A4091" t="str">
            <v>70.06</v>
          </cell>
          <cell r="B4091" t="str">
            <v>Tachas e tachoes</v>
          </cell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10.96</v>
          </cell>
          <cell r="F4092">
            <v>93.48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8.2200000000000006</v>
          </cell>
          <cell r="F4093">
            <v>31.97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8.2200000000000006</v>
          </cell>
          <cell r="F4094">
            <v>21.41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8.2200000000000006</v>
          </cell>
          <cell r="F4095">
            <v>19.71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8.2200000000000006</v>
          </cell>
          <cell r="F4096">
            <v>25.69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8.2200000000000006</v>
          </cell>
          <cell r="F4097">
            <v>21.94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9.19</v>
          </cell>
          <cell r="F4098">
            <v>45.84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9.19</v>
          </cell>
          <cell r="F4099">
            <v>41.98</v>
          </cell>
        </row>
        <row r="4100">
          <cell r="A4100" t="str">
            <v>97</v>
          </cell>
          <cell r="B4100" t="str">
            <v>SINALIZACAO E COMUNICACAO VISUAL</v>
          </cell>
        </row>
        <row r="4101">
          <cell r="A4101" t="str">
            <v>97.02</v>
          </cell>
          <cell r="B4101" t="str">
            <v>Placas, porticos e obeliscos arquitetônicos</v>
          </cell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86.32</v>
          </cell>
          <cell r="F4102">
            <v>10343.040000000001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86.32</v>
          </cell>
          <cell r="F4103">
            <v>438.08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86.32</v>
          </cell>
          <cell r="F4104">
            <v>3373.69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6.26</v>
          </cell>
          <cell r="F4105">
            <v>16.21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6.26</v>
          </cell>
          <cell r="F4106">
            <v>12.74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6.26</v>
          </cell>
          <cell r="F4107">
            <v>12.31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6.26</v>
          </cell>
          <cell r="F4108">
            <v>12.13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6.26</v>
          </cell>
          <cell r="F4109">
            <v>17.62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6.26</v>
          </cell>
          <cell r="F4110">
            <v>11.9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3.55</v>
          </cell>
          <cell r="F4111">
            <v>535.15</v>
          </cell>
        </row>
        <row r="4112">
          <cell r="A4112" t="str">
            <v>97.03</v>
          </cell>
          <cell r="B4112" t="str">
            <v>Pintura de letras e pictogramas</v>
          </cell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54.59</v>
          </cell>
          <cell r="F4113">
            <v>64.489999999999995</v>
          </cell>
        </row>
        <row r="4114">
          <cell r="A4114" t="str">
            <v>97.05</v>
          </cell>
          <cell r="B4114" t="str">
            <v>Placas, porticos e sinalizacao viaria</v>
          </cell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7.34</v>
          </cell>
          <cell r="F4115">
            <v>104.59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1.51</v>
          </cell>
          <cell r="F4116">
            <v>40.51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</row>
        <row r="4120">
          <cell r="A4120" t="str">
            <v>98.02</v>
          </cell>
          <cell r="B4120" t="str">
            <v>Mobiliario</v>
          </cell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F4121">
            <v>687.03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Data base: FEVEREIRO/22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>
            <v>0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>
            <v>0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>
            <v>0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>
            <v>0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>
            <v>0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>
            <v>0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>
            <v>0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>
            <v>0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>
            <v>0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>
            <v>0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>
            <v>0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>
            <v>0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>
            <v>0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>
            <v>0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>
            <v>0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>
            <v>0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>
            <v>0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>
            <v>0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>
            <v>0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>
            <v>0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>
            <v>0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>
            <v>0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>
            <v>0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>
            <v>0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>
            <v>0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>
            <v>0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>
            <v>0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>
            <v>0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>
            <v>0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>
            <v>0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>
            <v>0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>
            <v>0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>
            <v>0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>
            <v>0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>
            <v>0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>
            <v>0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>
            <v>0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>
            <v>0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>
            <v>0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>
            <v>0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>
            <v>0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>
            <v>0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>
            <v>0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>
            <v>0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>
            <v>0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>
            <v>0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>
            <v>0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>
            <v>0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>
            <v>0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>
            <v>0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>
            <v>0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>
            <v>0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>
            <v>0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>
            <v>0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>
            <v>0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>
            <v>0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>
            <v>0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>
            <v>0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>
            <v>0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>
            <v>0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>
            <v>0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>
            <v>0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>
            <v>0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>
            <v>0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>
            <v>0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>
            <v>0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>
            <v>0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>
            <v>0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>
            <v>0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>
            <v>0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>
            <v>0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>
            <v>0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>
            <v>0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>
            <v>0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>
            <v>0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>
            <v>0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>
            <v>0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>
            <v>0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>
            <v>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>
            <v>0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>
            <v>0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>
            <v>0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>
            <v>0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>
            <v>0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>
            <v>0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>
            <v>0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>
            <v>0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>
            <v>0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>
            <v>0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>
            <v>0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>
            <v>0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>
            <v>0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02.01</v>
          </cell>
          <cell r="B172" t="str">
            <v>Construção provisória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>
            <v>0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>
            <v>0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>
            <v>0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>
            <v>0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03.01</v>
          </cell>
          <cell r="B222" t="str">
            <v>Demolição de concreto, lastro, mistura e afins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>
            <v>0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>
            <v>0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>
            <v>0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>
            <v>0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>
            <v>0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>
            <v>0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>
            <v>0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>
            <v>0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>
            <v>0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>
            <v>0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>
            <v>0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>
            <v>0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>
            <v>0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>
            <v>0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>
            <v>0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>
            <v>0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>
            <v>0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>
            <v>0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04.01</v>
          </cell>
          <cell r="B276" t="str">
            <v>Retirada de fechamento e elemento divisor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>
            <v>0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>
            <v>0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>
            <v>0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>
            <v>0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>
            <v>0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>
            <v>0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>
            <v>0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>
            <v>0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>
            <v>0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>
            <v>0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>
            <v>0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>
            <v>0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>
            <v>0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>
            <v>0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>
            <v>0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>
            <v>0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>
            <v>0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>
            <v>0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>
            <v>0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>
            <v>0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>
            <v>0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>
            <v>0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>
            <v>0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>
            <v>0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>
            <v>0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>
            <v>0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>
            <v>0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>
            <v>0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>
            <v>0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>
            <v>0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>
            <v>0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>
            <v>0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>
            <v>0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>
            <v>0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>
            <v>0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>
            <v>0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>
            <v>0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>
            <v>0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>
            <v>0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>
            <v>0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>
            <v>0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>
            <v>0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>
            <v>0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>
            <v>0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>
            <v>0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>
            <v>0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>
            <v>0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>
            <v>0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>
            <v>0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>
            <v>0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>
            <v>0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>
            <v>0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>
            <v>0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>
            <v>0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>
            <v>0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>
            <v>0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>
            <v>0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>
            <v>0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>
            <v>0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>
            <v>0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>
            <v>0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>
            <v>0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>
            <v>0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>
            <v>0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>
            <v>0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>
            <v>0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>
            <v>0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>
            <v>0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>
            <v>0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>
            <v>0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>
            <v>0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>
            <v>0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>
            <v>0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>
            <v>0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>
            <v>0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>
            <v>0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>
            <v>0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>
            <v>0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>
            <v>0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>
            <v>0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>
            <v>0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>
            <v>0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>
            <v>0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>
            <v>0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>
            <v>0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>
            <v>0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>
            <v>0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>
            <v>0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>
            <v>0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>
            <v>0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>
            <v>0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>
            <v>0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>
            <v>0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>
            <v>0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>
            <v>0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>
            <v>0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>
            <v>0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>
            <v>0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>
            <v>0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>
            <v>0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>
            <v>0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>
            <v>0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>
            <v>0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>
            <v>0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>
            <v>0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>
            <v>0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>
            <v>0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>
            <v>0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>
            <v>0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>
            <v>0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>
            <v>0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>
            <v>0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>
            <v>0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>
            <v>0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>
            <v>0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>
            <v>0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>
            <v>0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>
            <v>0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>
            <v>0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>
            <v>0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>
            <v>0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>
            <v>0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>
            <v>0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>
            <v>0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>
            <v>0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>
            <v>0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>
            <v>0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>
            <v>0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>
            <v>0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>
            <v>0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>
            <v>0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>
            <v>0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>
            <v>0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>
            <v>0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>
            <v>0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>
            <v>0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>
            <v>0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>
            <v>0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>
            <v>0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>
            <v>0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>
            <v>0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>
            <v>0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>
            <v>0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>
            <v>0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>
            <v>0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>
            <v>0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>
            <v>0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>
            <v>0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>
            <v>0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>
            <v>0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>
            <v>0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>
            <v>0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>
            <v>0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>
            <v>0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>
            <v>0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>
            <v>0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>
            <v>0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>
            <v>0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>
            <v>0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>
            <v>0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>
            <v>0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>
            <v>0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>
            <v>0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>
            <v>0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>
            <v>0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>
            <v>0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>
            <v>0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>
            <v>0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>
            <v>0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>
            <v>0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>
            <v>0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>
            <v>0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>
            <v>0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>
            <v>0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>
            <v>0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>
            <v>0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>
            <v>0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>
            <v>0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>
            <v>0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>
            <v>0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>
            <v>0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>
            <v>0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06.01</v>
          </cell>
          <cell r="B502" t="str">
            <v>Escavação manual em campo aberto de solo, exceto rocha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>
            <v>0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>
            <v>0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>
            <v>0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>
            <v>0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>
            <v>0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>
            <v>0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>
            <v>0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>
            <v>0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>
            <v>0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>
            <v>0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08.01</v>
          </cell>
          <cell r="B543" t="str">
            <v>Escoramento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>
            <v>0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>
            <v>0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>
            <v>0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>
            <v>0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>
            <v>0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>
            <v>0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>
            <v>0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>
            <v>0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09.01</v>
          </cell>
          <cell r="B580" t="str">
            <v>Forma em tabua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>
            <v>0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>
            <v>0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10.01</v>
          </cell>
          <cell r="B606" t="str">
            <v>Armadura em barra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11.01</v>
          </cell>
          <cell r="B613" t="str">
            <v>Concreto usinado com controle fck - fornecimento do material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>
            <v>0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>
            <v>0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>
            <v>0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>
            <v>0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>
            <v>0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>
            <v>0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>
            <v>0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>
            <v>0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>
            <v>0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>
            <v>0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>
            <v>0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>
            <v>0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>
            <v>0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>
            <v>0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>
            <v>0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>
            <v>0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>
            <v>0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>
            <v>0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>
            <v>0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>
            <v>0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>
            <v>0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12.01</v>
          </cell>
          <cell r="B671" t="str">
            <v>Broca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>
            <v>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>
            <v>0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>
            <v>0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>
            <v>0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>
            <v>0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>
            <v>0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>
            <v>0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>
            <v>0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>
            <v>0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>
            <v>0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>
            <v>0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>
            <v>0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>
            <v>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>
            <v>0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>
            <v>0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>
            <v>0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>
            <v>0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>
            <v>0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>
            <v>0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>
            <v>0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13.01</v>
          </cell>
          <cell r="B736" t="str">
            <v>Laje pre-fabricada mista em vigotas treplicadas e lajotas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14.01</v>
          </cell>
          <cell r="B760" t="str">
            <v>Alvenaria de fundação (embasamento)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>
            <v>0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>
            <v>0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>
            <v>0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>
            <v>0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>
            <v>0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>
            <v>0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>
            <v>0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>
            <v>0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>
            <v>0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>
            <v>0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>
            <v>0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>
            <v>0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>
            <v>0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>
            <v>0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>
            <v>0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>
            <v>0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>
            <v>0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>
            <v>0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>
            <v>0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>
            <v>0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>
            <v>0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>
            <v>0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15.01</v>
          </cell>
          <cell r="B839" t="str">
            <v>Estrutura em madeira para cobertura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>
            <v>0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>
            <v>0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>
            <v>0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>
            <v>0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>
            <v>0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16.02</v>
          </cell>
          <cell r="B871" t="str">
            <v>Telhamento em barro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>
            <v>0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>
            <v>0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>
            <v>0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>
            <v>0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>
            <v>0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17.01</v>
          </cell>
          <cell r="B939" t="str">
            <v>Regularização de base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>
            <v>0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>
            <v>0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>
            <v>0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>
            <v>0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>
            <v>0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>
            <v>0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>
            <v>0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>
            <v>0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18.05</v>
          </cell>
          <cell r="B1009" t="str">
            <v>Plaqueta laminada para revestimento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19.01</v>
          </cell>
          <cell r="B1069" t="str">
            <v>Granito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20.01</v>
          </cell>
          <cell r="B1097" t="str">
            <v>Lambris de madeira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>
            <v>0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>
            <v>0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>
            <v>0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21.01</v>
          </cell>
          <cell r="B1113" t="str">
            <v>Revestimento em borracha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>
            <v>0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>
            <v>0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>
            <v>0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>
            <v>0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>
            <v>0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>
            <v>0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>
            <v>0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>
            <v>0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>
            <v>0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>
            <v>0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>
            <v>0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>
            <v>0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>
            <v>0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>
            <v>0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>
            <v>0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22.01</v>
          </cell>
          <cell r="B1163" t="str">
            <v>Forro de madeira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>
            <v>0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>
            <v>0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>
            <v>0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>
            <v>0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>
            <v>0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>
            <v>0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>
            <v>0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>
            <v>0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>
            <v>0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>
            <v>0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>
            <v>0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>
            <v>0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>
            <v>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>
            <v>0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>
            <v>0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>
            <v>0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>
            <v>0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>
            <v>0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>
            <v>0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>
            <v>0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>
            <v>0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>
            <v>0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23.01</v>
          </cell>
          <cell r="B1200" t="str">
            <v>Janela e veneziana em madeira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>
            <v>0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>
            <v>0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>
            <v>0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>
            <v>0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>
            <v>0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>
            <v>0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>
            <v>0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>
            <v>0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>
            <v>0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>
            <v>0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>
            <v>0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>
            <v>0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>
            <v>0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>
            <v>0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>
            <v>0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>
            <v>0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24.01</v>
          </cell>
          <cell r="B1296" t="str">
            <v>Caixilho em ferro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>
            <v>0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>
            <v>0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>
            <v>0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>
            <v>0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</row>
        <row r="1401">
          <cell r="A1401" t="str">
            <v>25.01</v>
          </cell>
          <cell r="B1401" t="str">
            <v>Caixilho em aluminio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>
            <v>0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>
            <v>0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>
            <v>0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>
            <v>0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>
            <v>0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>
            <v>0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26.01</v>
          </cell>
          <cell r="B1449" t="str">
            <v>Vidro comum e laminado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>
            <v>0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>
            <v>0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>
            <v>0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>
            <v>0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>
            <v>0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>
            <v>0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>
            <v>0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>
            <v>0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>
            <v>0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>
            <v>0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>
            <v>0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>
            <v>0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>
            <v>0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>
            <v>0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>
            <v>0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 t="str">
            <v>27.02</v>
          </cell>
          <cell r="B1487" t="str">
            <v>Policarbonato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28.01</v>
          </cell>
          <cell r="B1503" t="str">
            <v>Ferragem para porta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>
            <v>0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>
            <v>0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>
            <v>0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>
            <v>0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>
            <v>0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>
            <v>0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>
            <v>0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>
            <v>0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>
            <v>0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>
            <v>0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>
            <v>0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>
            <v>0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29.01</v>
          </cell>
          <cell r="B1564" t="str">
            <v>Cantoneira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30.01</v>
          </cell>
          <cell r="B1578" t="str">
            <v>Barra de apoio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>
            <v>0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>
            <v>0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>
            <v>0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>
            <v>0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>
            <v>0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32.06</v>
          </cell>
          <cell r="B1626" t="str">
            <v>Isolamentos termicos / acusticos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>
            <v>0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>
            <v>0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>
            <v>0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>
            <v>0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>
            <v>0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>
            <v>0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>
            <v>0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>
            <v>0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>
            <v>0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33.01</v>
          </cell>
          <cell r="B1721" t="str">
            <v>Preparo de base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>
            <v>0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>
            <v>0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>
            <v>0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>
            <v>0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34.01</v>
          </cell>
          <cell r="B1770" t="str">
            <v>Preparacao de solo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>
            <v>0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>
            <v>0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>
            <v>0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>
            <v>0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>
            <v>0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>
            <v>0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>
            <v>0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>
            <v>0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>
            <v>0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35.01</v>
          </cell>
          <cell r="B1831" t="str">
            <v>Quadra e equipamento de esportes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>
            <v>0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36.01</v>
          </cell>
          <cell r="B1859" t="str">
            <v>Entrada de energia - componentes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>
            <v>0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>
            <v>0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>
            <v>0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>
            <v>0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38.01</v>
          </cell>
          <cell r="B2119" t="str">
            <v>Eletroduto em PVC rigido roscavel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>
            <v>0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>
            <v>0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>
            <v>0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>
            <v>0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>
            <v>0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40.01</v>
          </cell>
          <cell r="B2441" t="str">
            <v>Caixa de passagem estampada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</row>
        <row r="2557">
          <cell r="A2557" t="str">
            <v>41.02</v>
          </cell>
          <cell r="B2557" t="str">
            <v>Lampadas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>
            <v>0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>
            <v>0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42.01</v>
          </cell>
          <cell r="B2682" t="str">
            <v>Complementos para para-raios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A2778" t="str">
            <v>43.01</v>
          </cell>
          <cell r="B2778" t="str">
            <v>Bebedouros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A2886" t="str">
            <v>44.01</v>
          </cell>
          <cell r="B2886" t="str">
            <v>Aparelhos e loucas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>
            <v>0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>
            <v>0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A3004" t="str">
            <v>45.01</v>
          </cell>
          <cell r="B3004" t="str">
            <v>Entrada de agua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>
            <v>0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47.01</v>
          </cell>
          <cell r="B3378" t="str">
            <v>Registro e / ou valvula em latao fundido sem acabamento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</row>
        <row r="3527">
          <cell r="A3527" t="str">
            <v>48.02</v>
          </cell>
          <cell r="B3527" t="str">
            <v>Reservatorio em material sintetico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>
            <v>0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>
            <v>0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>
            <v>0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49.01</v>
          </cell>
          <cell r="B3559" t="str">
            <v>Caixas sifonadas de PVC rigido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50.01</v>
          </cell>
          <cell r="B3634" t="str">
            <v>Hidrantes e acessorios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>
            <v>0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>
            <v>0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>
            <v>0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>
            <v>0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>
            <v>0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>
            <v>0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</row>
        <row r="3701">
          <cell r="A3701" t="str">
            <v>54.01</v>
          </cell>
          <cell r="B3701" t="str">
            <v>Pavimentacao preparo de base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>
            <v>0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>
            <v>0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>
            <v>0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>
            <v>0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</row>
        <row r="3756">
          <cell r="A3756" t="str">
            <v>55.01</v>
          </cell>
          <cell r="B3756" t="str">
            <v>Limpeza de obra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>
            <v>0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>
            <v>0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>
            <v>0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>
            <v>0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>
            <v>0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>
            <v>0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>
            <v>0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>
            <v>0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>
            <v>0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>
            <v>0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</row>
        <row r="3774">
          <cell r="A3774" t="str">
            <v>61.01</v>
          </cell>
          <cell r="B3774" t="str">
            <v>Elevador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>
            <v>0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>
            <v>0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>
            <v>0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>
            <v>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>
            <v>0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>
            <v>0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>
            <v>0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>
            <v>0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</row>
        <row r="3873">
          <cell r="A3873" t="str">
            <v>62.04</v>
          </cell>
          <cell r="B3873" t="str">
            <v>Mobiliario e acessorios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>
            <v>0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>
            <v>0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>
            <v>0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>
            <v>0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>
            <v>0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</row>
        <row r="3882">
          <cell r="A3882" t="str">
            <v>65.01</v>
          </cell>
          <cell r="B3882" t="str">
            <v>Camara frigorifica para resfriado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>
            <v>0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>
            <v>0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</row>
        <row r="3887">
          <cell r="A3887" t="str">
            <v>66.02</v>
          </cell>
          <cell r="B3887" t="str">
            <v>Controle de acessos e alarme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>
            <v>0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>
            <v>0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>
            <v>0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>
            <v>0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>
            <v>0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</row>
        <row r="3924">
          <cell r="A3924" t="str">
            <v>67.02</v>
          </cell>
          <cell r="B3924" t="str">
            <v>Tratamento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>
            <v>0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>
            <v>0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68.01</v>
          </cell>
          <cell r="B3937" t="str">
            <v>Posteamento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</row>
        <row r="3970">
          <cell r="A3970" t="str">
            <v>69.03</v>
          </cell>
          <cell r="B3970" t="str">
            <v>Distribuicao e comando, caixas e equipamentos especificos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>
            <v>0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>
            <v>0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>
            <v>0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>
            <v>0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70.01</v>
          </cell>
          <cell r="B4040" t="str">
            <v>Dispositivo viario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>
            <v>0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>
            <v>0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>
            <v>0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>
            <v>0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>
            <v>0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>
            <v>0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>
            <v>0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>
            <v>0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>
            <v>0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>
            <v>0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97.02</v>
          </cell>
          <cell r="B4089" t="str">
            <v>Placas, porticos e obeliscos arquitetônicos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>
            <v>0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>
            <v>0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98.02</v>
          </cell>
          <cell r="B4108" t="str">
            <v>Mobiliario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>
            <v>0</v>
          </cell>
          <cell r="F4109">
            <v>651.75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185</v>
          </cell>
        </row>
        <row r="6">
          <cell r="F6" t="str">
            <v>Data base: FEVEREIRO/22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showWhiteSpace="0" view="pageBreakPreview" zoomScale="90" zoomScaleNormal="90" zoomScaleSheetLayoutView="90" workbookViewId="0">
      <selection activeCell="L100" sqref="L100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5" bestFit="1" customWidth="1"/>
    <col min="4" max="4" width="10" style="50" bestFit="1" customWidth="1"/>
    <col min="5" max="5" width="12.7109375" style="50" bestFit="1" customWidth="1"/>
    <col min="6" max="6" width="11.28515625" style="50" bestFit="1" customWidth="1"/>
    <col min="7" max="8" width="12.7109375" style="50" bestFit="1" customWidth="1"/>
    <col min="9" max="9" width="21" style="50" customWidth="1"/>
    <col min="10" max="16384" width="9.140625" style="50"/>
  </cols>
  <sheetData>
    <row r="1" spans="1:9" ht="15">
      <c r="A1" s="150" t="s">
        <v>0</v>
      </c>
      <c r="B1" s="152" t="s">
        <v>13</v>
      </c>
      <c r="C1" s="154" t="s">
        <v>2</v>
      </c>
      <c r="D1" s="156" t="s">
        <v>3</v>
      </c>
      <c r="E1" s="158" t="s">
        <v>4</v>
      </c>
      <c r="F1" s="148" t="s">
        <v>5</v>
      </c>
      <c r="G1" s="148"/>
      <c r="H1" s="148"/>
      <c r="I1" s="149"/>
    </row>
    <row r="2" spans="1:9" ht="15">
      <c r="A2" s="151"/>
      <c r="B2" s="153"/>
      <c r="C2" s="155"/>
      <c r="D2" s="157"/>
      <c r="E2" s="159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109"/>
      <c r="C3" s="110" t="s">
        <v>71</v>
      </c>
      <c r="D3" s="111"/>
      <c r="E3" s="112"/>
      <c r="F3" s="112"/>
      <c r="G3" s="112"/>
      <c r="H3" s="112"/>
      <c r="I3" s="113">
        <f>SUM(I4:I9)</f>
        <v>58166.5</v>
      </c>
    </row>
    <row r="4" spans="1:9">
      <c r="A4" s="114" t="s">
        <v>12</v>
      </c>
      <c r="B4" s="54" t="s">
        <v>59</v>
      </c>
      <c r="C4" s="106" t="str">
        <f>VLOOKUP(B4,[2]onerado!$A:$F,2,0)</f>
        <v>Placa de identificação para obra</v>
      </c>
      <c r="D4" s="55" t="str">
        <f>VLOOKUP(B4,[3]onerado_185!$A:$F,3,0)</f>
        <v>M2</v>
      </c>
      <c r="E4" s="55">
        <v>6</v>
      </c>
      <c r="F4" s="56">
        <f>VLOOKUP(B4,[2]onerado!$A:$F,4,0)</f>
        <v>770.75</v>
      </c>
      <c r="G4" s="56">
        <f>VLOOKUP(B4,[2]onerado!$A:$F,5,0)</f>
        <v>89.45</v>
      </c>
      <c r="H4" s="56">
        <f>G4+F4</f>
        <v>860.2</v>
      </c>
      <c r="I4" s="57">
        <f>E4*H4</f>
        <v>5161.2000000000007</v>
      </c>
    </row>
    <row r="5" spans="1:9" ht="28.5">
      <c r="A5" s="114" t="s">
        <v>60</v>
      </c>
      <c r="B5" s="54" t="s">
        <v>61</v>
      </c>
      <c r="C5" s="106" t="str">
        <f>VLOOKUP(B5,[2]onerado!$A:$F,2,0)</f>
        <v>Locação de container tipo escritório com 1 vaso sanitário, 1 lavatório e 1 ponto para chuveiro - área mínima de 13,80 m²</v>
      </c>
      <c r="D5" s="55" t="str">
        <f>VLOOKUP(B5,[3]onerado_185!$A:$F,3,0)</f>
        <v>UNMES</v>
      </c>
      <c r="E5" s="55">
        <v>3</v>
      </c>
      <c r="F5" s="56">
        <f>VLOOKUP(B5,[2]onerado!$A:$F,4,0)</f>
        <v>972.88</v>
      </c>
      <c r="G5" s="56">
        <f>VLOOKUP(B5,[2]onerado!$A:$F,5,0)</f>
        <v>133.32</v>
      </c>
      <c r="H5" s="56">
        <f t="shared" ref="H5" si="0">G5+F5</f>
        <v>1106.2</v>
      </c>
      <c r="I5" s="57">
        <f t="shared" ref="I5" si="1">E5*H5</f>
        <v>3318.6000000000004</v>
      </c>
    </row>
    <row r="6" spans="1:9" ht="28.5">
      <c r="A6" s="114" t="s">
        <v>69</v>
      </c>
      <c r="B6" s="54" t="s">
        <v>216</v>
      </c>
      <c r="C6" s="106" t="str">
        <f>VLOOKUP(B6,[2]onerado!$A:$F,2,0)</f>
        <v>Banheiro químico modelo Standard, com manutenção conforme exigências da CETESB</v>
      </c>
      <c r="D6" s="55" t="str">
        <f>VLOOKUP(B6,[3]onerado_185!$A:$F,3,0)</f>
        <v>UNMES</v>
      </c>
      <c r="E6" s="55">
        <v>12</v>
      </c>
      <c r="F6" s="56">
        <f>VLOOKUP(B6,[2]onerado!$A:$F,4,0)</f>
        <v>773.54</v>
      </c>
      <c r="G6" s="56">
        <f>VLOOKUP(B6,[2]onerado!$A:$F,5,0)</f>
        <v>0</v>
      </c>
      <c r="H6" s="56">
        <f t="shared" ref="H6" si="2">G6+F6</f>
        <v>773.54</v>
      </c>
      <c r="I6" s="57">
        <f t="shared" ref="I6" si="3">E6*H6</f>
        <v>9282.48</v>
      </c>
    </row>
    <row r="7" spans="1:9" ht="42.75">
      <c r="A7" s="114" t="s">
        <v>70</v>
      </c>
      <c r="B7" s="54" t="s">
        <v>239</v>
      </c>
      <c r="C7" s="106" t="s">
        <v>240</v>
      </c>
      <c r="D7" s="55" t="s">
        <v>241</v>
      </c>
      <c r="E7" s="55">
        <v>1</v>
      </c>
      <c r="F7" s="56"/>
      <c r="G7" s="56"/>
      <c r="H7" s="56">
        <f>'COMPOSIÇÃO EMBARCAÇÃO'!I3</f>
        <v>32560.57</v>
      </c>
      <c r="I7" s="57">
        <f>H7*E7</f>
        <v>32560.57</v>
      </c>
    </row>
    <row r="8" spans="1:9">
      <c r="A8" s="114"/>
      <c r="B8" s="54" t="s">
        <v>242</v>
      </c>
      <c r="C8" s="106" t="str">
        <f>VLOOKUP(B8,[2]onerado!$A:$F,2,0)</f>
        <v>Construção provisória em madeira - fornecimento e montagem</v>
      </c>
      <c r="D8" s="55" t="str">
        <f>VLOOKUP(B8,[3]onerado_185!$A:$F,3,0)</f>
        <v>M2</v>
      </c>
      <c r="E8" s="55">
        <v>15</v>
      </c>
      <c r="F8" s="56">
        <f>VLOOKUP(B8,[2]onerado!$A:$F,4,0)</f>
        <v>379.63</v>
      </c>
      <c r="G8" s="56">
        <f>VLOOKUP(B8,[2]onerado!$A:$F,5,0)</f>
        <v>124.76</v>
      </c>
      <c r="H8" s="56">
        <f t="shared" ref="H8:H9" si="4">G8+F8</f>
        <v>504.39</v>
      </c>
      <c r="I8" s="57">
        <f t="shared" ref="I8:I9" si="5">E8*H8</f>
        <v>7565.8499999999995</v>
      </c>
    </row>
    <row r="9" spans="1:9">
      <c r="A9" s="114"/>
      <c r="B9" s="54" t="s">
        <v>243</v>
      </c>
      <c r="C9" s="106" t="str">
        <f>VLOOKUP(B9,[2]onerado!$A:$F,2,0)</f>
        <v>Desmobilização de construção provisória</v>
      </c>
      <c r="D9" s="55" t="str">
        <f>VLOOKUP(B9,[3]onerado_185!$A:$F,3,0)</f>
        <v>M2</v>
      </c>
      <c r="E9" s="55">
        <v>12</v>
      </c>
      <c r="F9" s="56">
        <f>VLOOKUP(B9,[2]onerado!$A:$F,4,0)</f>
        <v>16.27</v>
      </c>
      <c r="G9" s="56">
        <f>VLOOKUP(B9,[2]onerado!$A:$F,5,0)</f>
        <v>6.88</v>
      </c>
      <c r="H9" s="56">
        <f t="shared" si="4"/>
        <v>23.15</v>
      </c>
      <c r="I9" s="57">
        <f t="shared" si="5"/>
        <v>277.79999999999995</v>
      </c>
    </row>
    <row r="10" spans="1:9" ht="15">
      <c r="A10" s="53">
        <v>2</v>
      </c>
      <c r="B10" s="109"/>
      <c r="C10" s="110" t="s">
        <v>86</v>
      </c>
      <c r="D10" s="111"/>
      <c r="E10" s="112"/>
      <c r="F10" s="112"/>
      <c r="G10" s="112"/>
      <c r="H10" s="112"/>
      <c r="I10" s="113">
        <f>SUM(I11:I13)</f>
        <v>10522.570000000002</v>
      </c>
    </row>
    <row r="11" spans="1:9">
      <c r="A11" s="114" t="s">
        <v>9</v>
      </c>
      <c r="B11" s="54" t="s">
        <v>87</v>
      </c>
      <c r="C11" s="106" t="str">
        <f>VLOOKUP(B11,[2]onerado!$A:$F,2,0)</f>
        <v>Projeto executivo de arquitetura em formato A1</v>
      </c>
      <c r="D11" s="55" t="str">
        <f>VLOOKUP(B11,[2]onerado!$A:$F,3,0)</f>
        <v>UN</v>
      </c>
      <c r="E11" s="55">
        <v>2</v>
      </c>
      <c r="F11" s="56">
        <f>VLOOKUP(B11,[2]onerado!$A:$F,4,0)</f>
        <v>0</v>
      </c>
      <c r="G11" s="56">
        <f>VLOOKUP(B11,[2]onerado!$A:$F,5,0)</f>
        <v>3128.84</v>
      </c>
      <c r="H11" s="56">
        <f t="shared" ref="H11:H13" si="6">G11+F11</f>
        <v>3128.84</v>
      </c>
      <c r="I11" s="57">
        <f>E11*H11</f>
        <v>6257.68</v>
      </c>
    </row>
    <row r="12" spans="1:9">
      <c r="A12" s="114" t="s">
        <v>64</v>
      </c>
      <c r="B12" s="54" t="s">
        <v>88</v>
      </c>
      <c r="C12" s="106" t="str">
        <f>VLOOKUP(B12,[2]onerado!$A:$F,2,0)</f>
        <v>Projeto executivo de estrutura em formato A1</v>
      </c>
      <c r="D12" s="55" t="str">
        <f>VLOOKUP(B12,[2]onerado!$A:$F,3,0)</f>
        <v>UN</v>
      </c>
      <c r="E12" s="55">
        <v>1</v>
      </c>
      <c r="F12" s="56">
        <f>VLOOKUP(B12,[2]onerado!$A:$F,4,0)</f>
        <v>0</v>
      </c>
      <c r="G12" s="56">
        <f>VLOOKUP(B12,[2]onerado!$A:$F,5,0)</f>
        <v>2294.69</v>
      </c>
      <c r="H12" s="56">
        <f t="shared" si="6"/>
        <v>2294.69</v>
      </c>
      <c r="I12" s="57">
        <f t="shared" ref="I12:I13" si="7">E12*H12</f>
        <v>2294.69</v>
      </c>
    </row>
    <row r="13" spans="1:9">
      <c r="A13" s="114" t="s">
        <v>65</v>
      </c>
      <c r="B13" s="54" t="s">
        <v>89</v>
      </c>
      <c r="C13" s="106" t="str">
        <f>VLOOKUP(B13,[2]onerado!$A:$F,2,0)</f>
        <v>Projeto executivo de instalações hidráulicas em formato A1</v>
      </c>
      <c r="D13" s="55" t="str">
        <f>VLOOKUP(B13,[2]onerado!$A:$F,3,0)</f>
        <v>UN</v>
      </c>
      <c r="E13" s="55">
        <v>2</v>
      </c>
      <c r="F13" s="56">
        <f>VLOOKUP(B13,[2]onerado!$A:$F,4,0)</f>
        <v>0</v>
      </c>
      <c r="G13" s="56">
        <f>VLOOKUP(B13,[2]onerado!$A:$F,5,0)</f>
        <v>985.1</v>
      </c>
      <c r="H13" s="56">
        <f t="shared" si="6"/>
        <v>985.1</v>
      </c>
      <c r="I13" s="57">
        <f t="shared" si="7"/>
        <v>1970.2</v>
      </c>
    </row>
    <row r="14" spans="1:9" ht="15">
      <c r="A14" s="53">
        <v>3</v>
      </c>
      <c r="B14" s="109"/>
      <c r="C14" s="110" t="s">
        <v>90</v>
      </c>
      <c r="D14" s="111"/>
      <c r="E14" s="112"/>
      <c r="F14" s="112"/>
      <c r="G14" s="112"/>
      <c r="H14" s="112"/>
      <c r="I14" s="113">
        <f>SUM(I15:I20)</f>
        <v>3551.55</v>
      </c>
    </row>
    <row r="15" spans="1:9">
      <c r="A15" s="114" t="s">
        <v>24</v>
      </c>
      <c r="B15" s="54" t="s">
        <v>91</v>
      </c>
      <c r="C15" s="106" t="str">
        <f>VLOOKUP(B15,[2]onerado!$A:$F,2,0)</f>
        <v>Demolição manual de alvenaria de fundação/embasamento</v>
      </c>
      <c r="D15" s="55" t="str">
        <f>VLOOKUP(B15,[2]onerado!$A:$F,3,0)</f>
        <v>M3</v>
      </c>
      <c r="E15" s="55">
        <v>5</v>
      </c>
      <c r="F15" s="56">
        <f>VLOOKUP(B15,[2]onerado!$A:$F,4,0)</f>
        <v>0</v>
      </c>
      <c r="G15" s="56">
        <f>VLOOKUP(B15,[2]onerado!$A:$F,5,0)</f>
        <v>116.82</v>
      </c>
      <c r="H15" s="56">
        <f t="shared" ref="H15:H20" si="8">G15+F15</f>
        <v>116.82</v>
      </c>
      <c r="I15" s="57">
        <f>E15*H15</f>
        <v>584.09999999999991</v>
      </c>
    </row>
    <row r="16" spans="1:9" ht="28.5">
      <c r="A16" s="114" t="s">
        <v>48</v>
      </c>
      <c r="B16" s="54" t="s">
        <v>92</v>
      </c>
      <c r="C16" s="106" t="str">
        <f>VLOOKUP(B16,[2]onerado!$A:$F,2,0)</f>
        <v>Demolição manual de forro qualquer, inclusive sistema de fixação/tarugamento</v>
      </c>
      <c r="D16" s="55" t="str">
        <f>VLOOKUP(B16,[2]onerado!$A:$F,3,0)</f>
        <v>M2</v>
      </c>
      <c r="E16" s="55">
        <v>20</v>
      </c>
      <c r="F16" s="56">
        <f>VLOOKUP(B16,[2]onerado!$A:$F,4,0)</f>
        <v>0</v>
      </c>
      <c r="G16" s="56">
        <f>VLOOKUP(B16,[2]onerado!$A:$F,5,0)</f>
        <v>5.84</v>
      </c>
      <c r="H16" s="56">
        <f t="shared" si="8"/>
        <v>5.84</v>
      </c>
      <c r="I16" s="57">
        <f t="shared" ref="I16:I20" si="9">E16*H16</f>
        <v>116.8</v>
      </c>
    </row>
    <row r="17" spans="1:9">
      <c r="A17" s="114" t="s">
        <v>67</v>
      </c>
      <c r="B17" s="54" t="s">
        <v>93</v>
      </c>
      <c r="C17" s="106" t="str">
        <f>VLOOKUP(B17,[2]onerado!$A:$F,2,0)</f>
        <v>Retirada de telhamento perfil e material qualquer, exceto barro</v>
      </c>
      <c r="D17" s="55" t="str">
        <f>VLOOKUP(B17,[2]onerado!$A:$F,3,0)</f>
        <v>M2</v>
      </c>
      <c r="E17" s="55">
        <v>20</v>
      </c>
      <c r="F17" s="56">
        <f>VLOOKUP(B17,[2]onerado!$A:$F,4,0)</f>
        <v>0</v>
      </c>
      <c r="G17" s="56">
        <f>VLOOKUP(B17,[2]onerado!$A:$F,5,0)</f>
        <v>7.79</v>
      </c>
      <c r="H17" s="56">
        <f t="shared" si="8"/>
        <v>7.79</v>
      </c>
      <c r="I17" s="57">
        <f t="shared" si="9"/>
        <v>155.80000000000001</v>
      </c>
    </row>
    <row r="18" spans="1:9" ht="28.5">
      <c r="A18" s="114" t="s">
        <v>74</v>
      </c>
      <c r="B18" s="54" t="s">
        <v>94</v>
      </c>
      <c r="C18" s="106" t="str">
        <f>VLOOKUP(B18,[2]onerado!$A:$F,2,0)</f>
        <v>Transporte manual horizontal e/ou vertical de entulho até o local de despejo - ensacado</v>
      </c>
      <c r="D18" s="55" t="str">
        <f>VLOOKUP(B18,[2]onerado!$A:$F,3,0)</f>
        <v>M3</v>
      </c>
      <c r="E18" s="55">
        <v>5</v>
      </c>
      <c r="F18" s="56">
        <f>VLOOKUP(B18,[2]onerado!$A:$F,4,0)</f>
        <v>27.45</v>
      </c>
      <c r="G18" s="56">
        <f>VLOOKUP(B18,[2]onerado!$A:$F,5,0)</f>
        <v>105.14</v>
      </c>
      <c r="H18" s="56">
        <f t="shared" si="8"/>
        <v>132.59</v>
      </c>
      <c r="I18" s="57">
        <f t="shared" si="9"/>
        <v>662.95</v>
      </c>
    </row>
    <row r="19" spans="1:9" ht="28.5">
      <c r="A19" s="114" t="s">
        <v>75</v>
      </c>
      <c r="B19" s="54" t="s">
        <v>95</v>
      </c>
      <c r="C19" s="106" t="str">
        <f>VLOOKUP(B19,[2]onerado!$A:$F,2,0)</f>
        <v>Remoção de entulho de obra com caçamba metálica - material volumoso e misturado por alvenaria, terra, madeira, papel, plástico e metal</v>
      </c>
      <c r="D19" s="55" t="str">
        <f>VLOOKUP(B19,[2]onerado!$A:$F,3,0)</f>
        <v>M3</v>
      </c>
      <c r="E19" s="55">
        <v>5</v>
      </c>
      <c r="F19" s="56">
        <f>VLOOKUP(B19,[2]onerado!$A:$F,4,0)</f>
        <v>103.9</v>
      </c>
      <c r="G19" s="56">
        <f>VLOOKUP(B19,[2]onerado!$A:$F,5,0)</f>
        <v>11.68</v>
      </c>
      <c r="H19" s="56">
        <f t="shared" si="8"/>
        <v>115.58000000000001</v>
      </c>
      <c r="I19" s="57">
        <f t="shared" si="9"/>
        <v>577.90000000000009</v>
      </c>
    </row>
    <row r="20" spans="1:9" ht="28.5">
      <c r="A20" s="114" t="s">
        <v>76</v>
      </c>
      <c r="B20" s="54" t="s">
        <v>96</v>
      </c>
      <c r="C20" s="106" t="str">
        <f>VLOOKUP(B20,[2]onerado!$A:$F,2,0)</f>
        <v>Limpeza manual do terreno, inclusive troncos até 5 cm de diâmetro, com caminhão à disposição dentro da obra, até o raio de 1 km</v>
      </c>
      <c r="D20" s="55" t="str">
        <f>VLOOKUP(B20,[2]onerado!$A:$F,3,0)</f>
        <v>M2</v>
      </c>
      <c r="E20" s="55">
        <v>200</v>
      </c>
      <c r="F20" s="56">
        <f>VLOOKUP(B20,[2]onerado!$A:$F,4,0)</f>
        <v>2.4</v>
      </c>
      <c r="G20" s="56">
        <f>VLOOKUP(B20,[2]onerado!$A:$F,5,0)</f>
        <v>4.87</v>
      </c>
      <c r="H20" s="56">
        <f t="shared" si="8"/>
        <v>7.27</v>
      </c>
      <c r="I20" s="57">
        <f t="shared" si="9"/>
        <v>1454</v>
      </c>
    </row>
    <row r="21" spans="1:9" ht="15">
      <c r="A21" s="53">
        <v>4</v>
      </c>
      <c r="B21" s="109"/>
      <c r="C21" s="110" t="s">
        <v>150</v>
      </c>
      <c r="D21" s="111"/>
      <c r="E21" s="112"/>
      <c r="F21" s="112"/>
      <c r="G21" s="112"/>
      <c r="H21" s="112"/>
      <c r="I21" s="113">
        <f>SUM(I22:I29)</f>
        <v>7456.68</v>
      </c>
    </row>
    <row r="22" spans="1:9">
      <c r="A22" s="114" t="s">
        <v>27</v>
      </c>
      <c r="B22" s="54" t="s">
        <v>100</v>
      </c>
      <c r="C22" s="106" t="str">
        <f>VLOOKUP(B22,[2]onerado!$A:$F,2,0)</f>
        <v>Locação de obra de edificação</v>
      </c>
      <c r="D22" s="55" t="str">
        <f>VLOOKUP(B22,[2]onerado!$A:$F,3,0)</f>
        <v>M2</v>
      </c>
      <c r="E22" s="55">
        <v>30</v>
      </c>
      <c r="F22" s="56">
        <f>VLOOKUP(B22,[2]onerado!$A:$F,4,0)</f>
        <v>10.06</v>
      </c>
      <c r="G22" s="56">
        <f>VLOOKUP(B22,[2]onerado!$A:$F,5,0)</f>
        <v>5.61</v>
      </c>
      <c r="H22" s="56">
        <f t="shared" ref="H22:H29" si="10">G22+F22</f>
        <v>15.670000000000002</v>
      </c>
      <c r="I22" s="57">
        <f>E22*H22</f>
        <v>470.1</v>
      </c>
    </row>
    <row r="23" spans="1:9" ht="28.5">
      <c r="A23" s="114" t="s">
        <v>29</v>
      </c>
      <c r="B23" s="54" t="s">
        <v>154</v>
      </c>
      <c r="C23" s="106" t="str">
        <f>VLOOKUP(B23,[2]onerado!$A:$F,2,0)</f>
        <v>Compactação de aterro mecanizado mínimo de 95% PN, sem fornecimento de solo em áreas fechadas</v>
      </c>
      <c r="D23" s="55" t="str">
        <f>VLOOKUP(B23,[2]onerado!$A:$F,3,0)</f>
        <v>M3</v>
      </c>
      <c r="E23" s="55">
        <v>10</v>
      </c>
      <c r="F23" s="56">
        <f>VLOOKUP(B23,[2]onerado!$A:$F,4,0)</f>
        <v>18.100000000000001</v>
      </c>
      <c r="G23" s="56">
        <f>VLOOKUP(B23,[2]onerado!$A:$F,5,0)</f>
        <v>0.41</v>
      </c>
      <c r="H23" s="56">
        <f t="shared" si="10"/>
        <v>18.510000000000002</v>
      </c>
      <c r="I23" s="57">
        <f t="shared" ref="I23:I29" si="11">E23*H23</f>
        <v>185.10000000000002</v>
      </c>
    </row>
    <row r="24" spans="1:9">
      <c r="A24" s="114" t="s">
        <v>98</v>
      </c>
      <c r="B24" s="54" t="s">
        <v>104</v>
      </c>
      <c r="C24" s="106" t="str">
        <f>VLOOKUP(B24,[2]onerado!$A:$F,2,0)</f>
        <v>Reaterro compactado mecanizado de vala ou cava com compactador</v>
      </c>
      <c r="D24" s="55" t="str">
        <f>VLOOKUP(B24,[2]onerado!$A:$F,3,0)</f>
        <v>M3</v>
      </c>
      <c r="E24" s="55">
        <v>5</v>
      </c>
      <c r="F24" s="56">
        <f>VLOOKUP(B24,[2]onerado!$A:$F,4,0)</f>
        <v>3.69</v>
      </c>
      <c r="G24" s="56">
        <f>VLOOKUP(B24,[2]onerado!$A:$F,5,0)</f>
        <v>2.72</v>
      </c>
      <c r="H24" s="56">
        <f t="shared" si="10"/>
        <v>6.41</v>
      </c>
      <c r="I24" s="57">
        <f t="shared" si="11"/>
        <v>32.049999999999997</v>
      </c>
    </row>
    <row r="25" spans="1:9">
      <c r="A25" s="114" t="s">
        <v>101</v>
      </c>
      <c r="B25" s="54" t="s">
        <v>105</v>
      </c>
      <c r="C25" s="106" t="str">
        <f>VLOOKUP(B25,[2]onerado!$A:$F,2,0)</f>
        <v>Concreto usinado não estrutural mínimo 200 kg cimento / m³</v>
      </c>
      <c r="D25" s="55" t="str">
        <f>VLOOKUP(B25,[2]onerado!$A:$F,3,0)</f>
        <v>M3</v>
      </c>
      <c r="E25" s="55">
        <v>2</v>
      </c>
      <c r="F25" s="56">
        <f>VLOOKUP(B25,[2]onerado!$A:$F,4,0)</f>
        <v>431.55</v>
      </c>
      <c r="G25" s="56">
        <f>VLOOKUP(B25,[2]onerado!$A:$F,5,0)</f>
        <v>0</v>
      </c>
      <c r="H25" s="56">
        <f t="shared" si="10"/>
        <v>431.55</v>
      </c>
      <c r="I25" s="57">
        <f t="shared" si="11"/>
        <v>863.1</v>
      </c>
    </row>
    <row r="26" spans="1:9">
      <c r="A26" s="114" t="s">
        <v>102</v>
      </c>
      <c r="B26" s="54" t="s">
        <v>106</v>
      </c>
      <c r="C26" s="106" t="str">
        <f>VLOOKUP(B26,[2]onerado!$A:$F,2,0)</f>
        <v>Forma em madeira comum para fundação</v>
      </c>
      <c r="D26" s="55" t="str">
        <f>VLOOKUP(B26,[2]onerado!$A:$F,3,0)</f>
        <v>M2</v>
      </c>
      <c r="E26" s="55">
        <v>20</v>
      </c>
      <c r="F26" s="56">
        <f>VLOOKUP(B26,[2]onerado!$A:$F,4,0)</f>
        <v>40.229999999999997</v>
      </c>
      <c r="G26" s="56">
        <f>VLOOKUP(B26,[2]onerado!$A:$F,5,0)</f>
        <v>56.11</v>
      </c>
      <c r="H26" s="56">
        <f t="shared" si="10"/>
        <v>96.34</v>
      </c>
      <c r="I26" s="57">
        <f t="shared" si="11"/>
        <v>1926.8000000000002</v>
      </c>
    </row>
    <row r="27" spans="1:9">
      <c r="A27" s="114" t="s">
        <v>103</v>
      </c>
      <c r="B27" s="54" t="s">
        <v>107</v>
      </c>
      <c r="C27" s="106" t="str">
        <f>VLOOKUP(B27,[2]onerado!$A:$F,2,0)</f>
        <v>Armadura em barra de aço CA-50 (A ou B) fyk = 500 MPa</v>
      </c>
      <c r="D27" s="55" t="str">
        <f>VLOOKUP(B27,[2]onerado!$A:$F,3,0)</f>
        <v>KG</v>
      </c>
      <c r="E27" s="55">
        <v>160</v>
      </c>
      <c r="F27" s="56">
        <f>VLOOKUP(B27,[2]onerado!$A:$F,4,0)</f>
        <v>9.08</v>
      </c>
      <c r="G27" s="56">
        <f>VLOOKUP(B27,[2]onerado!$A:$F,5,0)</f>
        <v>2.5099999999999998</v>
      </c>
      <c r="H27" s="56">
        <f t="shared" si="10"/>
        <v>11.59</v>
      </c>
      <c r="I27" s="57">
        <f t="shared" si="11"/>
        <v>1854.4</v>
      </c>
    </row>
    <row r="28" spans="1:9">
      <c r="A28" s="114" t="s">
        <v>99</v>
      </c>
      <c r="B28" s="54" t="s">
        <v>152</v>
      </c>
      <c r="C28" s="106" t="str">
        <f>VLOOKUP(B28,[2]onerado!$A:$F,2,0)</f>
        <v>Concreto usinado, fck = 30 MPa</v>
      </c>
      <c r="D28" s="55" t="str">
        <f>VLOOKUP(B28,[2]onerado!$A:$F,3,0)</f>
        <v>M3</v>
      </c>
      <c r="E28" s="55">
        <v>3</v>
      </c>
      <c r="F28" s="56">
        <f>VLOOKUP(B28,[2]onerado!$A:$F,4,0)</f>
        <v>434.71</v>
      </c>
      <c r="G28" s="56">
        <f>VLOOKUP(B28,[2]onerado!$A:$F,5,0)</f>
        <v>0</v>
      </c>
      <c r="H28" s="56">
        <f t="shared" si="10"/>
        <v>434.71</v>
      </c>
      <c r="I28" s="57">
        <f t="shared" si="11"/>
        <v>1304.1299999999999</v>
      </c>
    </row>
    <row r="29" spans="1:9">
      <c r="A29" s="114" t="s">
        <v>108</v>
      </c>
      <c r="B29" s="54" t="s">
        <v>153</v>
      </c>
      <c r="C29" s="106" t="str">
        <f>VLOOKUP(B29,[2]onerado!$A:$F,2,0)</f>
        <v>Lançamento e adensamento de concreto ou massa em fundação</v>
      </c>
      <c r="D29" s="55" t="str">
        <f>VLOOKUP(B29,[2]onerado!$A:$F,3,0)</f>
        <v>M3</v>
      </c>
      <c r="E29" s="55">
        <v>5</v>
      </c>
      <c r="F29" s="56">
        <f>VLOOKUP(B29,[2]onerado!$A:$F,4,0)</f>
        <v>0</v>
      </c>
      <c r="G29" s="56">
        <f>VLOOKUP(B29,[2]onerado!$A:$F,5,0)</f>
        <v>164.2</v>
      </c>
      <c r="H29" s="56">
        <f t="shared" si="10"/>
        <v>164.2</v>
      </c>
      <c r="I29" s="57">
        <f t="shared" si="11"/>
        <v>821</v>
      </c>
    </row>
    <row r="30" spans="1:9" ht="15">
      <c r="A30" s="53">
        <v>5</v>
      </c>
      <c r="B30" s="109"/>
      <c r="C30" s="110" t="s">
        <v>244</v>
      </c>
      <c r="D30" s="111"/>
      <c r="E30" s="112"/>
      <c r="F30" s="112"/>
      <c r="G30" s="112"/>
      <c r="H30" s="112"/>
      <c r="I30" s="113">
        <f>SUM(I31:I38)</f>
        <v>14943.403</v>
      </c>
    </row>
    <row r="31" spans="1:9" ht="28.5">
      <c r="A31" s="114" t="s">
        <v>32</v>
      </c>
      <c r="B31" s="54" t="s">
        <v>155</v>
      </c>
      <c r="C31" s="106" t="str">
        <f>VLOOKUP(B31,[2]onerado!$A:$F,2,0)</f>
        <v>Impermeabilização em manta asfáltica com armadura, tipo III-B, espessura de 3 mm</v>
      </c>
      <c r="D31" s="55" t="str">
        <f>VLOOKUP(B31,[2]onerado!$A:$F,3,0)</f>
        <v>M2</v>
      </c>
      <c r="E31" s="55">
        <v>20</v>
      </c>
      <c r="F31" s="56">
        <f>VLOOKUP(B31,[2]onerado!$A:$F,4,0)</f>
        <v>56.94</v>
      </c>
      <c r="G31" s="56">
        <f>VLOOKUP(B31,[2]onerado!$A:$F,5,0)</f>
        <v>18.79</v>
      </c>
      <c r="H31" s="56">
        <f t="shared" ref="H31" si="12">G31+F31</f>
        <v>75.72999999999999</v>
      </c>
      <c r="I31" s="57">
        <f t="shared" ref="I31" si="13">E31*H31</f>
        <v>1514.6</v>
      </c>
    </row>
    <row r="32" spans="1:9">
      <c r="A32" s="114" t="s">
        <v>35</v>
      </c>
      <c r="B32" s="54" t="s">
        <v>156</v>
      </c>
      <c r="C32" s="106" t="str">
        <f>VLOOKUP(B32,[2]onerado!$A:$F,2,0)</f>
        <v>Impermeabilização em argamassa impermeável com aditivo hidrófugo</v>
      </c>
      <c r="D32" s="55" t="str">
        <f>VLOOKUP(B32,[2]onerado!$A:$F,3,0)</f>
        <v>M3</v>
      </c>
      <c r="E32" s="55">
        <v>1</v>
      </c>
      <c r="F32" s="56">
        <f>VLOOKUP(B32,[2]onerado!$A:$F,4,0)</f>
        <v>440.35</v>
      </c>
      <c r="G32" s="56">
        <f>VLOOKUP(B32,[2]onerado!$A:$F,5,0)</f>
        <v>336.84</v>
      </c>
      <c r="H32" s="56">
        <f t="shared" ref="H32:H34" si="14">G32+F32</f>
        <v>777.19</v>
      </c>
      <c r="I32" s="57">
        <f t="shared" ref="I32:I34" si="15">E32*H32</f>
        <v>777.19</v>
      </c>
    </row>
    <row r="33" spans="1:12">
      <c r="A33" s="114" t="s">
        <v>37</v>
      </c>
      <c r="B33" s="54" t="s">
        <v>157</v>
      </c>
      <c r="C33" s="106" t="str">
        <f>VLOOKUP(B33,[2]onerado!$A:$F,2,0)</f>
        <v>Revestimento em pedra Miracema</v>
      </c>
      <c r="D33" s="55" t="str">
        <f>VLOOKUP(B33,[2]onerado!$A:$F,3,0)</f>
        <v>M2</v>
      </c>
      <c r="E33" s="55">
        <v>15</v>
      </c>
      <c r="F33" s="56">
        <f>VLOOKUP(B33,[2]onerado!$A:$F,4,0)</f>
        <v>89.51</v>
      </c>
      <c r="G33" s="56">
        <f>VLOOKUP(B33,[2]onerado!$A:$F,5,0)</f>
        <v>24.44</v>
      </c>
      <c r="H33" s="56">
        <f t="shared" si="14"/>
        <v>113.95</v>
      </c>
      <c r="I33" s="57">
        <f t="shared" si="15"/>
        <v>1709.25</v>
      </c>
    </row>
    <row r="34" spans="1:12">
      <c r="A34" s="114" t="s">
        <v>39</v>
      </c>
      <c r="B34" s="54" t="s">
        <v>158</v>
      </c>
      <c r="C34" s="106" t="str">
        <f>VLOOKUP(B34,[2]onerado!$A:$F,2,0)</f>
        <v>Rodapé em pedra Miracema, altura de 11,5 cm</v>
      </c>
      <c r="D34" s="55" t="str">
        <f>VLOOKUP(B34,[2]onerado!$A:$F,3,0)</f>
        <v>M</v>
      </c>
      <c r="E34" s="55">
        <v>20</v>
      </c>
      <c r="F34" s="56">
        <f>VLOOKUP(B34,[2]onerado!$A:$F,4,0)</f>
        <v>5.76</v>
      </c>
      <c r="G34" s="56">
        <f>VLOOKUP(B34,[2]onerado!$A:$F,5,0)</f>
        <v>39.270000000000003</v>
      </c>
      <c r="H34" s="56">
        <f t="shared" si="14"/>
        <v>45.03</v>
      </c>
      <c r="I34" s="57">
        <f t="shared" si="15"/>
        <v>900.6</v>
      </c>
    </row>
    <row r="35" spans="1:12" ht="42.75">
      <c r="A35" s="114" t="s">
        <v>159</v>
      </c>
      <c r="B35" s="115" t="s">
        <v>112</v>
      </c>
      <c r="C35" s="106" t="str">
        <f>VLOOKUP(B35,[2]onerado!$A:$F,2,0)</f>
        <v>Revestimento em porcelanato esmaltado antiderrapante para área externa e ambiente com alto tráfego, grupo de absorção BIa, assentado com argamassa colante industrializada, rejuntado</v>
      </c>
      <c r="D35" s="55" t="str">
        <f>VLOOKUP(B35,[2]onerado!$A:$F,3,0)</f>
        <v>M2</v>
      </c>
      <c r="E35" s="55">
        <v>20</v>
      </c>
      <c r="F35" s="56">
        <f>VLOOKUP(B35,[2]onerado!$A:$F,4,0)</f>
        <v>99.71</v>
      </c>
      <c r="G35" s="56">
        <f>VLOOKUP(B35,[2]onerado!$A:$F,5,0)</f>
        <v>38.840000000000003</v>
      </c>
      <c r="H35" s="56">
        <f t="shared" ref="H35:H36" si="16">G35+F35</f>
        <v>138.55000000000001</v>
      </c>
      <c r="I35" s="57">
        <f t="shared" ref="I35:I36" si="17">E35*H35</f>
        <v>2771</v>
      </c>
    </row>
    <row r="36" spans="1:12" ht="42.75">
      <c r="A36" s="114" t="s">
        <v>160</v>
      </c>
      <c r="B36" s="54" t="s">
        <v>113</v>
      </c>
      <c r="C36" s="106" t="str">
        <f>VLOOKUP(B36,[2]onerado!$A:$F,2,0)</f>
        <v>Rodapé em porcelanato técnico polido para área interna e ambiente de médio tráfego, grupo de absorção BIa, assentado com argamassa colante industrializada, rejuntado</v>
      </c>
      <c r="D36" s="55" t="str">
        <f>VLOOKUP(B36,[2]onerado!$A:$F,3,0)</f>
        <v>M</v>
      </c>
      <c r="E36" s="55">
        <v>40</v>
      </c>
      <c r="F36" s="56">
        <f>VLOOKUP(B36,[2]onerado!$A:$F,4,0)</f>
        <v>30.3</v>
      </c>
      <c r="G36" s="56">
        <f>VLOOKUP(B36,[2]onerado!$A:$F,5,0)</f>
        <v>10.79</v>
      </c>
      <c r="H36" s="56">
        <f t="shared" si="16"/>
        <v>41.09</v>
      </c>
      <c r="I36" s="57">
        <f t="shared" si="17"/>
        <v>1643.6000000000001</v>
      </c>
    </row>
    <row r="37" spans="1:12" ht="28.5">
      <c r="A37" s="114" t="s">
        <v>247</v>
      </c>
      <c r="B37" s="54" t="s">
        <v>245</v>
      </c>
      <c r="C37" s="106" t="str">
        <f>VLOOKUP(B37,[2]onerado!$A:$F,2,0)</f>
        <v>Revestimento em placa cerâmica esmaltada de 10x10 cm, assentado e rejuntado com argamassa industrializada</v>
      </c>
      <c r="D37" s="55" t="str">
        <f>VLOOKUP(B37,[2]onerado!$A:$F,3,0)</f>
        <v>M2</v>
      </c>
      <c r="E37" s="55">
        <f>40*1.5</f>
        <v>60</v>
      </c>
      <c r="F37" s="56">
        <f>VLOOKUP(B37,[2]onerado!$A:$F,4,0)</f>
        <v>65.23</v>
      </c>
      <c r="G37" s="56">
        <f>VLOOKUP(B37,[2]onerado!$A:$F,5,0)</f>
        <v>22</v>
      </c>
      <c r="H37" s="56">
        <f t="shared" ref="H37" si="18">G37+F37</f>
        <v>87.23</v>
      </c>
      <c r="I37" s="57">
        <f t="shared" ref="I37" si="19">E37*H37</f>
        <v>5233.8</v>
      </c>
    </row>
    <row r="38" spans="1:12" ht="28.5">
      <c r="A38" s="114" t="s">
        <v>248</v>
      </c>
      <c r="B38" s="54" t="s">
        <v>246</v>
      </c>
      <c r="C38" s="106" t="str">
        <f>VLOOKUP(B38,[2]onerado!$A:$F,2,0)</f>
        <v>Peitoril e/ou soleira em granito, espessura de 2 cm e largura até 20 cm, acabamento polido</v>
      </c>
      <c r="D38" s="55" t="str">
        <f>VLOOKUP(B38,[2]onerado!$A:$F,3,0)</f>
        <v>M</v>
      </c>
      <c r="E38" s="55">
        <f>0.9*3</f>
        <v>2.7</v>
      </c>
      <c r="F38" s="56">
        <f>VLOOKUP(B38,[2]onerado!$A:$F,4,0)</f>
        <v>124.84</v>
      </c>
      <c r="G38" s="56">
        <f>VLOOKUP(B38,[2]onerado!$A:$F,5,0)</f>
        <v>20.85</v>
      </c>
      <c r="H38" s="56">
        <f t="shared" ref="H38" si="20">G38+F38</f>
        <v>145.69</v>
      </c>
      <c r="I38" s="57">
        <f t="shared" ref="I38" si="21">E38*H38</f>
        <v>393.363</v>
      </c>
    </row>
    <row r="39" spans="1:12" ht="15">
      <c r="A39" s="53">
        <v>6</v>
      </c>
      <c r="B39" s="109"/>
      <c r="C39" s="110" t="s">
        <v>62</v>
      </c>
      <c r="D39" s="111"/>
      <c r="E39" s="112"/>
      <c r="F39" s="112"/>
      <c r="G39" s="112"/>
      <c r="H39" s="112"/>
      <c r="I39" s="113">
        <f>SUM(I40:I42)</f>
        <v>12337.85</v>
      </c>
    </row>
    <row r="40" spans="1:12" ht="28.5">
      <c r="A40" s="114" t="s">
        <v>72</v>
      </c>
      <c r="B40" s="54" t="s">
        <v>110</v>
      </c>
      <c r="C40" s="106" t="str">
        <f>VLOOKUP(B40,[2]onerado!$A:$F,2,0)</f>
        <v>Estrutura de madeira tesourada para telha perfil ondulado - vãos até 7,00 m</v>
      </c>
      <c r="D40" s="55" t="str">
        <f>VLOOKUP(B40,[2]onerado!$A:$F,3,0)</f>
        <v>M2</v>
      </c>
      <c r="E40" s="55">
        <v>35</v>
      </c>
      <c r="F40" s="56">
        <f>VLOOKUP(B40,[2]onerado!$A:$F,4,0)</f>
        <v>66.88</v>
      </c>
      <c r="G40" s="56">
        <f>VLOOKUP(B40,[2]onerado!$A:$F,5,0)</f>
        <v>41.01</v>
      </c>
      <c r="H40" s="56">
        <f t="shared" ref="H40:H42" si="22">G40+F40</f>
        <v>107.88999999999999</v>
      </c>
      <c r="I40" s="57">
        <f t="shared" ref="I40:I42" si="23">E40*H40</f>
        <v>3776.1499999999996</v>
      </c>
    </row>
    <row r="41" spans="1:12" ht="28.5">
      <c r="A41" s="114" t="s">
        <v>161</v>
      </c>
      <c r="B41" s="54" t="s">
        <v>111</v>
      </c>
      <c r="C41" s="106" t="str">
        <f>VLOOKUP(B41,[2]onerado!$A:$F,2,0)</f>
        <v>Telhamento em chapa de aço com pintura poliéster, tipo sanduíche, espessura de 0,50 mm, com poliestireno expandido</v>
      </c>
      <c r="D41" s="55" t="str">
        <f>VLOOKUP(B41,[2]onerado!$A:$F,3,0)</f>
        <v>M2</v>
      </c>
      <c r="E41" s="55">
        <v>35</v>
      </c>
      <c r="F41" s="56">
        <f>VLOOKUP(B41,[2]onerado!$A:$F,4,0)</f>
        <v>164.87</v>
      </c>
      <c r="G41" s="56">
        <f>VLOOKUP(B41,[2]onerado!$A:$F,5,0)</f>
        <v>18.79</v>
      </c>
      <c r="H41" s="56">
        <f t="shared" si="22"/>
        <v>183.66</v>
      </c>
      <c r="I41" s="57">
        <f t="shared" si="23"/>
        <v>6428.0999999999995</v>
      </c>
    </row>
    <row r="42" spans="1:12">
      <c r="A42" s="114" t="s">
        <v>162</v>
      </c>
      <c r="B42" s="54" t="s">
        <v>114</v>
      </c>
      <c r="C42" s="106" t="str">
        <f>VLOOKUP(B42,[2]onerado!$A:$F,2,0)</f>
        <v>Calha, rufo, afins em chapa galvanizada nº 24 - corte 0,33 m</v>
      </c>
      <c r="D42" s="55" t="str">
        <f>VLOOKUP(B42,[2]onerado!$A:$F,3,0)</f>
        <v>M</v>
      </c>
      <c r="E42" s="55">
        <v>20</v>
      </c>
      <c r="F42" s="56">
        <f>VLOOKUP(B42,[2]onerado!$A:$F,4,0)</f>
        <v>54.03</v>
      </c>
      <c r="G42" s="56">
        <f>VLOOKUP(B42,[2]onerado!$A:$F,5,0)</f>
        <v>52.65</v>
      </c>
      <c r="H42" s="56">
        <f t="shared" si="22"/>
        <v>106.68</v>
      </c>
      <c r="I42" s="57">
        <f t="shared" si="23"/>
        <v>2133.6000000000004</v>
      </c>
    </row>
    <row r="43" spans="1:12" ht="15">
      <c r="A43" s="53">
        <v>7</v>
      </c>
      <c r="B43" s="109"/>
      <c r="C43" s="110" t="s">
        <v>118</v>
      </c>
      <c r="D43" s="111"/>
      <c r="E43" s="112"/>
      <c r="F43" s="112"/>
      <c r="G43" s="112"/>
      <c r="H43" s="112"/>
      <c r="I43" s="113">
        <f>SUM(I44:I47)</f>
        <v>16292.26</v>
      </c>
    </row>
    <row r="44" spans="1:12">
      <c r="A44" s="114" t="s">
        <v>73</v>
      </c>
      <c r="B44" s="54" t="s">
        <v>151</v>
      </c>
      <c r="C44" s="106" t="str">
        <f>VLOOKUP(B44,[2]onerado!$A:$F,2,0)</f>
        <v>Alvenaria de bloco de concreto estrutural 19 x 19 x 39 cm - classe B</v>
      </c>
      <c r="D44" s="55" t="str">
        <f>VLOOKUP(B44,[2]onerado!$A:$F,3,0)</f>
        <v>M2</v>
      </c>
      <c r="E44" s="55">
        <f>26*3</f>
        <v>78</v>
      </c>
      <c r="F44" s="56">
        <f>VLOOKUP(B44,[2]onerado!$A:$F,4,0)</f>
        <v>64.14</v>
      </c>
      <c r="G44" s="56">
        <f>VLOOKUP(B44,[2]onerado!$A:$F,5,0)</f>
        <v>39.61</v>
      </c>
      <c r="H44" s="56">
        <f t="shared" ref="H44:H46" si="24">G44+F44</f>
        <v>103.75</v>
      </c>
      <c r="I44" s="57">
        <f t="shared" ref="I44:I46" si="25">E44*H44</f>
        <v>8092.5</v>
      </c>
    </row>
    <row r="45" spans="1:12">
      <c r="A45" s="114" t="s">
        <v>80</v>
      </c>
      <c r="B45" s="54" t="s">
        <v>115</v>
      </c>
      <c r="C45" s="106" t="str">
        <f>VLOOKUP(B45,[2]onerado!$A:$F,2,0)</f>
        <v>Vergas, contravergas e pilaretes de concreto armado</v>
      </c>
      <c r="D45" s="55" t="str">
        <f>VLOOKUP(B45,[2]onerado!$A:$F,3,0)</f>
        <v>M3</v>
      </c>
      <c r="E45" s="55">
        <v>1</v>
      </c>
      <c r="F45" s="56">
        <f>VLOOKUP(B45,[2]onerado!$A:$F,4,0)</f>
        <v>951.03</v>
      </c>
      <c r="G45" s="56">
        <f>VLOOKUP(B45,[2]onerado!$A:$F,5,0)</f>
        <v>816.21</v>
      </c>
      <c r="H45" s="56">
        <f t="shared" si="24"/>
        <v>1767.24</v>
      </c>
      <c r="I45" s="57">
        <f t="shared" si="25"/>
        <v>1767.24</v>
      </c>
    </row>
    <row r="46" spans="1:12">
      <c r="A46" s="114" t="s">
        <v>81</v>
      </c>
      <c r="B46" s="54" t="s">
        <v>119</v>
      </c>
      <c r="C46" s="106" t="str">
        <f>VLOOKUP(B46,[2]onerado!$A:$F,2,0)</f>
        <v>Divisória em placas de granito com espessura de 3 cm</v>
      </c>
      <c r="D46" s="55" t="str">
        <f>VLOOKUP(B46,[2]onerado!$A:$F,3,0)</f>
        <v>M2</v>
      </c>
      <c r="E46" s="55">
        <v>4</v>
      </c>
      <c r="F46" s="56">
        <f>VLOOKUP(B46,[2]onerado!$A:$F,4,0)</f>
        <v>806.72</v>
      </c>
      <c r="G46" s="56">
        <f>VLOOKUP(B46,[2]onerado!$A:$F,5,0)</f>
        <v>75.16</v>
      </c>
      <c r="H46" s="56">
        <f t="shared" si="24"/>
        <v>881.88</v>
      </c>
      <c r="I46" s="57">
        <f t="shared" si="25"/>
        <v>3527.52</v>
      </c>
    </row>
    <row r="47" spans="1:12">
      <c r="A47" s="114" t="s">
        <v>82</v>
      </c>
      <c r="B47" s="54" t="s">
        <v>121</v>
      </c>
      <c r="C47" s="106" t="str">
        <f>VLOOKUP(B47,[2]onerado!$A:$F,2,0)</f>
        <v>Emboço comum</v>
      </c>
      <c r="D47" s="55" t="str">
        <f>VLOOKUP(B47,[2]onerado!$A:$F,3,0)</f>
        <v>M2</v>
      </c>
      <c r="E47" s="55">
        <v>140</v>
      </c>
      <c r="F47" s="56">
        <f>VLOOKUP(B47,[2]onerado!$A:$F,4,0)</f>
        <v>8.2200000000000006</v>
      </c>
      <c r="G47" s="56">
        <f>VLOOKUP(B47,[2]onerado!$A:$F,5,0)</f>
        <v>12.53</v>
      </c>
      <c r="H47" s="56">
        <f t="shared" ref="H47" si="26">G47+F47</f>
        <v>20.75</v>
      </c>
      <c r="I47" s="57">
        <f t="shared" ref="I47" si="27">E47*H47</f>
        <v>2905</v>
      </c>
    </row>
    <row r="48" spans="1:12" ht="15">
      <c r="A48" s="53">
        <v>8</v>
      </c>
      <c r="B48" s="109"/>
      <c r="C48" s="110" t="s">
        <v>66</v>
      </c>
      <c r="D48" s="111"/>
      <c r="E48" s="112"/>
      <c r="F48" s="112"/>
      <c r="G48" s="112"/>
      <c r="H48" s="112"/>
      <c r="I48" s="113">
        <f>SUM(I49:I51)</f>
        <v>18415.279200000001</v>
      </c>
      <c r="J48" s="105"/>
      <c r="L48" s="105"/>
    </row>
    <row r="49" spans="1:12" ht="28.5">
      <c r="A49" s="114" t="s">
        <v>83</v>
      </c>
      <c r="B49" s="54" t="s">
        <v>116</v>
      </c>
      <c r="C49" s="106" t="str">
        <f>VLOOKUP(B49,[2]onerado!$A:$F,2,0)</f>
        <v>Porta em alumínio anodizado de abrir, tipo veneziana, sob medida - bronze/preto</v>
      </c>
      <c r="D49" s="55" t="str">
        <f>VLOOKUP(B49,[2]onerado!$A:$F,3,0)</f>
        <v>M2</v>
      </c>
      <c r="E49" s="55">
        <v>5.16</v>
      </c>
      <c r="F49" s="56">
        <f>VLOOKUP(B49,[2]onerado!$A:$F,4,0)</f>
        <v>1110.72</v>
      </c>
      <c r="G49" s="56">
        <f>VLOOKUP(B49,[2]onerado!$A:$F,5,0)</f>
        <v>64.75</v>
      </c>
      <c r="H49" s="56">
        <f t="shared" ref="H49:H51" si="28">G49+F49</f>
        <v>1175.47</v>
      </c>
      <c r="I49" s="57">
        <f t="shared" ref="I49:I51" si="29">E49*H49</f>
        <v>6065.4252000000006</v>
      </c>
    </row>
    <row r="50" spans="1:12" ht="28.5">
      <c r="A50" s="114" t="s">
        <v>84</v>
      </c>
      <c r="B50" s="123" t="s">
        <v>117</v>
      </c>
      <c r="C50" s="124" t="s">
        <v>213</v>
      </c>
      <c r="D50" s="123" t="str">
        <f>VLOOKUP(B50,[2]onerado!$A:$F,3,0)</f>
        <v>M2</v>
      </c>
      <c r="E50" s="107">
        <v>9</v>
      </c>
      <c r="F50" s="125">
        <f>VLOOKUP(B50,[2]onerado!$A:$F,4,0)</f>
        <v>1004.6</v>
      </c>
      <c r="G50" s="125">
        <f>VLOOKUP(B50,[2]onerado!$A:$F,5,0)</f>
        <v>64.75</v>
      </c>
      <c r="H50" s="125">
        <f t="shared" si="28"/>
        <v>1069.3499999999999</v>
      </c>
      <c r="I50" s="57">
        <f t="shared" si="29"/>
        <v>9624.15</v>
      </c>
    </row>
    <row r="51" spans="1:12">
      <c r="A51" s="114" t="s">
        <v>85</v>
      </c>
      <c r="B51" s="54" t="s">
        <v>120</v>
      </c>
      <c r="C51" s="106" t="str">
        <f>VLOOKUP(B51,[2]onerado!$A:$F,2,0)</f>
        <v>Porta veneziana de abrir em alumínio - cor branca</v>
      </c>
      <c r="D51" s="55" t="str">
        <f>VLOOKUP(B51,[2]onerado!$A:$F,3,0)</f>
        <v>M2</v>
      </c>
      <c r="E51" s="107">
        <f>4*(0.6*1.8)</f>
        <v>4.32</v>
      </c>
      <c r="F51" s="56">
        <f>VLOOKUP(B51,[2]onerado!$A:$F,4,0)</f>
        <v>501.47</v>
      </c>
      <c r="G51" s="56">
        <f>VLOOKUP(B51,[2]onerado!$A:$F,5,0)</f>
        <v>129.47999999999999</v>
      </c>
      <c r="H51" s="56">
        <f t="shared" si="28"/>
        <v>630.95000000000005</v>
      </c>
      <c r="I51" s="57">
        <f t="shared" si="29"/>
        <v>2725.7040000000002</v>
      </c>
    </row>
    <row r="52" spans="1:12">
      <c r="A52" s="114" t="s">
        <v>251</v>
      </c>
      <c r="B52" s="54" t="s">
        <v>249</v>
      </c>
      <c r="C52" s="106" t="str">
        <f>VLOOKUP(B52,[2]onerado!$A:$F,2,0)</f>
        <v>Vidro liso transparente de 6 mm</v>
      </c>
      <c r="D52" s="55" t="str">
        <f>VLOOKUP(B52,[2]onerado!$A:$F,3,0)</f>
        <v>M2</v>
      </c>
      <c r="E52" s="107">
        <v>5</v>
      </c>
      <c r="F52" s="56">
        <f>VLOOKUP(B52,[2]onerado!$A:$F,4,0)</f>
        <v>148.49</v>
      </c>
      <c r="G52" s="56">
        <f>VLOOKUP(B52,[2]onerado!$A:$F,5,0)</f>
        <v>28.39</v>
      </c>
      <c r="H52" s="56">
        <f t="shared" ref="H52" si="30">G52+F52</f>
        <v>176.88</v>
      </c>
      <c r="I52" s="57">
        <f t="shared" ref="I52" si="31">E52*H52</f>
        <v>884.4</v>
      </c>
    </row>
    <row r="53" spans="1:12">
      <c r="A53" s="114" t="s">
        <v>252</v>
      </c>
      <c r="B53" s="54" t="s">
        <v>250</v>
      </c>
      <c r="C53" s="106" t="str">
        <f>VLOOKUP(B53,[2]onerado!$A:$F,2,0)</f>
        <v>Vidro temperado incolor de 6 mm</v>
      </c>
      <c r="D53" s="55" t="str">
        <f>VLOOKUP(B53,[2]onerado!$A:$F,3,0)</f>
        <v>M2</v>
      </c>
      <c r="E53" s="107">
        <v>6</v>
      </c>
      <c r="F53" s="56">
        <f>VLOOKUP(B53,[2]onerado!$A:$F,4,0)</f>
        <v>215.27</v>
      </c>
      <c r="G53" s="56">
        <f>VLOOKUP(B53,[2]onerado!$A:$F,5,0)</f>
        <v>0</v>
      </c>
      <c r="H53" s="56">
        <f t="shared" ref="H53" si="32">G53+F53</f>
        <v>215.27</v>
      </c>
      <c r="I53" s="57">
        <f t="shared" ref="I53" si="33">E53*H53</f>
        <v>1291.6200000000001</v>
      </c>
    </row>
    <row r="54" spans="1:12" ht="15">
      <c r="A54" s="53">
        <v>9</v>
      </c>
      <c r="B54" s="109"/>
      <c r="C54" s="110" t="s">
        <v>63</v>
      </c>
      <c r="D54" s="111"/>
      <c r="E54" s="112"/>
      <c r="F54" s="112"/>
      <c r="G54" s="112"/>
      <c r="H54" s="112"/>
      <c r="I54" s="113">
        <f>SUM(I55:I56)</f>
        <v>5603.8</v>
      </c>
      <c r="J54" s="105"/>
      <c r="L54" s="105"/>
    </row>
    <row r="55" spans="1:12">
      <c r="A55" s="114" t="s">
        <v>97</v>
      </c>
      <c r="B55" s="54" t="s">
        <v>77</v>
      </c>
      <c r="C55" s="106" t="str">
        <f>VLOOKUP(B55,[4]onerado_185!$A:$F,2,0)</f>
        <v>Tinta látex antimofo em massa, inclusive preparo</v>
      </c>
      <c r="D55" s="55" t="str">
        <f>VLOOKUP(B55,[4]onerado_185!$A:$F,3,0)</f>
        <v>M2</v>
      </c>
      <c r="E55" s="107">
        <v>140</v>
      </c>
      <c r="F55" s="56">
        <f>VLOOKUP(B55,[4]onerado_185!$A:$F,4,0)</f>
        <v>6.44</v>
      </c>
      <c r="G55" s="56">
        <f>VLOOKUP(B55,[4]onerado_185!$A:$F,5,0)</f>
        <v>17.68</v>
      </c>
      <c r="H55" s="56">
        <f t="shared" ref="H55:H56" si="34">G55+F55</f>
        <v>24.12</v>
      </c>
      <c r="I55" s="57">
        <f t="shared" ref="I55:I56" si="35">E55*H55</f>
        <v>3376.8</v>
      </c>
    </row>
    <row r="56" spans="1:12">
      <c r="A56" s="114" t="s">
        <v>163</v>
      </c>
      <c r="B56" s="54" t="s">
        <v>68</v>
      </c>
      <c r="C56" s="106" t="str">
        <f>VLOOKUP(B56,[2]onerado!$A:$F,2,0)</f>
        <v>Verniz fungicida para madeira</v>
      </c>
      <c r="D56" s="55" t="str">
        <f>VLOOKUP(B56,[2]onerado!$A:$F,3,0)</f>
        <v>M2</v>
      </c>
      <c r="E56" s="107">
        <v>100</v>
      </c>
      <c r="F56" s="56">
        <f>VLOOKUP(B56,[2]onerado!$A:$F,4,0)</f>
        <v>7.02</v>
      </c>
      <c r="G56" s="56">
        <f>VLOOKUP(B56,[2]onerado!$A:$F,5,0)</f>
        <v>15.25</v>
      </c>
      <c r="H56" s="56">
        <f t="shared" si="34"/>
        <v>22.27</v>
      </c>
      <c r="I56" s="57">
        <f t="shared" si="35"/>
        <v>2227</v>
      </c>
    </row>
    <row r="57" spans="1:12" ht="15">
      <c r="A57" s="53">
        <v>10</v>
      </c>
      <c r="B57" s="109"/>
      <c r="C57" s="110" t="s">
        <v>122</v>
      </c>
      <c r="D57" s="111"/>
      <c r="E57" s="112"/>
      <c r="F57" s="112"/>
      <c r="G57" s="112"/>
      <c r="H57" s="112"/>
      <c r="I57" s="113">
        <f>SUM(I58:I73)</f>
        <v>11623.039999999999</v>
      </c>
    </row>
    <row r="58" spans="1:12" ht="28.5">
      <c r="A58" s="114" t="s">
        <v>164</v>
      </c>
      <c r="B58" s="54" t="s">
        <v>123</v>
      </c>
      <c r="C58" s="106" t="str">
        <f>VLOOKUP(B58,[2]onerado!$A:$F,2,0)</f>
        <v>Torneira de acionamento restrito em latão cromado, DN= 1/2´ com adaptador para 3/4´</v>
      </c>
      <c r="D58" s="55" t="str">
        <f>VLOOKUP(B58,[2]onerado!$A:$F,3,0)</f>
        <v>UN</v>
      </c>
      <c r="E58" s="55">
        <v>4</v>
      </c>
      <c r="F58" s="56">
        <f>VLOOKUP(B58,[2]onerado!$A:$F,4,0)</f>
        <v>57.63</v>
      </c>
      <c r="G58" s="56">
        <f>VLOOKUP(B58,[2]onerado!$A:$F,5,0)</f>
        <v>16.84</v>
      </c>
      <c r="H58" s="56">
        <f t="shared" ref="H58:H60" si="36">G58+F58</f>
        <v>74.47</v>
      </c>
      <c r="I58" s="57">
        <f t="shared" ref="I58:I60" si="37">E58*H58</f>
        <v>297.88</v>
      </c>
    </row>
    <row r="59" spans="1:12">
      <c r="A59" s="114" t="s">
        <v>165</v>
      </c>
      <c r="B59" s="54" t="s">
        <v>124</v>
      </c>
      <c r="C59" s="106" t="str">
        <f>VLOOKUP(B59,[2]onerado!$A:$F,2,0)</f>
        <v>Engate flexível de PVC DN= 1/2´</v>
      </c>
      <c r="D59" s="55" t="str">
        <f>VLOOKUP(B59,[2]onerado!$A:$F,3,0)</f>
        <v>UN</v>
      </c>
      <c r="E59" s="55">
        <v>5</v>
      </c>
      <c r="F59" s="56">
        <f>VLOOKUP(B59,[2]onerado!$A:$F,4,0)</f>
        <v>8.32</v>
      </c>
      <c r="G59" s="56">
        <f>VLOOKUP(B59,[2]onerado!$A:$F,5,0)</f>
        <v>5.84</v>
      </c>
      <c r="H59" s="56">
        <f t="shared" si="36"/>
        <v>14.16</v>
      </c>
      <c r="I59" s="57">
        <f t="shared" si="37"/>
        <v>70.8</v>
      </c>
    </row>
    <row r="60" spans="1:12" ht="28.5">
      <c r="A60" s="114" t="s">
        <v>166</v>
      </c>
      <c r="B60" s="54" t="s">
        <v>125</v>
      </c>
      <c r="C60" s="106" t="str">
        <f>VLOOKUP(B60,[2]onerado!$A:$F,2,0)</f>
        <v>Tubo de PVC rígido soldável marrom, DN= 20 mm, (1/2´), inclusive conexões</v>
      </c>
      <c r="D60" s="55" t="str">
        <f>VLOOKUP(B60,[2]onerado!$A:$F,3,0)</f>
        <v>M</v>
      </c>
      <c r="E60" s="55">
        <v>10</v>
      </c>
      <c r="F60" s="56">
        <f>VLOOKUP(B60,[2]onerado!$A:$F,4,0)</f>
        <v>6.51</v>
      </c>
      <c r="G60" s="56">
        <f>VLOOKUP(B60,[2]onerado!$A:$F,5,0)</f>
        <v>23.94</v>
      </c>
      <c r="H60" s="56">
        <f t="shared" si="36"/>
        <v>30.450000000000003</v>
      </c>
      <c r="I60" s="57">
        <f t="shared" si="37"/>
        <v>304.5</v>
      </c>
    </row>
    <row r="61" spans="1:12" ht="28.5">
      <c r="A61" s="114" t="s">
        <v>167</v>
      </c>
      <c r="B61" s="54" t="s">
        <v>126</v>
      </c>
      <c r="C61" s="106" t="str">
        <f>VLOOKUP(B61,[2]onerado!$A:$F,2,0)</f>
        <v>Tubo de PVC rígido soldável marrom, DN= 25 mm, (3/4´), inclusive conexões</v>
      </c>
      <c r="D61" s="55" t="str">
        <f>VLOOKUP(B61,[2]onerado!$A:$F,3,0)</f>
        <v>M</v>
      </c>
      <c r="E61" s="55">
        <v>10</v>
      </c>
      <c r="F61" s="56">
        <f>VLOOKUP(B61,[2]onerado!$A:$F,4,0)</f>
        <v>7.78</v>
      </c>
      <c r="G61" s="56">
        <f>VLOOKUP(B61,[2]onerado!$A:$F,5,0)</f>
        <v>23.94</v>
      </c>
      <c r="H61" s="56">
        <f t="shared" ref="H61:H73" si="38">G61+F61</f>
        <v>31.720000000000002</v>
      </c>
      <c r="I61" s="57">
        <f t="shared" ref="I61:I73" si="39">E61*H61</f>
        <v>317.20000000000005</v>
      </c>
    </row>
    <row r="62" spans="1:12">
      <c r="A62" s="114" t="s">
        <v>168</v>
      </c>
      <c r="B62" s="54" t="s">
        <v>127</v>
      </c>
      <c r="C62" s="106" t="s">
        <v>215</v>
      </c>
      <c r="D62" s="55" t="str">
        <f>VLOOKUP(B62,[2]onerado!$A:$F,3,0)</f>
        <v>M</v>
      </c>
      <c r="E62" s="55">
        <v>10</v>
      </c>
      <c r="F62" s="56">
        <f>VLOOKUP(B62,[2]onerado!$A:$F,4,0)</f>
        <v>17.22</v>
      </c>
      <c r="G62" s="56">
        <f>VLOOKUP(B62,[2]onerado!$A:$F,5,0)</f>
        <v>23.94</v>
      </c>
      <c r="H62" s="56">
        <f t="shared" si="38"/>
        <v>41.16</v>
      </c>
      <c r="I62" s="57">
        <f t="shared" si="39"/>
        <v>411.59999999999997</v>
      </c>
    </row>
    <row r="63" spans="1:12" ht="28.5">
      <c r="A63" s="114" t="s">
        <v>169</v>
      </c>
      <c r="B63" s="54" t="s">
        <v>128</v>
      </c>
      <c r="C63" s="106" t="str">
        <f>VLOOKUP(B63,[2]onerado!$A:$F,2,0)</f>
        <v>Registro de gaveta em latão fundido cromado com canopla, DN= 3/4´ - linha especial</v>
      </c>
      <c r="D63" s="55" t="str">
        <f>VLOOKUP(B63,[2]onerado!$A:$F,3,0)</f>
        <v>UN</v>
      </c>
      <c r="E63" s="55">
        <v>1</v>
      </c>
      <c r="F63" s="56">
        <f>VLOOKUP(B63,[2]onerado!$A:$F,4,0)</f>
        <v>93.62</v>
      </c>
      <c r="G63" s="56">
        <f>VLOOKUP(B63,[2]onerado!$A:$F,5,0)</f>
        <v>21.54</v>
      </c>
      <c r="H63" s="56">
        <f t="shared" si="38"/>
        <v>115.16</v>
      </c>
      <c r="I63" s="57">
        <f t="shared" si="39"/>
        <v>115.16</v>
      </c>
    </row>
    <row r="64" spans="1:12" ht="28.5">
      <c r="A64" s="114" t="s">
        <v>170</v>
      </c>
      <c r="B64" s="54" t="s">
        <v>129</v>
      </c>
      <c r="C64" s="106" t="str">
        <f>VLOOKUP(B64,[2]onerado!$A:$F,2,0)</f>
        <v>Registro de pressão em latão fundido cromado com canopla, DN= 1/2´ - linha especial</v>
      </c>
      <c r="D64" s="55" t="str">
        <f>VLOOKUP(B64,[2]onerado!$A:$F,3,0)</f>
        <v>UN</v>
      </c>
      <c r="E64" s="55">
        <v>1</v>
      </c>
      <c r="F64" s="56">
        <f>VLOOKUP(B64,[2]onerado!$A:$F,4,0)</f>
        <v>83.93</v>
      </c>
      <c r="G64" s="56">
        <f>VLOOKUP(B64,[2]onerado!$A:$F,5,0)</f>
        <v>21.54</v>
      </c>
      <c r="H64" s="56">
        <f t="shared" si="38"/>
        <v>105.47</v>
      </c>
      <c r="I64" s="57">
        <f t="shared" si="39"/>
        <v>105.47</v>
      </c>
    </row>
    <row r="65" spans="1:9">
      <c r="A65" s="114" t="s">
        <v>171</v>
      </c>
      <c r="B65" s="54" t="s">
        <v>130</v>
      </c>
      <c r="C65" s="106" t="str">
        <f>VLOOKUP(B65,[2]onerado!$A:$F,2,0)</f>
        <v>Lavatório de louça com coluna</v>
      </c>
      <c r="D65" s="55" t="str">
        <f>VLOOKUP(B65,[2]onerado!$A:$F,3,0)</f>
        <v>UN</v>
      </c>
      <c r="E65" s="55">
        <v>5</v>
      </c>
      <c r="F65" s="56">
        <f>VLOOKUP(B65,[2]onerado!$A:$F,4,0)</f>
        <v>214.79</v>
      </c>
      <c r="G65" s="56">
        <f>VLOOKUP(B65,[2]onerado!$A:$F,5,0)</f>
        <v>67.33</v>
      </c>
      <c r="H65" s="56">
        <f t="shared" si="38"/>
        <v>282.12</v>
      </c>
      <c r="I65" s="57">
        <f t="shared" si="39"/>
        <v>1410.6</v>
      </c>
    </row>
    <row r="66" spans="1:9">
      <c r="A66" s="114" t="s">
        <v>172</v>
      </c>
      <c r="B66" s="54" t="s">
        <v>131</v>
      </c>
      <c r="C66" s="106" t="str">
        <f>VLOOKUP(B66,[2]onerado!$A:$F,2,0)</f>
        <v>Bacia sifonada com caixa de descarga acoplada sem tampa - 6 litros</v>
      </c>
      <c r="D66" s="55" t="str">
        <f>VLOOKUP(B66,[2]onerado!$A:$F,3,0)</f>
        <v>CJ</v>
      </c>
      <c r="E66" s="55">
        <v>5</v>
      </c>
      <c r="F66" s="56">
        <f>VLOOKUP(B66,[2]onerado!$A:$F,4,0)</f>
        <v>680.14</v>
      </c>
      <c r="G66" s="56">
        <f>VLOOKUP(B66,[2]onerado!$A:$F,5,0)</f>
        <v>57.6</v>
      </c>
      <c r="H66" s="56">
        <f t="shared" si="38"/>
        <v>737.74</v>
      </c>
      <c r="I66" s="57">
        <f t="shared" si="39"/>
        <v>3688.7</v>
      </c>
    </row>
    <row r="67" spans="1:9">
      <c r="A67" s="114" t="s">
        <v>173</v>
      </c>
      <c r="B67" s="54" t="s">
        <v>132</v>
      </c>
      <c r="C67" s="106" t="str">
        <f>VLOOKUP(B67,[2]onerado!$A:$F,2,0)</f>
        <v>Tampa de plástico para bacia sanitária</v>
      </c>
      <c r="D67" s="55" t="str">
        <f>VLOOKUP(B67,[2]onerado!$A:$F,3,0)</f>
        <v>UN</v>
      </c>
      <c r="E67" s="55">
        <v>5</v>
      </c>
      <c r="F67" s="56">
        <f>VLOOKUP(B67,[2]onerado!$A:$F,4,0)</f>
        <v>40.409999999999997</v>
      </c>
      <c r="G67" s="56">
        <f>VLOOKUP(B67,[2]onerado!$A:$F,5,0)</f>
        <v>2.92</v>
      </c>
      <c r="H67" s="56">
        <f t="shared" si="38"/>
        <v>43.33</v>
      </c>
      <c r="I67" s="57">
        <f t="shared" si="39"/>
        <v>216.64999999999998</v>
      </c>
    </row>
    <row r="68" spans="1:9">
      <c r="A68" s="114" t="s">
        <v>174</v>
      </c>
      <c r="B68" s="54" t="s">
        <v>133</v>
      </c>
      <c r="C68" s="106" t="str">
        <f>VLOOKUP(B68,[2]onerado!$A:$F,2,0)</f>
        <v>Registro de gaveta em latão fundido sem acabamento, DN= 1´</v>
      </c>
      <c r="D68" s="55" t="str">
        <f>VLOOKUP(B68,[2]onerado!$A:$F,3,0)</f>
        <v>UN</v>
      </c>
      <c r="E68" s="55">
        <v>1</v>
      </c>
      <c r="F68" s="56">
        <f>VLOOKUP(B68,[2]onerado!$A:$F,4,0)</f>
        <v>56.13</v>
      </c>
      <c r="G68" s="56">
        <f>VLOOKUP(B68,[2]onerado!$A:$F,5,0)</f>
        <v>35.89</v>
      </c>
      <c r="H68" s="56">
        <f t="shared" si="38"/>
        <v>92.02000000000001</v>
      </c>
      <c r="I68" s="57">
        <f t="shared" si="39"/>
        <v>92.02000000000001</v>
      </c>
    </row>
    <row r="69" spans="1:9">
      <c r="A69" s="114" t="s">
        <v>175</v>
      </c>
      <c r="B69" s="54" t="s">
        <v>134</v>
      </c>
      <c r="C69" s="106" t="str">
        <f>VLOOKUP(B69,[2]onerado!$A:$F,2,0)</f>
        <v>Torneira de boia, DN= 3/4´</v>
      </c>
      <c r="D69" s="55" t="str">
        <f>VLOOKUP(B69,[2]onerado!$A:$F,3,0)</f>
        <v>UN</v>
      </c>
      <c r="E69" s="55">
        <v>1</v>
      </c>
      <c r="F69" s="56">
        <f>VLOOKUP(B69,[2]onerado!$A:$F,4,0)</f>
        <v>82.95</v>
      </c>
      <c r="G69" s="56">
        <f>VLOOKUP(B69,[2]onerado!$A:$F,5,0)</f>
        <v>14.36</v>
      </c>
      <c r="H69" s="56">
        <f t="shared" si="38"/>
        <v>97.31</v>
      </c>
      <c r="I69" s="57">
        <f t="shared" si="39"/>
        <v>97.31</v>
      </c>
    </row>
    <row r="70" spans="1:9" ht="28.5">
      <c r="A70" s="114" t="s">
        <v>176</v>
      </c>
      <c r="B70" s="54" t="s">
        <v>135</v>
      </c>
      <c r="C70" s="106" t="str">
        <f>VLOOKUP(B70,[2]onerado!$A:$F,2,0)</f>
        <v>Dispenser toalheiro em ABS e policarbonato para bobina de 20 cm x 200 m, com alavanca</v>
      </c>
      <c r="D70" s="55" t="str">
        <f>VLOOKUP(B70,[2]onerado!$A:$F,3,0)</f>
        <v>UN</v>
      </c>
      <c r="E70" s="55">
        <v>5</v>
      </c>
      <c r="F70" s="56">
        <f>VLOOKUP(B70,[2]onerado!$A:$F,4,0)</f>
        <v>245.12</v>
      </c>
      <c r="G70" s="56">
        <f>VLOOKUP(B70,[2]onerado!$A:$F,5,0)</f>
        <v>5.92</v>
      </c>
      <c r="H70" s="56">
        <f t="shared" si="38"/>
        <v>251.04</v>
      </c>
      <c r="I70" s="57">
        <f t="shared" si="39"/>
        <v>1255.2</v>
      </c>
    </row>
    <row r="71" spans="1:9">
      <c r="A71" s="114" t="s">
        <v>177</v>
      </c>
      <c r="B71" s="54" t="s">
        <v>136</v>
      </c>
      <c r="C71" s="106" t="str">
        <f>VLOOKUP(B71,[2]onerado!$A:$F,2,0)</f>
        <v>Dispenser papel higiênico em ABS para rolão 300 / 600 m, com visor</v>
      </c>
      <c r="D71" s="55" t="str">
        <f>VLOOKUP(B71,[2]onerado!$A:$F,3,0)</f>
        <v>UN</v>
      </c>
      <c r="E71" s="55">
        <v>5</v>
      </c>
      <c r="F71" s="56">
        <f>VLOOKUP(B71,[2]onerado!$A:$F,4,0)</f>
        <v>93.59</v>
      </c>
      <c r="G71" s="56">
        <f>VLOOKUP(B71,[2]onerado!$A:$F,5,0)</f>
        <v>5.92</v>
      </c>
      <c r="H71" s="56">
        <f t="shared" si="38"/>
        <v>99.51</v>
      </c>
      <c r="I71" s="57">
        <f t="shared" si="39"/>
        <v>497.55</v>
      </c>
    </row>
    <row r="72" spans="1:9">
      <c r="A72" s="114" t="s">
        <v>178</v>
      </c>
      <c r="B72" s="54" t="s">
        <v>137</v>
      </c>
      <c r="C72" s="106" t="str">
        <f>VLOOKUP(B72,[2]onerado!$A:$F,2,0)</f>
        <v>Saboneteira tipo dispenser, para refil de 800 ml</v>
      </c>
      <c r="D72" s="55" t="str">
        <f>VLOOKUP(B72,[2]onerado!$A:$F,3,0)</f>
        <v>UN</v>
      </c>
      <c r="E72" s="55">
        <v>5</v>
      </c>
      <c r="F72" s="56">
        <f>VLOOKUP(B72,[2]onerado!$A:$F,4,0)</f>
        <v>45.34</v>
      </c>
      <c r="G72" s="56">
        <f>VLOOKUP(B72,[2]onerado!$A:$F,5,0)</f>
        <v>5.92</v>
      </c>
      <c r="H72" s="56">
        <f t="shared" si="38"/>
        <v>51.260000000000005</v>
      </c>
      <c r="I72" s="57">
        <f t="shared" si="39"/>
        <v>256.3</v>
      </c>
    </row>
    <row r="73" spans="1:9">
      <c r="A73" s="114" t="s">
        <v>179</v>
      </c>
      <c r="B73" s="54" t="s">
        <v>138</v>
      </c>
      <c r="C73" s="106" t="str">
        <f>VLOOKUP(B73,[2]onerado!$A:$F,2,0)</f>
        <v>Espelho em vidro cristal liso, espessura de 4 mm</v>
      </c>
      <c r="D73" s="55" t="str">
        <f>VLOOKUP(B73,[2]onerado!$A:$F,3,0)</f>
        <v>M2</v>
      </c>
      <c r="E73" s="55">
        <v>5</v>
      </c>
      <c r="F73" s="56">
        <f>VLOOKUP(B73,[2]onerado!$A:$F,4,0)</f>
        <v>497.22</v>
      </c>
      <c r="G73" s="56">
        <f>VLOOKUP(B73,[2]onerado!$A:$F,5,0)</f>
        <v>0</v>
      </c>
      <c r="H73" s="56">
        <f t="shared" si="38"/>
        <v>497.22</v>
      </c>
      <c r="I73" s="57">
        <f t="shared" si="39"/>
        <v>2486.1000000000004</v>
      </c>
    </row>
    <row r="74" spans="1:9" ht="15">
      <c r="A74" s="53">
        <v>11</v>
      </c>
      <c r="B74" s="109"/>
      <c r="C74" s="110" t="s">
        <v>217</v>
      </c>
      <c r="D74" s="111"/>
      <c r="E74" s="112"/>
      <c r="F74" s="112"/>
      <c r="G74" s="112"/>
      <c r="H74" s="112"/>
      <c r="I74" s="113">
        <f>SUM(I75:I84)</f>
        <v>20084.87</v>
      </c>
    </row>
    <row r="75" spans="1:9">
      <c r="A75" s="114" t="s">
        <v>180</v>
      </c>
      <c r="B75" s="108" t="s">
        <v>139</v>
      </c>
      <c r="C75" s="106" t="str">
        <f>VLOOKUP(B75,[2]onerado!$A:$F,2,0)</f>
        <v>Sifão plástico sanfonado universal de 1´</v>
      </c>
      <c r="D75" s="55" t="str">
        <f>VLOOKUP(B75,[2]onerado!$A:$F,3,0)</f>
        <v>UN</v>
      </c>
      <c r="E75" s="55">
        <v>5</v>
      </c>
      <c r="F75" s="56">
        <f>VLOOKUP(B75,[2]onerado!$A:$F,4,0)</f>
        <v>15.21</v>
      </c>
      <c r="G75" s="56">
        <f>VLOOKUP(B75,[2]onerado!$A:$F,5,0)</f>
        <v>19.149999999999999</v>
      </c>
      <c r="H75" s="56">
        <f t="shared" ref="H75:H82" si="40">G75+F75</f>
        <v>34.36</v>
      </c>
      <c r="I75" s="57">
        <f t="shared" ref="I75:I84" si="41">E75*H75</f>
        <v>171.8</v>
      </c>
    </row>
    <row r="76" spans="1:9">
      <c r="A76" s="114" t="s">
        <v>181</v>
      </c>
      <c r="B76" s="108" t="s">
        <v>140</v>
      </c>
      <c r="C76" s="106" t="str">
        <f>VLOOKUP(B76,[2]onerado!$A:$F,2,0)</f>
        <v>Válvula de metal cromado de 1´</v>
      </c>
      <c r="D76" s="55" t="str">
        <f>VLOOKUP(B76,[2]onerado!$A:$F,3,0)</f>
        <v>UN</v>
      </c>
      <c r="E76" s="55">
        <v>5</v>
      </c>
      <c r="F76" s="56">
        <f>VLOOKUP(B76,[2]onerado!$A:$F,4,0)</f>
        <v>36.479999999999997</v>
      </c>
      <c r="G76" s="56">
        <f>VLOOKUP(B76,[2]onerado!$A:$F,5,0)</f>
        <v>9.57</v>
      </c>
      <c r="H76" s="56">
        <f t="shared" si="40"/>
        <v>46.05</v>
      </c>
      <c r="I76" s="57">
        <f t="shared" si="41"/>
        <v>230.25</v>
      </c>
    </row>
    <row r="77" spans="1:9">
      <c r="A77" s="114" t="s">
        <v>182</v>
      </c>
      <c r="B77" s="108" t="s">
        <v>141</v>
      </c>
      <c r="C77" s="106" t="str">
        <f>VLOOKUP(B77,[2]onerado!$A:$F,2,0)</f>
        <v>Bolsa para bacia sanitária</v>
      </c>
      <c r="D77" s="55" t="str">
        <f>VLOOKUP(B77,[2]onerado!$A:$F,3,0)</f>
        <v>UN</v>
      </c>
      <c r="E77" s="55">
        <v>5</v>
      </c>
      <c r="F77" s="56">
        <f>VLOOKUP(B77,[2]onerado!$A:$F,4,0)</f>
        <v>7.8</v>
      </c>
      <c r="G77" s="56">
        <f>VLOOKUP(B77,[2]onerado!$A:$F,5,0)</f>
        <v>8.14</v>
      </c>
      <c r="H77" s="56">
        <f t="shared" si="40"/>
        <v>15.940000000000001</v>
      </c>
      <c r="I77" s="57">
        <f t="shared" si="41"/>
        <v>79.7</v>
      </c>
    </row>
    <row r="78" spans="1:9">
      <c r="A78" s="114" t="s">
        <v>183</v>
      </c>
      <c r="B78" s="108" t="s">
        <v>142</v>
      </c>
      <c r="C78" s="106" t="str">
        <f>VLOOKUP(B78,[2]onerado!$A:$F,2,0)</f>
        <v>Ralo seco em PVC rígido de 100 x 40 mm, com grelha</v>
      </c>
      <c r="D78" s="55" t="str">
        <f>VLOOKUP(B78,[2]onerado!$A:$F,3,0)</f>
        <v>UN</v>
      </c>
      <c r="E78" s="55">
        <v>3</v>
      </c>
      <c r="F78" s="56">
        <f>VLOOKUP(B78,[2]onerado!$A:$F,4,0)</f>
        <v>34.32</v>
      </c>
      <c r="G78" s="56">
        <f>VLOOKUP(B78,[2]onerado!$A:$F,5,0)</f>
        <v>47.86</v>
      </c>
      <c r="H78" s="56">
        <f t="shared" si="40"/>
        <v>82.18</v>
      </c>
      <c r="I78" s="57">
        <f t="shared" si="41"/>
        <v>246.54000000000002</v>
      </c>
    </row>
    <row r="79" spans="1:9">
      <c r="A79" s="114" t="s">
        <v>184</v>
      </c>
      <c r="B79" s="108" t="s">
        <v>143</v>
      </c>
      <c r="C79" s="106" t="str">
        <f>VLOOKUP(B79,[2]onerado!$A:$F,2,0)</f>
        <v>Caixa sifonada de PVC rígido de 100 x 150 x 50 mm, com grelha</v>
      </c>
      <c r="D79" s="55" t="str">
        <f>VLOOKUP(B79,[2]onerado!$A:$F,3,0)</f>
        <v>UN</v>
      </c>
      <c r="E79" s="55">
        <v>3</v>
      </c>
      <c r="F79" s="56">
        <f>VLOOKUP(B79,[2]onerado!$A:$F,4,0)</f>
        <v>51.19</v>
      </c>
      <c r="G79" s="56">
        <f>VLOOKUP(B79,[2]onerado!$A:$F,5,0)</f>
        <v>47.86</v>
      </c>
      <c r="H79" s="56">
        <f t="shared" si="40"/>
        <v>99.05</v>
      </c>
      <c r="I79" s="57">
        <f t="shared" si="41"/>
        <v>297.14999999999998</v>
      </c>
    </row>
    <row r="80" spans="1:9" ht="28.5">
      <c r="A80" s="114" t="s">
        <v>185</v>
      </c>
      <c r="B80" s="108" t="s">
        <v>144</v>
      </c>
      <c r="C80" s="106" t="str">
        <f>VLOOKUP(B80,[2]onerado!$A:$F,2,0)</f>
        <v>Tubo de PVC rígido branco, pontas lisas, soldável, linha esgoto série normal, DN= 40 mm, inclusive conexões</v>
      </c>
      <c r="D80" s="55" t="str">
        <f>VLOOKUP(B80,[2]onerado!$A:$F,3,0)</f>
        <v>M</v>
      </c>
      <c r="E80" s="55">
        <v>10</v>
      </c>
      <c r="F80" s="56">
        <f>VLOOKUP(B80,[2]onerado!$A:$F,4,0)</f>
        <v>12.97</v>
      </c>
      <c r="G80" s="56">
        <f>VLOOKUP(B80,[2]onerado!$A:$F,5,0)</f>
        <v>23.94</v>
      </c>
      <c r="H80" s="56">
        <f t="shared" si="40"/>
        <v>36.910000000000004</v>
      </c>
      <c r="I80" s="57">
        <f t="shared" si="41"/>
        <v>369.1</v>
      </c>
    </row>
    <row r="81" spans="1:12" ht="28.5">
      <c r="A81" s="114" t="s">
        <v>186</v>
      </c>
      <c r="B81" s="108" t="s">
        <v>145</v>
      </c>
      <c r="C81" s="106" t="str">
        <f>VLOOKUP(B81,[2]onerado!$A:$F,2,0)</f>
        <v>Tubo de PVC rígido branco PxB com virola e anel de borracha, linha esgoto série normal, DN= 50 mm, inclusive conexões</v>
      </c>
      <c r="D81" s="55" t="str">
        <f>VLOOKUP(B81,[2]onerado!$A:$F,3,0)</f>
        <v>M</v>
      </c>
      <c r="E81" s="55">
        <v>10</v>
      </c>
      <c r="F81" s="56">
        <f>VLOOKUP(B81,[2]onerado!$A:$F,4,0)</f>
        <v>17.95</v>
      </c>
      <c r="G81" s="56">
        <f>VLOOKUP(B81,[2]onerado!$A:$F,5,0)</f>
        <v>28.71</v>
      </c>
      <c r="H81" s="56">
        <f t="shared" si="40"/>
        <v>46.66</v>
      </c>
      <c r="I81" s="57">
        <f t="shared" si="41"/>
        <v>466.59999999999997</v>
      </c>
    </row>
    <row r="82" spans="1:12">
      <c r="A82" s="114" t="s">
        <v>187</v>
      </c>
      <c r="B82" s="108" t="s">
        <v>146</v>
      </c>
      <c r="C82" s="106" t="str">
        <f>VLOOKUP(B82,[2]onerado!$A:$F,2,0)</f>
        <v>Caixa de gordura em PVC com tampa reforçada - capacidade 19 litros</v>
      </c>
      <c r="D82" s="55" t="str">
        <f>VLOOKUP(B82,[2]onerado!$A:$F,3,0)</f>
        <v>UN</v>
      </c>
      <c r="E82" s="55">
        <v>1</v>
      </c>
      <c r="F82" s="56">
        <f>VLOOKUP(B82,[2]onerado!$A:$F,4,0)</f>
        <v>448.01</v>
      </c>
      <c r="G82" s="56">
        <f>VLOOKUP(B82,[2]onerado!$A:$F,5,0)</f>
        <v>47.86</v>
      </c>
      <c r="H82" s="56">
        <f t="shared" si="40"/>
        <v>495.87</v>
      </c>
      <c r="I82" s="57">
        <f t="shared" si="41"/>
        <v>495.87</v>
      </c>
    </row>
    <row r="83" spans="1:12">
      <c r="A83" s="114" t="s">
        <v>188</v>
      </c>
      <c r="B83" s="108" t="s">
        <v>147</v>
      </c>
      <c r="C83" s="106" t="str">
        <f>VLOOKUP(B83,[2]onerado!$A:$F,2,0)</f>
        <v>Caixa de gordura em alvenaria, 600 x 600 x 600 mm</v>
      </c>
      <c r="D83" s="55" t="str">
        <f>VLOOKUP(B83,[2]onerado!$A:$F,3,0)</f>
        <v>UN</v>
      </c>
      <c r="E83" s="55">
        <v>2</v>
      </c>
      <c r="F83" s="56">
        <f>VLOOKUP(B83,[2]onerado!$A:$F,4,0)</f>
        <v>98.95</v>
      </c>
      <c r="G83" s="56">
        <f>VLOOKUP(B83,[2]onerado!$A:$F,5,0)</f>
        <v>216.48</v>
      </c>
      <c r="H83" s="56">
        <f t="shared" ref="H83" si="42">G83+F83</f>
        <v>315.43</v>
      </c>
      <c r="I83" s="57">
        <f t="shared" ref="I83" si="43">E83*H83</f>
        <v>630.86</v>
      </c>
    </row>
    <row r="84" spans="1:12">
      <c r="A84" s="114" t="s">
        <v>189</v>
      </c>
      <c r="B84" s="108" t="s">
        <v>148</v>
      </c>
      <c r="C84" s="106" t="s">
        <v>214</v>
      </c>
      <c r="D84" s="55" t="s">
        <v>78</v>
      </c>
      <c r="E84" s="55">
        <v>3</v>
      </c>
      <c r="F84" s="56"/>
      <c r="G84" s="56"/>
      <c r="H84" s="56">
        <v>5699</v>
      </c>
      <c r="I84" s="57">
        <f t="shared" si="41"/>
        <v>17097</v>
      </c>
    </row>
    <row r="85" spans="1:12" ht="15">
      <c r="A85" s="53">
        <v>12</v>
      </c>
      <c r="B85" s="109"/>
      <c r="C85" s="110" t="s">
        <v>218</v>
      </c>
      <c r="D85" s="111"/>
      <c r="E85" s="112"/>
      <c r="F85" s="112"/>
      <c r="G85" s="112"/>
      <c r="H85" s="112"/>
      <c r="I85" s="113">
        <f>SUM(I86:I89)</f>
        <v>12991.33</v>
      </c>
    </row>
    <row r="86" spans="1:12">
      <c r="A86" s="114" t="s">
        <v>190</v>
      </c>
      <c r="B86" s="108" t="s">
        <v>146</v>
      </c>
      <c r="C86" s="106" t="str">
        <f>VLOOKUP(B86,[2]onerado!$A:$F,2,0)</f>
        <v>Caixa de gordura em PVC com tampa reforçada - capacidade 19 litros</v>
      </c>
      <c r="D86" s="55" t="str">
        <f>VLOOKUP(B86,[2]onerado!$A:$F,3,0)</f>
        <v>UN</v>
      </c>
      <c r="E86" s="55">
        <v>1</v>
      </c>
      <c r="F86" s="56">
        <f>VLOOKUP(B86,[2]onerado!$A:$F,4,0)</f>
        <v>448.01</v>
      </c>
      <c r="G86" s="56">
        <f>VLOOKUP(B86,[2]onerado!$A:$F,5,0)</f>
        <v>47.86</v>
      </c>
      <c r="H86" s="56">
        <f t="shared" ref="H86:H87" si="44">G86+F86</f>
        <v>495.87</v>
      </c>
      <c r="I86" s="57">
        <f t="shared" ref="I86:I89" si="45">E86*H86</f>
        <v>495.87</v>
      </c>
    </row>
    <row r="87" spans="1:12">
      <c r="A87" s="114" t="s">
        <v>191</v>
      </c>
      <c r="B87" s="108" t="s">
        <v>147</v>
      </c>
      <c r="C87" s="106" t="str">
        <f>VLOOKUP(B87,[2]onerado!$A:$F,2,0)</f>
        <v>Caixa de gordura em alvenaria, 600 x 600 x 600 mm</v>
      </c>
      <c r="D87" s="55" t="str">
        <f>VLOOKUP(B87,[2]onerado!$A:$F,3,0)</f>
        <v>UN</v>
      </c>
      <c r="E87" s="55">
        <v>2</v>
      </c>
      <c r="F87" s="56">
        <f>VLOOKUP(B87,[2]onerado!$A:$F,4,0)</f>
        <v>98.95</v>
      </c>
      <c r="G87" s="56">
        <f>VLOOKUP(B87,[2]onerado!$A:$F,5,0)</f>
        <v>216.48</v>
      </c>
      <c r="H87" s="56">
        <f t="shared" si="44"/>
        <v>315.43</v>
      </c>
      <c r="I87" s="57">
        <f t="shared" si="45"/>
        <v>630.86</v>
      </c>
    </row>
    <row r="88" spans="1:12">
      <c r="A88" s="114" t="s">
        <v>192</v>
      </c>
      <c r="B88" s="108" t="s">
        <v>148</v>
      </c>
      <c r="C88" s="106" t="s">
        <v>214</v>
      </c>
      <c r="D88" s="55" t="s">
        <v>78</v>
      </c>
      <c r="E88" s="55">
        <v>2</v>
      </c>
      <c r="F88" s="56"/>
      <c r="G88" s="56"/>
      <c r="H88" s="56">
        <v>5699</v>
      </c>
      <c r="I88" s="57">
        <f t="shared" si="45"/>
        <v>11398</v>
      </c>
    </row>
    <row r="89" spans="1:12" ht="28.5">
      <c r="A89" s="114" t="s">
        <v>193</v>
      </c>
      <c r="B89" s="108" t="s">
        <v>145</v>
      </c>
      <c r="C89" s="106" t="str">
        <f>VLOOKUP(B89,[2]onerado!$A:$F,2,0)</f>
        <v>Tubo de PVC rígido branco PxB com virola e anel de borracha, linha esgoto série normal, DN= 50 mm, inclusive conexões</v>
      </c>
      <c r="D89" s="55" t="str">
        <f>VLOOKUP(B89,[2]onerado!$A:$F,3,0)</f>
        <v>M</v>
      </c>
      <c r="E89" s="55">
        <v>10</v>
      </c>
      <c r="F89" s="56">
        <f>VLOOKUP(B89,[2]onerado!$A:$F,4,0)</f>
        <v>17.95</v>
      </c>
      <c r="G89" s="56">
        <f>VLOOKUP(B89,[2]onerado!$A:$F,5,0)</f>
        <v>28.71</v>
      </c>
      <c r="H89" s="56">
        <f t="shared" ref="H89" si="46">G89+F89</f>
        <v>46.66</v>
      </c>
      <c r="I89" s="57">
        <f t="shared" si="45"/>
        <v>466.59999999999997</v>
      </c>
    </row>
    <row r="90" spans="1:12" ht="15">
      <c r="A90" s="53">
        <v>13</v>
      </c>
      <c r="B90" s="109"/>
      <c r="C90" s="110" t="s">
        <v>149</v>
      </c>
      <c r="D90" s="111"/>
      <c r="E90" s="112"/>
      <c r="F90" s="112"/>
      <c r="G90" s="112"/>
      <c r="H90" s="112"/>
      <c r="I90" s="113">
        <f>SUM(I91:I93)</f>
        <v>933.06999999999994</v>
      </c>
      <c r="J90" s="105"/>
      <c r="L90" s="105"/>
    </row>
    <row r="91" spans="1:12" ht="28.5">
      <c r="A91" s="114" t="s">
        <v>194</v>
      </c>
      <c r="B91" s="54" t="s">
        <v>197</v>
      </c>
      <c r="C91" s="106" t="str">
        <f>VLOOKUP(B91,[2]onerado!$A:$F,2,0)</f>
        <v>Barra de apoio reta, para pessoas com mobilidade reduzida, em tubo de aço inoxidável de 1 1/2´ x 500 mm</v>
      </c>
      <c r="D91" s="55" t="str">
        <f>VLOOKUP(B91,[2]onerado!$A:$F,3,0)</f>
        <v>UN</v>
      </c>
      <c r="E91" s="55">
        <v>1</v>
      </c>
      <c r="F91" s="56">
        <f>VLOOKUP(B91,[2]onerado!$A:$F,4,0)</f>
        <v>115.6</v>
      </c>
      <c r="G91" s="56">
        <f>VLOOKUP(B91,[2]onerado!$A:$F,5,0)</f>
        <v>12.95</v>
      </c>
      <c r="H91" s="56">
        <f t="shared" ref="H91:H93" si="47">G91+F91</f>
        <v>128.54999999999998</v>
      </c>
      <c r="I91" s="57">
        <f t="shared" ref="I91:I93" si="48">E91*H91</f>
        <v>128.54999999999998</v>
      </c>
    </row>
    <row r="92" spans="1:12" ht="28.5">
      <c r="A92" s="114" t="s">
        <v>195</v>
      </c>
      <c r="B92" s="54" t="s">
        <v>198</v>
      </c>
      <c r="C92" s="106" t="str">
        <f>VLOOKUP(B92,[2]onerado!$A:$F,2,0)</f>
        <v>Barra de apoio reta, para pessoas com mobilidade reduzida, em tubo de aço inoxidável de 1 1/2´ x 800 mm</v>
      </c>
      <c r="D92" s="55" t="str">
        <f>VLOOKUP(B92,[2]onerado!$A:$F,3,0)</f>
        <v>UN</v>
      </c>
      <c r="E92" s="55">
        <v>2</v>
      </c>
      <c r="F92" s="56">
        <f>VLOOKUP(B92,[2]onerado!$A:$F,4,0)</f>
        <v>155.85</v>
      </c>
      <c r="G92" s="56">
        <f>VLOOKUP(B92,[2]onerado!$A:$F,5,0)</f>
        <v>12.95</v>
      </c>
      <c r="H92" s="56">
        <f t="shared" si="47"/>
        <v>168.79999999999998</v>
      </c>
      <c r="I92" s="57">
        <f t="shared" si="48"/>
        <v>337.59999999999997</v>
      </c>
    </row>
    <row r="93" spans="1:12" ht="28.5">
      <c r="A93" s="114" t="s">
        <v>196</v>
      </c>
      <c r="B93" s="54" t="s">
        <v>199</v>
      </c>
      <c r="C93" s="106" t="str">
        <f>VLOOKUP(B93,[2]onerado!$A:$F,2,0)</f>
        <v>Barra de apoio lateral para lavatório, para pessoas com mobilidade reduzida, em tubo de aço inoxidável de 1.1/4", comprimento 25 a 30 cm</v>
      </c>
      <c r="D93" s="55" t="str">
        <f>VLOOKUP(B93,[2]onerado!$A:$F,3,0)</f>
        <v>UN</v>
      </c>
      <c r="E93" s="55">
        <v>2</v>
      </c>
      <c r="F93" s="56">
        <f>VLOOKUP(B93,[2]onerado!$A:$F,4,0)</f>
        <v>220.51</v>
      </c>
      <c r="G93" s="56">
        <f>VLOOKUP(B93,[2]onerado!$A:$F,5,0)</f>
        <v>12.95</v>
      </c>
      <c r="H93" s="56">
        <f t="shared" si="47"/>
        <v>233.45999999999998</v>
      </c>
      <c r="I93" s="57">
        <f t="shared" si="48"/>
        <v>466.91999999999996</v>
      </c>
    </row>
    <row r="94" spans="1:12" ht="15">
      <c r="A94" s="53">
        <v>14</v>
      </c>
      <c r="B94" s="109"/>
      <c r="C94" s="110" t="s">
        <v>202</v>
      </c>
      <c r="D94" s="111"/>
      <c r="E94" s="112"/>
      <c r="F94" s="112"/>
      <c r="G94" s="112"/>
      <c r="H94" s="112"/>
      <c r="I94" s="113">
        <f>I95</f>
        <v>219.04</v>
      </c>
    </row>
    <row r="95" spans="1:12">
      <c r="A95" s="114" t="s">
        <v>219</v>
      </c>
      <c r="B95" s="54" t="s">
        <v>203</v>
      </c>
      <c r="C95" s="106" t="s">
        <v>204</v>
      </c>
      <c r="D95" s="55" t="str">
        <f>VLOOKUP(B95,[2]onerado!$A:$F,3,0)</f>
        <v>M2</v>
      </c>
      <c r="E95" s="55">
        <v>0.5</v>
      </c>
      <c r="F95" s="56">
        <f>VLOOKUP(B95,[2]onerado!$A:$F,4,0)</f>
        <v>351.76</v>
      </c>
      <c r="G95" s="56">
        <f>VLOOKUP(B95,[2]onerado!$A:$F,5,0)</f>
        <v>86.32</v>
      </c>
      <c r="H95" s="56">
        <f t="shared" ref="H95" si="49">G95+F95</f>
        <v>438.08</v>
      </c>
      <c r="I95" s="57">
        <f t="shared" ref="I95" si="50">E95*H95</f>
        <v>219.04</v>
      </c>
    </row>
    <row r="96" spans="1:12" ht="15">
      <c r="A96" s="53">
        <v>15</v>
      </c>
      <c r="B96" s="109"/>
      <c r="C96" s="110" t="s">
        <v>200</v>
      </c>
      <c r="D96" s="111"/>
      <c r="E96" s="112"/>
      <c r="F96" s="112"/>
      <c r="G96" s="112"/>
      <c r="H96" s="112"/>
      <c r="I96" s="113">
        <f>I97</f>
        <v>1554</v>
      </c>
      <c r="J96" s="105"/>
      <c r="L96" s="105"/>
    </row>
    <row r="97" spans="1:9">
      <c r="A97" s="114" t="s">
        <v>220</v>
      </c>
      <c r="B97" s="54" t="s">
        <v>201</v>
      </c>
      <c r="C97" s="106" t="str">
        <f>VLOOKUP(B97,[2]onerado!$A:$F,2,0)</f>
        <v>Plantio de grama batatais em placas (jardins e canteiros)</v>
      </c>
      <c r="D97" s="55" t="str">
        <f>VLOOKUP(B97,[2]onerado!$A:$F,3,0)</f>
        <v>M2</v>
      </c>
      <c r="E97" s="55">
        <v>120</v>
      </c>
      <c r="F97" s="56">
        <f>VLOOKUP(B97,[2]onerado!$A:$F,4,0)</f>
        <v>8.0299999999999994</v>
      </c>
      <c r="G97" s="56">
        <f>VLOOKUP(B97,[2]onerado!$A:$F,5,0)</f>
        <v>4.92</v>
      </c>
      <c r="H97" s="56">
        <f t="shared" ref="H97" si="51">G97+F97</f>
        <v>12.95</v>
      </c>
      <c r="I97" s="57">
        <f t="shared" ref="I97" si="52">E97*H97</f>
        <v>1554</v>
      </c>
    </row>
    <row r="98" spans="1:9" ht="15">
      <c r="A98" s="53">
        <v>16</v>
      </c>
      <c r="B98" s="109"/>
      <c r="C98" s="110" t="s">
        <v>205</v>
      </c>
      <c r="D98" s="111"/>
      <c r="E98" s="112"/>
      <c r="F98" s="112"/>
      <c r="G98" s="112"/>
      <c r="H98" s="112"/>
      <c r="I98" s="113">
        <f>SUM(I99:I105)</f>
        <v>14199.409154999999</v>
      </c>
    </row>
    <row r="99" spans="1:9" ht="28.5">
      <c r="A99" s="114" t="s">
        <v>221</v>
      </c>
      <c r="B99" s="54" t="s">
        <v>206</v>
      </c>
      <c r="C99" s="106" t="s">
        <v>207</v>
      </c>
      <c r="D99" s="55" t="s">
        <v>109</v>
      </c>
      <c r="E99" s="55">
        <v>100</v>
      </c>
      <c r="F99" s="56"/>
      <c r="G99" s="56"/>
      <c r="H99" s="56">
        <v>11.27</v>
      </c>
      <c r="I99" s="57">
        <f>H99*E99</f>
        <v>1127</v>
      </c>
    </row>
    <row r="100" spans="1:9">
      <c r="A100" s="114" t="s">
        <v>222</v>
      </c>
      <c r="B100" s="119" t="s">
        <v>208</v>
      </c>
      <c r="C100" s="120" t="s">
        <v>209</v>
      </c>
      <c r="D100" s="121" t="s">
        <v>212</v>
      </c>
      <c r="E100" s="121">
        <v>50</v>
      </c>
      <c r="F100" s="122"/>
      <c r="G100" s="122">
        <f>12.44*1.12823</f>
        <v>14.0351812</v>
      </c>
      <c r="H100" s="122">
        <f>G100</f>
        <v>14.0351812</v>
      </c>
      <c r="I100" s="57">
        <f t="shared" ref="I100:I101" si="53">H100*E100</f>
        <v>701.75905999999998</v>
      </c>
    </row>
    <row r="101" spans="1:9">
      <c r="A101" s="114" t="s">
        <v>223</v>
      </c>
      <c r="B101" s="119" t="s">
        <v>210</v>
      </c>
      <c r="C101" s="120" t="s">
        <v>211</v>
      </c>
      <c r="D101" s="121" t="s">
        <v>212</v>
      </c>
      <c r="E101" s="121">
        <v>50</v>
      </c>
      <c r="F101" s="122"/>
      <c r="G101" s="122">
        <f>8.53*1.12823</f>
        <v>9.6238019000000001</v>
      </c>
      <c r="H101" s="122">
        <f>G101</f>
        <v>9.6238019000000001</v>
      </c>
      <c r="I101" s="57">
        <f t="shared" si="53"/>
        <v>481.19009499999999</v>
      </c>
    </row>
    <row r="102" spans="1:9">
      <c r="A102" s="114" t="s">
        <v>224</v>
      </c>
      <c r="B102" s="119" t="s">
        <v>225</v>
      </c>
      <c r="C102" s="120" t="str">
        <f>VLOOKUP(B102,[2]onerado!$A:$F,2,0)</f>
        <v>Reservatório de fibra de vidro - capacidade de 20.000 litros</v>
      </c>
      <c r="D102" s="121" t="str">
        <f>VLOOKUP(B102,[2]onerado!$A:$F,3,0)</f>
        <v>UN</v>
      </c>
      <c r="E102" s="121">
        <v>1</v>
      </c>
      <c r="F102" s="122">
        <f>VLOOKUP(B102,[2]onerado!$A:$F,4,0)</f>
        <v>11254.38</v>
      </c>
      <c r="G102" s="122">
        <f>VLOOKUP(B102,[2]onerado!$A:$F,5,0)</f>
        <v>145.21</v>
      </c>
      <c r="H102" s="122">
        <f t="shared" ref="H102" si="54">G102+F102</f>
        <v>11399.589999999998</v>
      </c>
      <c r="I102" s="57">
        <f t="shared" ref="I102" si="55">E102*H102</f>
        <v>11399.589999999998</v>
      </c>
    </row>
    <row r="103" spans="1:9">
      <c r="A103" s="114" t="s">
        <v>226</v>
      </c>
      <c r="B103" s="119" t="s">
        <v>134</v>
      </c>
      <c r="C103" s="120" t="str">
        <f>VLOOKUP(B103,[2]onerado!$A:$F,2,0)</f>
        <v>Torneira de boia, DN= 3/4´</v>
      </c>
      <c r="D103" s="121" t="str">
        <f>VLOOKUP(B103,[2]onerado!$A:$F,3,0)</f>
        <v>UN</v>
      </c>
      <c r="E103" s="121">
        <v>1</v>
      </c>
      <c r="F103" s="122">
        <f>VLOOKUP(B103,[2]onerado!$A:$F,4,0)</f>
        <v>82.95</v>
      </c>
      <c r="G103" s="122">
        <f>VLOOKUP(B103,[2]onerado!$A:$F,5,0)</f>
        <v>14.36</v>
      </c>
      <c r="H103" s="122">
        <f t="shared" ref="H103:H105" si="56">G103+F103</f>
        <v>97.31</v>
      </c>
      <c r="I103" s="57">
        <f t="shared" ref="I103:I105" si="57">E103*H103</f>
        <v>97.31</v>
      </c>
    </row>
    <row r="104" spans="1:9" ht="28.5">
      <c r="A104" s="114" t="s">
        <v>227</v>
      </c>
      <c r="B104" s="119" t="s">
        <v>229</v>
      </c>
      <c r="C104" s="120" t="str">
        <f>VLOOKUP(B104,[2]onerado!$A:$F,2,0)</f>
        <v>Válvula de esfera monobloco em latão, passagem plena, acionamento com alavanca, DN= 3/4´</v>
      </c>
      <c r="D104" s="121" t="str">
        <f>VLOOKUP(B104,[2]onerado!$A:$F,3,0)</f>
        <v>UN</v>
      </c>
      <c r="E104" s="121">
        <v>1</v>
      </c>
      <c r="F104" s="122">
        <f>VLOOKUP(B104,[2]onerado!$A:$F,4,0)</f>
        <v>53.82</v>
      </c>
      <c r="G104" s="122">
        <f>VLOOKUP(B104,[2]onerado!$A:$F,5,0)</f>
        <v>21.54</v>
      </c>
      <c r="H104" s="122">
        <f t="shared" si="56"/>
        <v>75.36</v>
      </c>
      <c r="I104" s="57">
        <f t="shared" si="57"/>
        <v>75.36</v>
      </c>
    </row>
    <row r="105" spans="1:9" ht="28.5">
      <c r="A105" s="114" t="s">
        <v>228</v>
      </c>
      <c r="B105" s="119" t="s">
        <v>126</v>
      </c>
      <c r="C105" s="120" t="str">
        <f>VLOOKUP(B105,[2]onerado!$A:$F,2,0)</f>
        <v>Tubo de PVC rígido soldável marrom, DN= 25 mm, (3/4´), inclusive conexões</v>
      </c>
      <c r="D105" s="121" t="str">
        <f>VLOOKUP(B105,[2]onerado!$A:$F,3,0)</f>
        <v>M</v>
      </c>
      <c r="E105" s="121">
        <v>10</v>
      </c>
      <c r="F105" s="122">
        <f>VLOOKUP(B105,[2]onerado!$A:$F,4,0)</f>
        <v>7.78</v>
      </c>
      <c r="G105" s="122">
        <f>VLOOKUP(B105,[2]onerado!$A:$F,5,0)</f>
        <v>23.94</v>
      </c>
      <c r="H105" s="122">
        <f t="shared" si="56"/>
        <v>31.720000000000002</v>
      </c>
      <c r="I105" s="57">
        <f t="shared" si="57"/>
        <v>317.20000000000005</v>
      </c>
    </row>
    <row r="106" spans="1:9" ht="15">
      <c r="A106" s="58"/>
      <c r="B106" s="59"/>
      <c r="C106" s="60" t="s">
        <v>10</v>
      </c>
      <c r="D106" s="61"/>
      <c r="E106" s="62"/>
      <c r="F106" s="62"/>
      <c r="G106" s="62"/>
      <c r="H106" s="63"/>
      <c r="I106" s="64">
        <f>I98+I96+I94+I90+I74+I57+I54+I48+I43+I39+I30+I21+I14+I10+I3+I85</f>
        <v>208894.65135499998</v>
      </c>
    </row>
    <row r="107" spans="1:9" ht="15">
      <c r="A107" s="65"/>
      <c r="B107" s="66"/>
      <c r="C107" s="67" t="str">
        <f>CONCATENATE("ADMINISTRAÇÃO LOCAL (",BDI!C36*100,"%)")</f>
        <v>ADMINISTRAÇÃO LOCAL (8,87%)</v>
      </c>
      <c r="D107" s="68"/>
      <c r="E107" s="69"/>
      <c r="F107" s="69"/>
      <c r="G107" s="69"/>
      <c r="H107" s="70"/>
      <c r="I107" s="71">
        <f>I106*BDI!C36</f>
        <v>18528.955575188495</v>
      </c>
    </row>
    <row r="108" spans="1:9" ht="15">
      <c r="A108" s="72"/>
      <c r="B108" s="73"/>
      <c r="C108" s="74" t="str">
        <f>CONCATENATE("BDI (",BDI!C26*100,"%)")</f>
        <v>BDI (23,24%)</v>
      </c>
      <c r="D108" s="75"/>
      <c r="E108" s="76"/>
      <c r="F108" s="76"/>
      <c r="G108" s="76"/>
      <c r="H108" s="70"/>
      <c r="I108" s="77">
        <f>SUM(I106:I107)*BDI!C26</f>
        <v>52853.246250575801</v>
      </c>
    </row>
    <row r="109" spans="1:9" ht="15">
      <c r="A109" s="78"/>
      <c r="B109" s="79"/>
      <c r="C109" s="80" t="s">
        <v>11</v>
      </c>
      <c r="D109" s="81"/>
      <c r="E109" s="82"/>
      <c r="F109" s="82"/>
      <c r="G109" s="82"/>
      <c r="H109" s="83"/>
      <c r="I109" s="84">
        <f>SUM(I106:I108)</f>
        <v>280276.8531807643</v>
      </c>
    </row>
    <row r="112" spans="1:9">
      <c r="I112" s="105"/>
    </row>
    <row r="115" spans="9:9">
      <c r="I115" s="105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3" fitToHeight="0" orientation="landscape" r:id="rId1"/>
  <headerFooter>
    <oddHeader>&amp;L&amp;G&amp;C&amp;"-,Negrito"&amp;14EXECUÇÃO DE CONJUNTO DE SANITÁRIOS ILHA DAS COUVES&amp;RREFERENCIAL CDHU
VERSÃO 186
VIGÊNCIA A PARTIR DE 07/2022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"/>
  <sheetViews>
    <sheetView showWhiteSpace="0" view="pageBreakPreview" zoomScaleNormal="90" zoomScaleSheetLayoutView="100" workbookViewId="0">
      <selection activeCell="E14" sqref="E14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5" bestFit="1" customWidth="1"/>
    <col min="4" max="4" width="10" style="50" bestFit="1" customWidth="1"/>
    <col min="5" max="5" width="13.7109375" style="50" customWidth="1"/>
    <col min="6" max="6" width="11.28515625" style="50" hidden="1" customWidth="1"/>
    <col min="7" max="7" width="12.7109375" style="50" hidden="1" customWidth="1"/>
    <col min="8" max="8" width="15" style="50" customWidth="1"/>
    <col min="9" max="9" width="14.42578125" style="50" customWidth="1"/>
    <col min="10" max="16384" width="9.140625" style="50"/>
  </cols>
  <sheetData>
    <row r="1" spans="1:9" ht="15">
      <c r="A1" s="162" t="s">
        <v>0</v>
      </c>
      <c r="B1" s="164" t="s">
        <v>13</v>
      </c>
      <c r="C1" s="166" t="s">
        <v>2</v>
      </c>
      <c r="D1" s="168" t="s">
        <v>3</v>
      </c>
      <c r="E1" s="170" t="s">
        <v>4</v>
      </c>
      <c r="F1" s="160" t="s">
        <v>5</v>
      </c>
      <c r="G1" s="160"/>
      <c r="H1" s="160"/>
      <c r="I1" s="161"/>
    </row>
    <row r="2" spans="1:9" ht="15.75" thickBot="1">
      <c r="A2" s="163"/>
      <c r="B2" s="165"/>
      <c r="C2" s="167"/>
      <c r="D2" s="169"/>
      <c r="E2" s="171"/>
      <c r="F2" s="129" t="s">
        <v>6</v>
      </c>
      <c r="G2" s="129" t="s">
        <v>7</v>
      </c>
      <c r="H2" s="129" t="s">
        <v>8</v>
      </c>
      <c r="I2" s="130" t="s">
        <v>1</v>
      </c>
    </row>
    <row r="3" spans="1:9" ht="31.5">
      <c r="A3" s="126">
        <v>1</v>
      </c>
      <c r="B3" s="134"/>
      <c r="C3" s="135" t="s">
        <v>238</v>
      </c>
      <c r="D3" s="136"/>
      <c r="E3" s="137"/>
      <c r="F3" s="137"/>
      <c r="G3" s="137"/>
      <c r="H3" s="137"/>
      <c r="I3" s="138">
        <f>SUM(I4:I7)</f>
        <v>32560.57</v>
      </c>
    </row>
    <row r="4" spans="1:9" ht="45">
      <c r="A4" s="127" t="s">
        <v>70</v>
      </c>
      <c r="B4" s="139" t="s">
        <v>230</v>
      </c>
      <c r="C4" s="131" t="s">
        <v>231</v>
      </c>
      <c r="D4" s="132" t="s">
        <v>212</v>
      </c>
      <c r="E4" s="132">
        <v>66</v>
      </c>
      <c r="F4" s="133"/>
      <c r="G4" s="133"/>
      <c r="H4" s="133">
        <v>339.26</v>
      </c>
      <c r="I4" s="140">
        <f>H4*E4</f>
        <v>22391.16</v>
      </c>
    </row>
    <row r="5" spans="1:9" ht="30">
      <c r="A5" s="127" t="s">
        <v>79</v>
      </c>
      <c r="B5" s="139" t="s">
        <v>230</v>
      </c>
      <c r="C5" s="131" t="s">
        <v>232</v>
      </c>
      <c r="D5" s="132" t="s">
        <v>212</v>
      </c>
      <c r="E5" s="132">
        <v>33</v>
      </c>
      <c r="F5" s="133"/>
      <c r="G5" s="133"/>
      <c r="H5" s="133">
        <v>36.67</v>
      </c>
      <c r="I5" s="140">
        <f>H5*E5</f>
        <v>1210.1100000000001</v>
      </c>
    </row>
    <row r="6" spans="1:9" ht="45">
      <c r="A6" s="127" t="s">
        <v>235</v>
      </c>
      <c r="B6" s="139" t="s">
        <v>233</v>
      </c>
      <c r="C6" s="131" t="s">
        <v>234</v>
      </c>
      <c r="D6" s="132" t="s">
        <v>212</v>
      </c>
      <c r="E6" s="132">
        <v>20</v>
      </c>
      <c r="F6" s="133"/>
      <c r="G6" s="133"/>
      <c r="H6" s="133">
        <v>371.65</v>
      </c>
      <c r="I6" s="140">
        <f>H6*E6</f>
        <v>7433</v>
      </c>
    </row>
    <row r="7" spans="1:9" ht="45.75" thickBot="1">
      <c r="A7" s="128" t="s">
        <v>236</v>
      </c>
      <c r="B7" s="141" t="s">
        <v>233</v>
      </c>
      <c r="C7" s="142" t="s">
        <v>237</v>
      </c>
      <c r="D7" s="143" t="s">
        <v>212</v>
      </c>
      <c r="E7" s="143">
        <v>10</v>
      </c>
      <c r="F7" s="144"/>
      <c r="G7" s="144"/>
      <c r="H7" s="144">
        <v>152.63</v>
      </c>
      <c r="I7" s="145">
        <f>H7*E7</f>
        <v>1526.3</v>
      </c>
    </row>
    <row r="10" spans="1:9">
      <c r="I10" s="105"/>
    </row>
    <row r="13" spans="1:9">
      <c r="I13" s="105"/>
    </row>
  </sheetData>
  <mergeCells count="6">
    <mergeCell ref="F1:I1"/>
    <mergeCell ref="A1:A2"/>
    <mergeCell ref="B1:B2"/>
    <mergeCell ref="C1:C2"/>
    <mergeCell ref="D1:D2"/>
    <mergeCell ref="E1:E2"/>
  </mergeCells>
  <pageMargins left="0.51181102362204722" right="0.51181102362204722" top="0.98425196850393704" bottom="0.78740157480314965" header="0.31496062992125984" footer="0.31496062992125984"/>
  <pageSetup paperSize="9" scale="86" fitToHeight="0" orientation="landscape" r:id="rId1"/>
  <headerFooter>
    <oddHeader>&amp;L&amp;G&amp;C&amp;"-,Negrito"&amp;14EXECUÇÃO DE CONJUNTO DE SANITÁRIOS ILHA DAS COUVES&amp;RREFERENCIAL CDHU
VERSÃO 186
VIGÊNCIA A PARTIR DE 07/2022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view="pageBreakPreview" topLeftCell="A10" zoomScaleNormal="90" zoomScaleSheetLayoutView="100" workbookViewId="0">
      <selection activeCell="B7" sqref="B7"/>
    </sheetView>
  </sheetViews>
  <sheetFormatPr defaultColWidth="9.140625" defaultRowHeight="15"/>
  <cols>
    <col min="1" max="1" width="10" style="22" customWidth="1"/>
    <col min="2" max="2" width="65.5703125" style="21" bestFit="1" customWidth="1"/>
    <col min="3" max="4" width="14.7109375" style="21" bestFit="1" customWidth="1"/>
    <col min="5" max="5" width="14.7109375" style="21" customWidth="1"/>
    <col min="6" max="6" width="16.140625" style="21" bestFit="1" customWidth="1"/>
    <col min="7" max="7" width="19.140625" style="21" customWidth="1"/>
    <col min="8" max="8" width="15.28515625" style="21" customWidth="1"/>
    <col min="9" max="9" width="15.5703125" style="21" bestFit="1" customWidth="1"/>
    <col min="10" max="10" width="14.28515625" style="21" customWidth="1"/>
    <col min="11" max="11" width="6.140625" style="21" customWidth="1"/>
    <col min="12" max="16384" width="9.140625" style="21"/>
  </cols>
  <sheetData>
    <row r="1" spans="1:10" ht="26.45" customHeight="1" thickTop="1" thickBot="1">
      <c r="A1" s="17" t="s">
        <v>253</v>
      </c>
      <c r="B1" s="18"/>
      <c r="C1" s="19"/>
      <c r="D1" s="19"/>
      <c r="E1" s="19"/>
      <c r="F1" s="20"/>
      <c r="G1" s="19"/>
      <c r="H1" s="19"/>
      <c r="I1" s="20"/>
      <c r="J1" s="20"/>
    </row>
    <row r="2" spans="1:10" ht="16.5" thickTop="1" thickBot="1"/>
    <row r="3" spans="1:10" ht="15.75" thickBot="1">
      <c r="A3" s="172" t="s">
        <v>0</v>
      </c>
      <c r="B3" s="174" t="s">
        <v>49</v>
      </c>
      <c r="C3" s="176" t="s">
        <v>50</v>
      </c>
      <c r="D3" s="177"/>
      <c r="E3" s="177"/>
      <c r="F3" s="178"/>
      <c r="G3" s="178"/>
      <c r="H3" s="178"/>
      <c r="I3" s="178"/>
      <c r="J3" s="179"/>
    </row>
    <row r="4" spans="1:10" s="23" customFormat="1" ht="72.75" customHeight="1" thickBot="1">
      <c r="A4" s="173"/>
      <c r="B4" s="175"/>
      <c r="C4" s="93" t="s">
        <v>51</v>
      </c>
      <c r="D4" s="94" t="s">
        <v>52</v>
      </c>
      <c r="E4" s="94" t="s">
        <v>58</v>
      </c>
      <c r="F4" s="95" t="s">
        <v>53</v>
      </c>
      <c r="G4" s="94" t="str">
        <f>B22</f>
        <v>ADMINISTRAÇÃO LOCAL (8,87%)</v>
      </c>
      <c r="H4" s="94" t="str">
        <f>B23</f>
        <v>BDI (23,24%)</v>
      </c>
      <c r="I4" s="94" t="s">
        <v>1</v>
      </c>
      <c r="J4" s="96" t="s">
        <v>54</v>
      </c>
    </row>
    <row r="5" spans="1:10" s="25" customFormat="1" ht="24.95" customHeight="1">
      <c r="A5" s="99">
        <v>1</v>
      </c>
      <c r="B5" s="100" t="str">
        <f>UPPER(VLOOKUP(A5,'SANITÁRIOS ILHA DAS COUVES'!A:I,3,0))</f>
        <v>SERVIÇOS INICIAIS</v>
      </c>
      <c r="C5" s="101">
        <f>F5/4*2</f>
        <v>29083.25</v>
      </c>
      <c r="D5" s="86">
        <f>F5/4</f>
        <v>14541.625</v>
      </c>
      <c r="E5" s="86">
        <f>F5/4</f>
        <v>14541.625</v>
      </c>
      <c r="F5" s="88">
        <f>VLOOKUP(A5,'SANITÁRIOS ILHA DAS COUVES'!A3:I109,9,0)</f>
        <v>58166.5</v>
      </c>
      <c r="G5" s="89">
        <f>F5*BDI!$C$36</f>
        <v>5159.3685499999992</v>
      </c>
      <c r="H5" s="90">
        <f>SUM(F5:G5)*BDI!$C$26</f>
        <v>14716.931851019999</v>
      </c>
      <c r="I5" s="91">
        <f>SUM(F5:H5)</f>
        <v>78042.800401019995</v>
      </c>
      <c r="J5" s="92">
        <f>I5/I21</f>
        <v>0.27844896756667364</v>
      </c>
    </row>
    <row r="6" spans="1:10" s="25" customFormat="1" ht="24.95" customHeight="1">
      <c r="A6" s="99">
        <v>2</v>
      </c>
      <c r="B6" s="100" t="str">
        <f>UPPER(VLOOKUP(A6,'SANITÁRIOS ILHA DAS COUVES'!A:I,3,0))</f>
        <v>PROJETOS EXECUTIVOS</v>
      </c>
      <c r="C6" s="97">
        <f>F6</f>
        <v>10522.570000000002</v>
      </c>
      <c r="D6" s="87"/>
      <c r="E6" s="87"/>
      <c r="F6" s="88">
        <f>VLOOKUP(A6,'SANITÁRIOS ILHA DAS COUVES'!A4:I110,9,0)</f>
        <v>10522.570000000002</v>
      </c>
      <c r="G6" s="49">
        <f>F6*BDI!$C$36</f>
        <v>933.35195899999997</v>
      </c>
      <c r="H6" s="90">
        <f>SUM(F6:G6)*BDI!$C$26</f>
        <v>2662.3562632716003</v>
      </c>
      <c r="I6" s="91">
        <f t="shared" ref="I6:I7" si="0">SUM(F6:H6)</f>
        <v>14118.278222271601</v>
      </c>
      <c r="J6" s="24">
        <f t="shared" ref="J6:J12" si="1">I6/$I$21</f>
        <v>5.0372615726372631E-2</v>
      </c>
    </row>
    <row r="7" spans="1:10" s="25" customFormat="1" ht="24.95" customHeight="1">
      <c r="A7" s="99">
        <v>3</v>
      </c>
      <c r="B7" s="100" t="str">
        <f>UPPER(VLOOKUP(A7,'SANITÁRIOS ILHA DAS COUVES'!A:I,3,0))</f>
        <v>DEMOLIÇÕES E RETIRADAS</v>
      </c>
      <c r="C7" s="97">
        <f>F7</f>
        <v>3551.55</v>
      </c>
      <c r="D7" s="87"/>
      <c r="E7" s="87"/>
      <c r="F7" s="88">
        <f>VLOOKUP(A7,'SANITÁRIOS ILHA DAS COUVES'!A5:I111,9,0)</f>
        <v>3551.55</v>
      </c>
      <c r="G7" s="49">
        <f>F7*BDI!$C$36</f>
        <v>315.02248499999996</v>
      </c>
      <c r="H7" s="90">
        <f>SUM(F7:G7)*BDI!$C$26</f>
        <v>898.59144551400004</v>
      </c>
      <c r="I7" s="91">
        <f t="shared" si="0"/>
        <v>4765.1639305139997</v>
      </c>
      <c r="J7" s="24">
        <f t="shared" si="1"/>
        <v>1.7001632052150634E-2</v>
      </c>
    </row>
    <row r="8" spans="1:10" s="25" customFormat="1" ht="24.95" customHeight="1">
      <c r="A8" s="99">
        <v>4</v>
      </c>
      <c r="B8" s="100" t="str">
        <f>UPPER(VLOOKUP(A8,'SANITÁRIOS ILHA DAS COUVES'!A:I,3,0))</f>
        <v>FUNDAÇÕES - RADIER</v>
      </c>
      <c r="C8" s="98"/>
      <c r="D8" s="86">
        <f t="shared" ref="D8:D11" si="2">F8/2</f>
        <v>3728.34</v>
      </c>
      <c r="E8" s="86">
        <f t="shared" ref="E8:E11" si="3">F8/2</f>
        <v>3728.34</v>
      </c>
      <c r="F8" s="88">
        <f>VLOOKUP(A8,'SANITÁRIOS ILHA DAS COUVES'!A6:I112,9,0)</f>
        <v>7456.68</v>
      </c>
      <c r="G8" s="49">
        <f>F8*BDI!$C$36</f>
        <v>661.40751599999999</v>
      </c>
      <c r="H8" s="90">
        <f>SUM(F8:G8)*BDI!$C$26</f>
        <v>1886.6435387184001</v>
      </c>
      <c r="I8" s="91">
        <f t="shared" ref="I8:I11" si="4">SUM(F8:H8)</f>
        <v>10004.731054718401</v>
      </c>
      <c r="J8" s="24">
        <f t="shared" si="1"/>
        <v>3.569588762389115E-2</v>
      </c>
    </row>
    <row r="9" spans="1:10" s="25" customFormat="1" ht="24.95" customHeight="1">
      <c r="A9" s="99">
        <v>5</v>
      </c>
      <c r="B9" s="100" t="str">
        <f>UPPER(VLOOKUP(A9,'SANITÁRIOS ILHA DAS COUVES'!A:I,3,0))</f>
        <v>PISOS E REVESTIMENTOS</v>
      </c>
      <c r="C9" s="98"/>
      <c r="D9" s="86">
        <f t="shared" si="2"/>
        <v>7471.7015000000001</v>
      </c>
      <c r="E9" s="86">
        <f t="shared" si="3"/>
        <v>7471.7015000000001</v>
      </c>
      <c r="F9" s="88">
        <f>VLOOKUP(A9,'SANITÁRIOS ILHA DAS COUVES'!A10:I113,9,0)</f>
        <v>14943.403</v>
      </c>
      <c r="G9" s="49">
        <f>F9*BDI!$C$36</f>
        <v>1325.4798460999998</v>
      </c>
      <c r="H9" s="90">
        <f>SUM(F9:G9)*BDI!$C$26</f>
        <v>3780.8883734336396</v>
      </c>
      <c r="I9" s="91">
        <f t="shared" si="4"/>
        <v>20049.771219533639</v>
      </c>
      <c r="J9" s="24">
        <f t="shared" si="1"/>
        <v>7.1535594152695003E-2</v>
      </c>
    </row>
    <row r="10" spans="1:10" s="25" customFormat="1" ht="24.95" customHeight="1">
      <c r="A10" s="99">
        <v>6</v>
      </c>
      <c r="B10" s="100" t="str">
        <f>UPPER(VLOOKUP(A10,'SANITÁRIOS ILHA DAS COUVES'!A:I,3,0))</f>
        <v>COBERTURA</v>
      </c>
      <c r="C10" s="98"/>
      <c r="D10" s="86">
        <f t="shared" si="2"/>
        <v>6168.9250000000002</v>
      </c>
      <c r="E10" s="86">
        <f t="shared" si="3"/>
        <v>6168.9250000000002</v>
      </c>
      <c r="F10" s="88">
        <f>VLOOKUP(A10,'SANITÁRIOS ILHA DAS COUVES'!A10:I114,9,0)</f>
        <v>12337.85</v>
      </c>
      <c r="G10" s="49">
        <f>F10*BDI!$C$36</f>
        <v>1094.3672949999998</v>
      </c>
      <c r="H10" s="90">
        <f>SUM(F10:G10)*BDI!$C$26</f>
        <v>3121.6472993580001</v>
      </c>
      <c r="I10" s="91">
        <f t="shared" si="4"/>
        <v>16553.864594358001</v>
      </c>
      <c r="J10" s="24">
        <f t="shared" si="1"/>
        <v>5.906254621633561E-2</v>
      </c>
    </row>
    <row r="11" spans="1:10" s="25" customFormat="1" ht="24.95" customHeight="1">
      <c r="A11" s="99">
        <v>7</v>
      </c>
      <c r="B11" s="100" t="str">
        <f>UPPER(VLOOKUP(A11,'SANITÁRIOS ILHA DAS COUVES'!A:I,3,0))</f>
        <v>VEDAÇÕES E DIVISÓRIAS</v>
      </c>
      <c r="C11" s="98"/>
      <c r="D11" s="86">
        <f t="shared" si="2"/>
        <v>8146.13</v>
      </c>
      <c r="E11" s="86">
        <f t="shared" si="3"/>
        <v>8146.13</v>
      </c>
      <c r="F11" s="88">
        <f>VLOOKUP(A11,'SANITÁRIOS ILHA DAS COUVES'!A10:I115,9,0)</f>
        <v>16292.26</v>
      </c>
      <c r="G11" s="49">
        <f>F11*BDI!$C$36</f>
        <v>1445.1234619999998</v>
      </c>
      <c r="H11" s="90">
        <f>SUM(F11:G11)*BDI!$C$26</f>
        <v>4122.1679165688001</v>
      </c>
      <c r="I11" s="91">
        <f t="shared" si="4"/>
        <v>21859.551378568802</v>
      </c>
      <c r="J11" s="24">
        <f t="shared" si="1"/>
        <v>7.7992710173859781E-2</v>
      </c>
    </row>
    <row r="12" spans="1:10" s="25" customFormat="1" ht="24.95" customHeight="1">
      <c r="A12" s="99">
        <v>8</v>
      </c>
      <c r="B12" s="100" t="str">
        <f>UPPER(VLOOKUP(A12,'SANITÁRIOS ILHA DAS COUVES'!A:I,3,0))</f>
        <v>ESQUADRIA</v>
      </c>
      <c r="C12" s="98"/>
      <c r="D12" s="86">
        <f t="shared" ref="D12" si="5">F12/2</f>
        <v>9207.6396000000004</v>
      </c>
      <c r="E12" s="86">
        <f t="shared" ref="E12" si="6">F12/2</f>
        <v>9207.6396000000004</v>
      </c>
      <c r="F12" s="88">
        <f>VLOOKUP(A12,'SANITÁRIOS ILHA DAS COUVES'!A11:I116,9,0)</f>
        <v>18415.279200000001</v>
      </c>
      <c r="G12" s="49">
        <f>F12*BDI!$C$36</f>
        <v>1633.4352650399999</v>
      </c>
      <c r="H12" s="90">
        <f>SUM(F12:G12)*BDI!$C$26</f>
        <v>4659.3212416752958</v>
      </c>
      <c r="I12" s="91">
        <f t="shared" ref="I12:I20" si="7">SUM(F12:H12)</f>
        <v>24708.035706715295</v>
      </c>
      <c r="J12" s="24">
        <f t="shared" si="1"/>
        <v>8.815581959877318E-2</v>
      </c>
    </row>
    <row r="13" spans="1:10" s="25" customFormat="1" ht="24.95" customHeight="1">
      <c r="A13" s="116">
        <v>9</v>
      </c>
      <c r="B13" s="100" t="str">
        <f>UPPER(VLOOKUP(A13,'SANITÁRIOS ILHA DAS COUVES'!A:I,3,0))</f>
        <v>PINTURA</v>
      </c>
      <c r="C13" s="117"/>
      <c r="D13" s="117"/>
      <c r="E13" s="118">
        <f>F13</f>
        <v>5603.8</v>
      </c>
      <c r="F13" s="88">
        <f>VLOOKUP(A13,'SANITÁRIOS ILHA DAS COUVES'!A12:I117,9,0)</f>
        <v>5603.8</v>
      </c>
      <c r="G13" s="49">
        <f>F13*BDI!$C$36</f>
        <v>497.05705999999992</v>
      </c>
      <c r="H13" s="90">
        <f>SUM(F13:G13)*BDI!$C$26</f>
        <v>1417.839180744</v>
      </c>
      <c r="I13" s="91">
        <f t="shared" si="7"/>
        <v>7518.6962407440005</v>
      </c>
      <c r="J13" s="24">
        <f t="shared" ref="J13:J20" si="8">I13/$I$21</f>
        <v>2.6825962099320505E-2</v>
      </c>
    </row>
    <row r="14" spans="1:10" s="25" customFormat="1" ht="24.95" customHeight="1">
      <c r="A14" s="116">
        <v>10</v>
      </c>
      <c r="B14" s="100" t="str">
        <f>UPPER(VLOOKUP(A14,'SANITÁRIOS ILHA DAS COUVES'!A:I,3,0))</f>
        <v>HIDRÁULICA</v>
      </c>
      <c r="C14" s="117"/>
      <c r="D14" s="118">
        <f>F14/2</f>
        <v>5811.5199999999995</v>
      </c>
      <c r="E14" s="118">
        <f>F14/2</f>
        <v>5811.5199999999995</v>
      </c>
      <c r="F14" s="88">
        <f>VLOOKUP(A14,'SANITÁRIOS ILHA DAS COUVES'!A13:I118,9,0)</f>
        <v>11623.039999999999</v>
      </c>
      <c r="G14" s="49">
        <f>F14*BDI!$C$36</f>
        <v>1030.9636479999997</v>
      </c>
      <c r="H14" s="90">
        <f>SUM(F14:G14)*BDI!$C$26</f>
        <v>2940.7904477951993</v>
      </c>
      <c r="I14" s="91">
        <f t="shared" si="7"/>
        <v>15594.794095795198</v>
      </c>
      <c r="J14" s="24">
        <f t="shared" si="8"/>
        <v>5.5640677846976357E-2</v>
      </c>
    </row>
    <row r="15" spans="1:10" s="25" customFormat="1" ht="24.95" customHeight="1">
      <c r="A15" s="116">
        <v>11</v>
      </c>
      <c r="B15" s="100" t="str">
        <f>UPPER(VLOOKUP(A15,'SANITÁRIOS ILHA DAS COUVES'!A:I,3,0))</f>
        <v>ESGOTO SANITÁRIOS</v>
      </c>
      <c r="C15" s="117"/>
      <c r="D15" s="117"/>
      <c r="E15" s="118">
        <f>F15</f>
        <v>20084.87</v>
      </c>
      <c r="F15" s="88">
        <f>VLOOKUP(A15,'SANITÁRIOS ILHA DAS COUVES'!A14:I119,9,0)</f>
        <v>20084.87</v>
      </c>
      <c r="G15" s="49">
        <f>F15*BDI!$C$36</f>
        <v>1781.5279689999998</v>
      </c>
      <c r="H15" s="90">
        <f>SUM(F15:G15)*BDI!$C$26</f>
        <v>5081.7508879955994</v>
      </c>
      <c r="I15" s="91">
        <f t="shared" si="7"/>
        <v>26948.148856995598</v>
      </c>
      <c r="J15" s="24">
        <f t="shared" si="8"/>
        <v>9.614832103033287E-2</v>
      </c>
    </row>
    <row r="16" spans="1:10" s="25" customFormat="1" ht="24.95" customHeight="1">
      <c r="A16" s="116">
        <v>12</v>
      </c>
      <c r="B16" s="100" t="str">
        <f>UPPER(VLOOKUP(A16,'SANITÁRIOS ILHA DAS COUVES'!A:I,3,0))</f>
        <v>ESGOTO LANCHONETE</v>
      </c>
      <c r="C16" s="117"/>
      <c r="D16" s="117"/>
      <c r="E16" s="118">
        <f>F16</f>
        <v>12991.33</v>
      </c>
      <c r="F16" s="88">
        <f>VLOOKUP(A16,'SANITÁRIOS ILHA DAS COUVES'!A14:I120,9,0)</f>
        <v>12991.33</v>
      </c>
      <c r="G16" s="49">
        <f>F16*BDI!$C$36</f>
        <v>1152.3309709999999</v>
      </c>
      <c r="H16" s="90">
        <f>SUM(F16:G16)*BDI!$C$26</f>
        <v>3286.9868096603996</v>
      </c>
      <c r="I16" s="91">
        <f t="shared" si="7"/>
        <v>17430.647780660398</v>
      </c>
      <c r="J16" s="24">
        <f t="shared" si="8"/>
        <v>6.2190821621000994E-2</v>
      </c>
    </row>
    <row r="17" spans="1:10" s="25" customFormat="1" ht="24.95" customHeight="1">
      <c r="A17" s="116">
        <v>13</v>
      </c>
      <c r="B17" s="100" t="str">
        <f>UPPER(VLOOKUP(A17,'SANITÁRIOS ILHA DAS COUVES'!A:I,3,0))</f>
        <v>ACESSIBILIDADE</v>
      </c>
      <c r="C17" s="117"/>
      <c r="D17" s="117"/>
      <c r="E17" s="118">
        <f>F17</f>
        <v>933.06999999999994</v>
      </c>
      <c r="F17" s="88">
        <f>VLOOKUP(A17,'SANITÁRIOS ILHA DAS COUVES'!A15:I121,9,0)</f>
        <v>933.06999999999994</v>
      </c>
      <c r="G17" s="49">
        <f>F17*BDI!$C$36</f>
        <v>82.763308999999978</v>
      </c>
      <c r="H17" s="90">
        <f>SUM(F17:G17)*BDI!$C$26</f>
        <v>236.07966101159997</v>
      </c>
      <c r="I17" s="91">
        <f t="shared" si="7"/>
        <v>1251.9129700115998</v>
      </c>
      <c r="J17" s="24">
        <f t="shared" si="8"/>
        <v>4.4667012484408755E-3</v>
      </c>
    </row>
    <row r="18" spans="1:10" s="25" customFormat="1" ht="24.95" customHeight="1">
      <c r="A18" s="116">
        <v>14</v>
      </c>
      <c r="B18" s="100" t="str">
        <f>UPPER(VLOOKUP(A18,'SANITÁRIOS ILHA DAS COUVES'!A:I,3,0))</f>
        <v>COMUNICAÇÃO</v>
      </c>
      <c r="C18" s="117"/>
      <c r="D18" s="117"/>
      <c r="E18" s="118">
        <f>F18</f>
        <v>219.04</v>
      </c>
      <c r="F18" s="88">
        <f>VLOOKUP(A18,'SANITÁRIOS ILHA DAS COUVES'!A16:I122,9,0)</f>
        <v>219.04</v>
      </c>
      <c r="G18" s="49">
        <f>F18*BDI!$C$36</f>
        <v>19.428847999999995</v>
      </c>
      <c r="H18" s="90">
        <f>SUM(F18:G18)*BDI!$C$26</f>
        <v>55.420160275199997</v>
      </c>
      <c r="I18" s="91">
        <f t="shared" si="7"/>
        <v>293.88900827519996</v>
      </c>
      <c r="J18" s="24">
        <f t="shared" si="8"/>
        <v>1.0485668186293519E-3</v>
      </c>
    </row>
    <row r="19" spans="1:10" s="25" customFormat="1" ht="24.95" customHeight="1">
      <c r="A19" s="116">
        <v>15</v>
      </c>
      <c r="B19" s="100" t="str">
        <f>UPPER(VLOOKUP(A19,'SANITÁRIOS ILHA DAS COUVES'!A:I,3,0))</f>
        <v>ACABAMENTO ENTORNO</v>
      </c>
      <c r="C19" s="117"/>
      <c r="D19" s="118">
        <f>F19/2</f>
        <v>777</v>
      </c>
      <c r="E19" s="118">
        <f>F19/2</f>
        <v>777</v>
      </c>
      <c r="F19" s="88">
        <f>VLOOKUP(A19,'SANITÁRIOS ILHA DAS COUVES'!A17:I123,9,0)</f>
        <v>1554</v>
      </c>
      <c r="G19" s="49">
        <f>F19*BDI!$C$36</f>
        <v>137.83979999999997</v>
      </c>
      <c r="H19" s="90">
        <f>SUM(F19:G19)*BDI!$C$26</f>
        <v>393.18356951999999</v>
      </c>
      <c r="I19" s="91">
        <f t="shared" si="7"/>
        <v>2085.02336952</v>
      </c>
      <c r="J19" s="24">
        <f t="shared" si="8"/>
        <v>7.4391564835190509E-3</v>
      </c>
    </row>
    <row r="20" spans="1:10" s="25" customFormat="1" ht="24.95" customHeight="1">
      <c r="A20" s="116">
        <v>16</v>
      </c>
      <c r="B20" s="100" t="str">
        <f>UPPER(VLOOKUP(A20,'SANITÁRIOS ILHA DAS COUVES'!A:I,3,0))</f>
        <v xml:space="preserve">DISTRIBUIÇÃO DE ÁGUA </v>
      </c>
      <c r="C20" s="118">
        <f>F20/2</f>
        <v>7099.7045774999997</v>
      </c>
      <c r="D20" s="118">
        <f>F20/2</f>
        <v>7099.7045774999997</v>
      </c>
      <c r="E20" s="117"/>
      <c r="F20" s="88">
        <f>VLOOKUP(A20,'SANITÁRIOS ILHA DAS COUVES'!A18:I124,9,0)</f>
        <v>14199.409154999999</v>
      </c>
      <c r="G20" s="49">
        <f>F20*BDI!$C$36</f>
        <v>1259.4875920484997</v>
      </c>
      <c r="H20" s="90">
        <f>SUM(F20:G20)*BDI!$C$26</f>
        <v>3592.647604014071</v>
      </c>
      <c r="I20" s="91">
        <f t="shared" si="7"/>
        <v>19051.54435106257</v>
      </c>
      <c r="J20" s="24">
        <f t="shared" si="8"/>
        <v>6.7974019741028319E-2</v>
      </c>
    </row>
    <row r="21" spans="1:10" s="25" customFormat="1" ht="18">
      <c r="A21" s="46"/>
      <c r="B21" s="26" t="s">
        <v>55</v>
      </c>
      <c r="C21" s="102">
        <f>SUM(C5:C20)</f>
        <v>50257.074577500003</v>
      </c>
      <c r="D21" s="102">
        <f>SUM(D5:D20)</f>
        <v>62952.585677499999</v>
      </c>
      <c r="E21" s="102">
        <f>SUM(E5:E19)</f>
        <v>95684.991099999999</v>
      </c>
      <c r="F21" s="102">
        <f>SUM(F5:F20)</f>
        <v>208894.65135500001</v>
      </c>
      <c r="G21" s="47">
        <f>F21*BDI!C36</f>
        <v>18528.955575188498</v>
      </c>
      <c r="H21" s="47">
        <f>SUM(F21:G21)*BDI!$C$26</f>
        <v>52853.246250575809</v>
      </c>
      <c r="I21" s="147">
        <f>SUM(F21:H21)</f>
        <v>280276.8531807643</v>
      </c>
      <c r="J21" s="48">
        <f>SUM(J5:J20)</f>
        <v>0.99999999999999989</v>
      </c>
    </row>
    <row r="22" spans="1:10" s="25" customFormat="1" ht="18">
      <c r="A22" s="27"/>
      <c r="B22" s="28" t="str">
        <f>CONCATENATE("ADMINISTRAÇÃO LOCAL (",BDI!C36*100,"%)")</f>
        <v>ADMINISTRAÇÃO LOCAL (8,87%)</v>
      </c>
      <c r="C22" s="25">
        <f>C21*BDI!$C$36</f>
        <v>4457.8025150242493</v>
      </c>
      <c r="D22" s="25">
        <f>D21*BDI!$C$36</f>
        <v>5583.8943495942494</v>
      </c>
      <c r="E22" s="25">
        <f>E21*BDI!$C$36</f>
        <v>8487.2587105699986</v>
      </c>
      <c r="F22" s="25">
        <f>F21*BDI!$C$36</f>
        <v>18528.955575188498</v>
      </c>
      <c r="G22" s="29"/>
      <c r="H22" s="29"/>
      <c r="I22" s="30"/>
      <c r="J22" s="31"/>
    </row>
    <row r="23" spans="1:10" s="25" customFormat="1" ht="18">
      <c r="A23" s="32"/>
      <c r="B23" s="33" t="str">
        <f>CONCATENATE("BDI (",BDI!C26*100,"%)")</f>
        <v>BDI (23,24%)</v>
      </c>
      <c r="C23" s="103">
        <f>SUM(C21:C22)*BDI!$C$26</f>
        <v>12715.737436302636</v>
      </c>
      <c r="D23" s="103">
        <f>SUM(D21:D22)*BDI!$C$26</f>
        <v>15927.877958296704</v>
      </c>
      <c r="E23" s="103">
        <f>SUM(E21:E22)*BDI!$C$26</f>
        <v>24209.630855976466</v>
      </c>
      <c r="F23" s="103">
        <f>SUM(F21:F22)*BDI!$C$26</f>
        <v>52853.246250575809</v>
      </c>
      <c r="G23" s="34"/>
      <c r="H23" s="34"/>
      <c r="I23" s="35"/>
      <c r="J23" s="36"/>
    </row>
    <row r="24" spans="1:10" s="29" customFormat="1" ht="42.95" customHeight="1">
      <c r="A24" s="37"/>
      <c r="B24" s="38" t="s">
        <v>56</v>
      </c>
      <c r="C24" s="104">
        <f>SUM(C21:C23)</f>
        <v>67430.614528826889</v>
      </c>
      <c r="D24" s="39">
        <f t="shared" ref="D24:E24" si="9">SUM(D21:D23)</f>
        <v>84464.357985390961</v>
      </c>
      <c r="E24" s="39">
        <f t="shared" si="9"/>
        <v>128381.88066654647</v>
      </c>
      <c r="F24" s="146">
        <f>SUM(F21:F23)</f>
        <v>280276.8531807643</v>
      </c>
      <c r="G24" s="39"/>
      <c r="H24" s="39"/>
      <c r="I24" s="39"/>
      <c r="J24" s="40"/>
    </row>
    <row r="25" spans="1:10" s="25" customFormat="1" ht="18.75" thickBot="1">
      <c r="A25" s="41"/>
      <c r="B25" s="42" t="s">
        <v>57</v>
      </c>
      <c r="C25" s="44">
        <f>C24/$F$24</f>
        <v>0.24058574143237427</v>
      </c>
      <c r="D25" s="44">
        <f>D24/$F$24</f>
        <v>0.30136044781020771</v>
      </c>
      <c r="E25" s="44">
        <f>E24/$F$24</f>
        <v>0.45805381075741808</v>
      </c>
      <c r="F25" s="44">
        <f>F24/$F$24</f>
        <v>1</v>
      </c>
      <c r="G25" s="44"/>
      <c r="H25" s="44"/>
      <c r="I25" s="43"/>
      <c r="J25" s="45"/>
    </row>
  </sheetData>
  <mergeCells count="3">
    <mergeCell ref="A3:A4"/>
    <mergeCell ref="B3:B4"/>
    <mergeCell ref="C3:J3"/>
  </mergeCells>
  <pageMargins left="0.51181102362204722" right="0.51181102362204722" top="0.98425196850393704" bottom="0.78740157480314965" header="0.31496062992125984" footer="0.31496062992125984"/>
  <pageSetup paperSize="8" scale="98" fitToHeight="0" orientation="landscape" r:id="rId1"/>
  <headerFooter>
    <oddHeader>&amp;L&amp;G&amp;C&amp;"-,Negrito"&amp;14MANUTENÇÃO PREDIAL - SEDE DO MOSAICO DE UNIDADES DA JURÉIA - ITATINS &amp;RREFERENCIAL CDHU
VERSÃO 185
VIGÊNCIA A PARTIR DE 02/2022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view="pageBreakPreview" zoomScale="60" zoomScaleNormal="100" workbookViewId="0">
      <selection activeCell="AB40" sqref="AB40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81" t="s">
        <v>14</v>
      </c>
      <c r="B1" s="181"/>
      <c r="C1" s="181"/>
    </row>
    <row r="2" spans="1:5" ht="30" customHeight="1">
      <c r="A2" s="182" t="s">
        <v>15</v>
      </c>
      <c r="B2" s="182"/>
      <c r="C2" s="182"/>
    </row>
    <row r="3" spans="1:5" ht="5.0999999999999996" customHeight="1">
      <c r="A3" s="2"/>
      <c r="B3" s="2"/>
      <c r="C3" s="2"/>
    </row>
    <row r="4" spans="1:5" ht="15" customHeight="1">
      <c r="A4" s="183" t="s">
        <v>16</v>
      </c>
      <c r="B4" s="183"/>
      <c r="C4" s="3">
        <v>3</v>
      </c>
    </row>
    <row r="5" spans="1:5" ht="15" customHeight="1">
      <c r="A5" s="2"/>
      <c r="B5" s="2"/>
      <c r="C5" s="2"/>
      <c r="D5" s="184"/>
      <c r="E5" s="184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5.5E-2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0.01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180" t="s">
        <v>45</v>
      </c>
      <c r="B23" s="180"/>
      <c r="C23" s="180"/>
    </row>
    <row r="24" spans="1:13">
      <c r="A24" s="180" t="s">
        <v>41</v>
      </c>
      <c r="B24" s="180"/>
      <c r="C24" s="180"/>
    </row>
    <row r="26" spans="1:13" ht="18.75">
      <c r="A26" s="185" t="s">
        <v>46</v>
      </c>
      <c r="B26" s="186"/>
      <c r="C26" s="12">
        <f>ROUNDUP((((1+(C10+SUM(C14:C15)))*(1+C12)+(1*C8))/(1-SUM(C17:C20)))-1,4)</f>
        <v>0.2324</v>
      </c>
    </row>
    <row r="28" spans="1:13">
      <c r="M28" s="1">
        <f>3585/220</f>
        <v>16.295454545454547</v>
      </c>
    </row>
    <row r="31" spans="1:13" ht="15.75">
      <c r="A31" s="187" t="s">
        <v>42</v>
      </c>
      <c r="B31" s="187"/>
      <c r="C31" s="187"/>
    </row>
    <row r="32" spans="1:13" ht="30" customHeight="1">
      <c r="A32" s="182" t="s">
        <v>43</v>
      </c>
      <c r="B32" s="182"/>
      <c r="C32" s="182"/>
    </row>
    <row r="33" spans="1:3">
      <c r="A33" s="13"/>
      <c r="B33" s="13"/>
    </row>
    <row r="34" spans="1:3">
      <c r="A34" s="180" t="s">
        <v>44</v>
      </c>
      <c r="B34" s="180"/>
      <c r="C34" s="14">
        <v>3</v>
      </c>
    </row>
    <row r="36" spans="1:3" ht="18.75">
      <c r="A36" s="188" t="s">
        <v>47</v>
      </c>
      <c r="B36" s="189"/>
      <c r="C36" s="15">
        <f>IF(C34&lt;&gt;"",IF(C34=1,3.49,(IF(C34=2,6.23,IF(C34=3,8.87,""))))/100,"")</f>
        <v>8.8699999999999987E-2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3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SANITÁRIOS ILHA DAS COUVES</vt:lpstr>
      <vt:lpstr>COMPOSIÇÃO EMBARCAÇÃO</vt:lpstr>
      <vt:lpstr>CRONOGRAMA</vt:lpstr>
      <vt:lpstr>BDI</vt:lpstr>
      <vt:lpstr>BDI!Area_de_impressao</vt:lpstr>
      <vt:lpstr>'COMPOSIÇÃO EMBARCAÇÃO'!Area_de_impressao</vt:lpstr>
      <vt:lpstr>'SANITÁRIOS ILHA DAS COUVES'!Area_de_impressao</vt:lpstr>
      <vt:lpstr>'COMPOSIÇÃO EMBARCAÇÃO'!Titulos_de_impressao</vt:lpstr>
      <vt:lpstr>'SANITÁRIOS ILHA DAS COUVES'!Titulos_de_impressao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2022-10-06T14:03:30Z</cp:lastPrinted>
  <dcterms:created xsi:type="dcterms:W3CDTF">2019-01-03T17:36:26Z</dcterms:created>
  <dcterms:modified xsi:type="dcterms:W3CDTF">2022-10-13T13:25:07Z</dcterms:modified>
</cp:coreProperties>
</file>