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BRAS FLORESTAL\FEENA\CCA\"/>
    </mc:Choice>
  </mc:AlternateContent>
  <bookViews>
    <workbookView xWindow="-120" yWindow="-120" windowWidth="27870" windowHeight="16440" tabRatio="936"/>
  </bookViews>
  <sheets>
    <sheet name="FEENA" sheetId="6" r:id="rId1"/>
    <sheet name="CRONOGRAMA" sheetId="17" r:id="rId2"/>
    <sheet name="BDI" sheetId="13" r:id="rId3"/>
  </sheets>
  <externalReferences>
    <externalReference r:id="rId4"/>
    <externalReference r:id="rId5"/>
    <externalReference r:id="rId6"/>
  </externalReferences>
  <definedNames>
    <definedName name="_xlnm._FilterDatabase" localSheetId="0" hidden="1">FEENA!$A$1:$I$367</definedName>
    <definedName name="_xlnm.Print_Area" localSheetId="2">BDI!$A$1:$D$36</definedName>
    <definedName name="_xlnm.Print_Area" localSheetId="0">FEENA!$A$1:$I$361</definedName>
    <definedName name="_xlnm.Database">[1]BOLETIM!$A$1:$F$2150</definedName>
    <definedName name="_xlnm.Print_Titles" localSheetId="0">FEENA!$1:$2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I336" i="6"/>
  <c r="I293" i="6"/>
  <c r="I307" i="6"/>
  <c r="I235" i="6"/>
  <c r="E250" i="6"/>
  <c r="B50" i="17"/>
  <c r="I352" i="6"/>
  <c r="I350" i="6"/>
  <c r="I351" i="6"/>
  <c r="I349" i="6"/>
  <c r="I295" i="6"/>
  <c r="I348" i="6" l="1"/>
  <c r="N50" i="17" s="1"/>
  <c r="I50" i="17" s="1"/>
  <c r="C92" i="6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1" i="17"/>
  <c r="B53" i="17"/>
  <c r="B54" i="17"/>
  <c r="E274" i="6"/>
  <c r="E205" i="6"/>
  <c r="E201" i="6"/>
  <c r="I292" i="6"/>
  <c r="I154" i="6"/>
  <c r="I262" i="6"/>
  <c r="I275" i="6"/>
  <c r="I274" i="6"/>
  <c r="I310" i="6"/>
  <c r="I311" i="6"/>
  <c r="I312" i="6"/>
  <c r="I313" i="6"/>
  <c r="I314" i="6"/>
  <c r="I315" i="6"/>
  <c r="I316" i="6"/>
  <c r="I317" i="6"/>
  <c r="I318" i="6"/>
  <c r="I309" i="6"/>
  <c r="I266" i="6"/>
  <c r="I209" i="6"/>
  <c r="I203" i="6"/>
  <c r="I356" i="6"/>
  <c r="I355" i="6"/>
  <c r="I357" i="6"/>
  <c r="I354" i="6"/>
  <c r="I347" i="6"/>
  <c r="I346" i="6"/>
  <c r="I234" i="6"/>
  <c r="H238" i="6"/>
  <c r="I238" i="6" s="1"/>
  <c r="H239" i="6"/>
  <c r="I239" i="6" s="1"/>
  <c r="H240" i="6"/>
  <c r="I240" i="6" s="1"/>
  <c r="H241" i="6"/>
  <c r="I241" i="6" s="1"/>
  <c r="H242" i="6"/>
  <c r="I242" i="6" s="1"/>
  <c r="H243" i="6"/>
  <c r="I243" i="6" s="1"/>
  <c r="H244" i="6"/>
  <c r="I244" i="6" s="1"/>
  <c r="H245" i="6"/>
  <c r="I245" i="6" s="1"/>
  <c r="H246" i="6"/>
  <c r="I246" i="6" s="1"/>
  <c r="H247" i="6"/>
  <c r="I247" i="6" s="1"/>
  <c r="H248" i="6"/>
  <c r="I248" i="6" s="1"/>
  <c r="G238" i="6"/>
  <c r="G239" i="6"/>
  <c r="G240" i="6"/>
  <c r="G241" i="6"/>
  <c r="G242" i="6"/>
  <c r="G243" i="6"/>
  <c r="G244" i="6"/>
  <c r="G245" i="6"/>
  <c r="G246" i="6"/>
  <c r="G247" i="6"/>
  <c r="G248" i="6"/>
  <c r="F238" i="6"/>
  <c r="F239" i="6"/>
  <c r="F240" i="6"/>
  <c r="F241" i="6"/>
  <c r="F242" i="6"/>
  <c r="F243" i="6"/>
  <c r="F244" i="6"/>
  <c r="F245" i="6"/>
  <c r="F246" i="6"/>
  <c r="F247" i="6"/>
  <c r="F248" i="6"/>
  <c r="H237" i="6"/>
  <c r="I237" i="6" s="1"/>
  <c r="G237" i="6"/>
  <c r="F237" i="6"/>
  <c r="I84" i="6"/>
  <c r="I150" i="6"/>
  <c r="I162" i="6"/>
  <c r="I344" i="6"/>
  <c r="I343" i="6" s="1"/>
  <c r="N48" i="17" s="1"/>
  <c r="L48" i="17" s="1"/>
  <c r="I161" i="6"/>
  <c r="I135" i="6"/>
  <c r="G134" i="6"/>
  <c r="H134" i="6" s="1"/>
  <c r="I134" i="6" s="1"/>
  <c r="G133" i="6"/>
  <c r="H133" i="6" s="1"/>
  <c r="I133" i="6" s="1"/>
  <c r="I332" i="6"/>
  <c r="I333" i="6"/>
  <c r="I334" i="6"/>
  <c r="I335" i="6"/>
  <c r="I337" i="6"/>
  <c r="I338" i="6"/>
  <c r="I339" i="6"/>
  <c r="I340" i="6"/>
  <c r="I341" i="6"/>
  <c r="I331" i="6"/>
  <c r="I321" i="6"/>
  <c r="I322" i="6"/>
  <c r="I323" i="6"/>
  <c r="I324" i="6"/>
  <c r="I325" i="6"/>
  <c r="I326" i="6"/>
  <c r="I327" i="6"/>
  <c r="I328" i="6"/>
  <c r="I329" i="6"/>
  <c r="I320" i="6"/>
  <c r="I297" i="6"/>
  <c r="I298" i="6"/>
  <c r="I299" i="6"/>
  <c r="I300" i="6"/>
  <c r="I301" i="6"/>
  <c r="I302" i="6"/>
  <c r="I303" i="6"/>
  <c r="I304" i="6"/>
  <c r="I305" i="6"/>
  <c r="I306" i="6"/>
  <c r="I296" i="6"/>
  <c r="I291" i="6"/>
  <c r="I290" i="6"/>
  <c r="I289" i="6"/>
  <c r="I288" i="6"/>
  <c r="I287" i="6"/>
  <c r="I286" i="6"/>
  <c r="I285" i="6"/>
  <c r="I284" i="6"/>
  <c r="I283" i="6"/>
  <c r="I282" i="6"/>
  <c r="I280" i="6"/>
  <c r="I279" i="6" s="1"/>
  <c r="N42" i="17" s="1"/>
  <c r="O42" i="17" s="1"/>
  <c r="P42" i="17" s="1"/>
  <c r="I278" i="6"/>
  <c r="I277" i="6"/>
  <c r="I251" i="6"/>
  <c r="I252" i="6"/>
  <c r="I253" i="6"/>
  <c r="I254" i="6"/>
  <c r="I255" i="6"/>
  <c r="I256" i="6"/>
  <c r="I257" i="6"/>
  <c r="I258" i="6"/>
  <c r="I259" i="6"/>
  <c r="I260" i="6"/>
  <c r="I261" i="6"/>
  <c r="I263" i="6"/>
  <c r="I264" i="6"/>
  <c r="I265" i="6"/>
  <c r="I267" i="6"/>
  <c r="I268" i="6"/>
  <c r="I269" i="6"/>
  <c r="I270" i="6"/>
  <c r="I271" i="6"/>
  <c r="I272" i="6"/>
  <c r="I273" i="6"/>
  <c r="I250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18" i="6"/>
  <c r="G216" i="6"/>
  <c r="F216" i="6"/>
  <c r="D216" i="6"/>
  <c r="C216" i="6"/>
  <c r="G215" i="6"/>
  <c r="F215" i="6"/>
  <c r="D215" i="6"/>
  <c r="C215" i="6"/>
  <c r="G213" i="6"/>
  <c r="F213" i="6"/>
  <c r="D213" i="6"/>
  <c r="C213" i="6"/>
  <c r="G212" i="6"/>
  <c r="F212" i="6"/>
  <c r="D212" i="6"/>
  <c r="C212" i="6"/>
  <c r="G208" i="6"/>
  <c r="F208" i="6"/>
  <c r="D208" i="6"/>
  <c r="C208" i="6"/>
  <c r="G207" i="6"/>
  <c r="F207" i="6"/>
  <c r="D207" i="6"/>
  <c r="C207" i="6"/>
  <c r="G206" i="6"/>
  <c r="F206" i="6"/>
  <c r="D206" i="6"/>
  <c r="C206" i="6"/>
  <c r="H205" i="6"/>
  <c r="I205" i="6" s="1"/>
  <c r="G204" i="6"/>
  <c r="F204" i="6"/>
  <c r="D204" i="6"/>
  <c r="C204" i="6"/>
  <c r="D202" i="6"/>
  <c r="G201" i="6"/>
  <c r="F201" i="6"/>
  <c r="D201" i="6"/>
  <c r="C201" i="6"/>
  <c r="I131" i="6"/>
  <c r="I130" i="6"/>
  <c r="I129" i="6"/>
  <c r="I128" i="6"/>
  <c r="I127" i="6"/>
  <c r="I126" i="6"/>
  <c r="I125" i="6"/>
  <c r="I124" i="6"/>
  <c r="I123" i="6"/>
  <c r="I188" i="6"/>
  <c r="I189" i="6"/>
  <c r="I190" i="6"/>
  <c r="I191" i="6"/>
  <c r="I217" i="6" l="1"/>
  <c r="N38" i="17" s="1"/>
  <c r="I281" i="6"/>
  <c r="N43" i="17" s="1"/>
  <c r="I294" i="6"/>
  <c r="N44" i="17" s="1"/>
  <c r="O50" i="17"/>
  <c r="P50" i="17" s="1"/>
  <c r="Q50" i="17" s="1"/>
  <c r="L42" i="17"/>
  <c r="J42" i="17"/>
  <c r="K42" i="17"/>
  <c r="K48" i="17"/>
  <c r="I249" i="6"/>
  <c r="I345" i="6"/>
  <c r="N49" i="17" s="1"/>
  <c r="Q42" i="17"/>
  <c r="O48" i="17"/>
  <c r="I308" i="6"/>
  <c r="N45" i="17" s="1"/>
  <c r="I276" i="6"/>
  <c r="N41" i="17" s="1"/>
  <c r="I330" i="6"/>
  <c r="N47" i="17" s="1"/>
  <c r="I353" i="6"/>
  <c r="M51" i="17" s="1"/>
  <c r="I236" i="6"/>
  <c r="N39" i="17" s="1"/>
  <c r="I319" i="6"/>
  <c r="N46" i="17" s="1"/>
  <c r="I132" i="6"/>
  <c r="N23" i="17" s="1"/>
  <c r="H204" i="6"/>
  <c r="I204" i="6" s="1"/>
  <c r="H215" i="6"/>
  <c r="I215" i="6" s="1"/>
  <c r="H212" i="6"/>
  <c r="I212" i="6" s="1"/>
  <c r="H206" i="6"/>
  <c r="I206" i="6" s="1"/>
  <c r="H207" i="6"/>
  <c r="I207" i="6" s="1"/>
  <c r="H208" i="6"/>
  <c r="I208" i="6" s="1"/>
  <c r="H213" i="6"/>
  <c r="I213" i="6" s="1"/>
  <c r="H216" i="6"/>
  <c r="I216" i="6" s="1"/>
  <c r="I202" i="6"/>
  <c r="H201" i="6"/>
  <c r="I201" i="6" s="1"/>
  <c r="I122" i="6"/>
  <c r="N22" i="17" s="1"/>
  <c r="N40" i="17" l="1"/>
  <c r="F40" i="17" s="1"/>
  <c r="O51" i="17"/>
  <c r="P51" i="17" s="1"/>
  <c r="Q51" i="17" s="1"/>
  <c r="L51" i="17"/>
  <c r="K51" i="17"/>
  <c r="J51" i="17"/>
  <c r="O46" i="17"/>
  <c r="P46" i="17" s="1"/>
  <c r="H46" i="17"/>
  <c r="G46" i="17"/>
  <c r="O49" i="17"/>
  <c r="P49" i="17" s="1"/>
  <c r="Q49" i="17" s="1"/>
  <c r="J49" i="17"/>
  <c r="L49" i="17"/>
  <c r="K49" i="17"/>
  <c r="O47" i="17"/>
  <c r="P47" i="17" s="1"/>
  <c r="Q47" i="17" s="1"/>
  <c r="F47" i="17"/>
  <c r="G47" i="17"/>
  <c r="H47" i="17"/>
  <c r="J47" i="17"/>
  <c r="I47" i="17"/>
  <c r="O43" i="17"/>
  <c r="P43" i="17" s="1"/>
  <c r="L43" i="17"/>
  <c r="J43" i="17"/>
  <c r="K43" i="17"/>
  <c r="I43" i="17"/>
  <c r="O44" i="17"/>
  <c r="P44" i="17" s="1"/>
  <c r="H44" i="17"/>
  <c r="L44" i="17"/>
  <c r="K44" i="17"/>
  <c r="I44" i="17"/>
  <c r="J44" i="17"/>
  <c r="O45" i="17"/>
  <c r="P45" i="17" s="1"/>
  <c r="L45" i="17"/>
  <c r="K45" i="17"/>
  <c r="O41" i="17"/>
  <c r="P41" i="17" s="1"/>
  <c r="Q41" i="17" s="1"/>
  <c r="J41" i="17"/>
  <c r="I41" i="17"/>
  <c r="O23" i="17"/>
  <c r="P23" i="17" s="1"/>
  <c r="Q23" i="17" s="1"/>
  <c r="E23" i="17"/>
  <c r="F23" i="17"/>
  <c r="G23" i="17"/>
  <c r="I23" i="17"/>
  <c r="H23" i="17"/>
  <c r="I38" i="17"/>
  <c r="J38" i="17"/>
  <c r="O38" i="17"/>
  <c r="P38" i="17" s="1"/>
  <c r="O22" i="17"/>
  <c r="P22" i="17" s="1"/>
  <c r="K22" i="17"/>
  <c r="K11" i="17" s="1"/>
  <c r="J22" i="17"/>
  <c r="O39" i="17"/>
  <c r="P39" i="17" s="1"/>
  <c r="G39" i="17"/>
  <c r="H39" i="17"/>
  <c r="I39" i="17"/>
  <c r="P48" i="17"/>
  <c r="Q48" i="17" s="1"/>
  <c r="I200" i="6"/>
  <c r="N36" i="17" s="1"/>
  <c r="I211" i="6"/>
  <c r="I214" i="6"/>
  <c r="O40" i="17" l="1"/>
  <c r="P40" i="17" s="1"/>
  <c r="G40" i="17"/>
  <c r="G35" i="17" s="1"/>
  <c r="L35" i="17"/>
  <c r="K35" i="17"/>
  <c r="Q45" i="17"/>
  <c r="Q44" i="17"/>
  <c r="Q46" i="17"/>
  <c r="Q43" i="17"/>
  <c r="Q39" i="17"/>
  <c r="O36" i="17"/>
  <c r="P36" i="17" s="1"/>
  <c r="Q36" i="17" s="1"/>
  <c r="F36" i="17"/>
  <c r="F35" i="17" s="1"/>
  <c r="E36" i="17"/>
  <c r="E35" i="17" s="1"/>
  <c r="D36" i="17"/>
  <c r="D35" i="17" s="1"/>
  <c r="Q22" i="17"/>
  <c r="Q38" i="17"/>
  <c r="I210" i="6"/>
  <c r="I199" i="6" s="1"/>
  <c r="Q40" i="17" l="1"/>
  <c r="M35" i="17"/>
  <c r="N37" i="17"/>
  <c r="O35" i="17" l="1"/>
  <c r="J37" i="17"/>
  <c r="J35" i="17" s="1"/>
  <c r="I37" i="17"/>
  <c r="I35" i="17" s="1"/>
  <c r="H37" i="17"/>
  <c r="H35" i="17" s="1"/>
  <c r="O37" i="17"/>
  <c r="P37" i="17" s="1"/>
  <c r="P35" i="17" l="1"/>
  <c r="Q35" i="17" s="1"/>
  <c r="Q37" i="17"/>
  <c r="I184" i="6" l="1"/>
  <c r="I185" i="6"/>
  <c r="I186" i="6"/>
  <c r="I187" i="6"/>
  <c r="I121" i="6"/>
  <c r="I120" i="6"/>
  <c r="I119" i="6"/>
  <c r="I193" i="6"/>
  <c r="I192" i="6" s="1"/>
  <c r="N33" i="17" s="1"/>
  <c r="J33" i="17" s="1"/>
  <c r="I196" i="6"/>
  <c r="I197" i="6"/>
  <c r="I195" i="6"/>
  <c r="I183" i="6"/>
  <c r="I182" i="6"/>
  <c r="I181" i="6"/>
  <c r="I117" i="6"/>
  <c r="I116" i="6" s="1"/>
  <c r="N20" i="17" s="1"/>
  <c r="G21" i="6"/>
  <c r="F21" i="6"/>
  <c r="D21" i="6"/>
  <c r="I179" i="6"/>
  <c r="I178" i="6" s="1"/>
  <c r="N31" i="17" s="1"/>
  <c r="L31" i="17" s="1"/>
  <c r="L24" i="17" s="1"/>
  <c r="G169" i="6"/>
  <c r="F169" i="6"/>
  <c r="E169" i="6"/>
  <c r="D169" i="6"/>
  <c r="C169" i="6"/>
  <c r="G168" i="6"/>
  <c r="F168" i="6"/>
  <c r="E168" i="6"/>
  <c r="D168" i="6"/>
  <c r="C168" i="6"/>
  <c r="O20" i="17" l="1"/>
  <c r="P20" i="17" s="1"/>
  <c r="Q20" i="17" s="1"/>
  <c r="L20" i="17"/>
  <c r="L11" i="17" s="1"/>
  <c r="O31" i="17"/>
  <c r="P31" i="17" s="1"/>
  <c r="Q31" i="17" s="1"/>
  <c r="O33" i="17"/>
  <c r="P33" i="17" s="1"/>
  <c r="I118" i="6"/>
  <c r="N21" i="17" s="1"/>
  <c r="J21" i="17" s="1"/>
  <c r="I180" i="6"/>
  <c r="N32" i="17" s="1"/>
  <c r="I194" i="6"/>
  <c r="N34" i="17" s="1"/>
  <c r="H169" i="6"/>
  <c r="I169" i="6" s="1"/>
  <c r="H21" i="6"/>
  <c r="I21" i="6" s="1"/>
  <c r="H168" i="6"/>
  <c r="I168" i="6" s="1"/>
  <c r="G177" i="6"/>
  <c r="F177" i="6"/>
  <c r="G175" i="6"/>
  <c r="F175" i="6"/>
  <c r="G174" i="6"/>
  <c r="F174" i="6"/>
  <c r="G172" i="6"/>
  <c r="F172" i="6"/>
  <c r="G171" i="6"/>
  <c r="F171" i="6"/>
  <c r="G166" i="6"/>
  <c r="F166" i="6"/>
  <c r="G165" i="6"/>
  <c r="F165" i="6"/>
  <c r="G157" i="6"/>
  <c r="F157" i="6"/>
  <c r="G156" i="6"/>
  <c r="F156" i="6"/>
  <c r="G152" i="6"/>
  <c r="F152" i="6"/>
  <c r="G149" i="6"/>
  <c r="F149" i="6"/>
  <c r="G148" i="6"/>
  <c r="F148" i="6"/>
  <c r="G145" i="6"/>
  <c r="F145" i="6"/>
  <c r="G144" i="6"/>
  <c r="F144" i="6"/>
  <c r="G143" i="6"/>
  <c r="F143" i="6"/>
  <c r="H146" i="6"/>
  <c r="G141" i="6"/>
  <c r="F141" i="6"/>
  <c r="G140" i="6"/>
  <c r="F140" i="6"/>
  <c r="G139" i="6"/>
  <c r="F139" i="6"/>
  <c r="G115" i="6"/>
  <c r="F115" i="6"/>
  <c r="G114" i="6"/>
  <c r="F114" i="6"/>
  <c r="G112" i="6"/>
  <c r="F112" i="6"/>
  <c r="G111" i="6"/>
  <c r="F111" i="6"/>
  <c r="G109" i="6"/>
  <c r="F109" i="6"/>
  <c r="G108" i="6"/>
  <c r="F108" i="6"/>
  <c r="G106" i="6"/>
  <c r="F106" i="6"/>
  <c r="G105" i="6"/>
  <c r="F105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7" i="6"/>
  <c r="F87" i="6"/>
  <c r="G86" i="6"/>
  <c r="F86" i="6"/>
  <c r="G83" i="6"/>
  <c r="F83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0" i="6"/>
  <c r="F70" i="6"/>
  <c r="G66" i="6"/>
  <c r="F66" i="6"/>
  <c r="G65" i="6"/>
  <c r="F65" i="6"/>
  <c r="G64" i="6"/>
  <c r="F64" i="6"/>
  <c r="G63" i="6"/>
  <c r="F63" i="6"/>
  <c r="G61" i="6"/>
  <c r="F61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7" i="6"/>
  <c r="F47" i="6"/>
  <c r="G46" i="6"/>
  <c r="F46" i="6"/>
  <c r="G38" i="6"/>
  <c r="F38" i="6"/>
  <c r="G37" i="6"/>
  <c r="F37" i="6"/>
  <c r="G36" i="6"/>
  <c r="F36" i="6"/>
  <c r="G35" i="6"/>
  <c r="F35" i="6"/>
  <c r="G34" i="6"/>
  <c r="F34" i="6"/>
  <c r="G32" i="6"/>
  <c r="F32" i="6"/>
  <c r="G31" i="6"/>
  <c r="F31" i="6"/>
  <c r="G30" i="6"/>
  <c r="F30" i="6"/>
  <c r="G29" i="6"/>
  <c r="F29" i="6"/>
  <c r="G27" i="6"/>
  <c r="F27" i="6"/>
  <c r="G26" i="6"/>
  <c r="F26" i="6"/>
  <c r="G25" i="6"/>
  <c r="F25" i="6"/>
  <c r="G24" i="6"/>
  <c r="F24" i="6"/>
  <c r="G23" i="6"/>
  <c r="F23" i="6"/>
  <c r="G19" i="6"/>
  <c r="F19" i="6"/>
  <c r="G18" i="6"/>
  <c r="F18" i="6"/>
  <c r="G17" i="6"/>
  <c r="F17" i="6"/>
  <c r="G16" i="6"/>
  <c r="F16" i="6"/>
  <c r="G15" i="6"/>
  <c r="F15" i="6"/>
  <c r="G13" i="6"/>
  <c r="F13" i="6"/>
  <c r="G10" i="6"/>
  <c r="F10" i="6"/>
  <c r="G9" i="6"/>
  <c r="F9" i="6"/>
  <c r="G8" i="6"/>
  <c r="F8" i="6"/>
  <c r="G7" i="6"/>
  <c r="F7" i="6"/>
  <c r="G6" i="6"/>
  <c r="F6" i="6"/>
  <c r="G5" i="6"/>
  <c r="F5" i="6"/>
  <c r="D177" i="6"/>
  <c r="C177" i="6"/>
  <c r="D175" i="6"/>
  <c r="C175" i="6"/>
  <c r="D174" i="6"/>
  <c r="C174" i="6"/>
  <c r="D172" i="6"/>
  <c r="C172" i="6"/>
  <c r="D171" i="6"/>
  <c r="C171" i="6"/>
  <c r="D166" i="6"/>
  <c r="C166" i="6"/>
  <c r="D165" i="6"/>
  <c r="C165" i="6"/>
  <c r="D152" i="6"/>
  <c r="C152" i="6"/>
  <c r="D149" i="6"/>
  <c r="C149" i="6"/>
  <c r="D148" i="6"/>
  <c r="C148" i="6"/>
  <c r="D145" i="6"/>
  <c r="C145" i="6"/>
  <c r="D144" i="6"/>
  <c r="C144" i="6"/>
  <c r="D143" i="6"/>
  <c r="C143" i="6"/>
  <c r="D141" i="6"/>
  <c r="C141" i="6"/>
  <c r="D140" i="6"/>
  <c r="C140" i="6"/>
  <c r="D139" i="6"/>
  <c r="C139" i="6"/>
  <c r="D115" i="6"/>
  <c r="C115" i="6"/>
  <c r="D114" i="6"/>
  <c r="C114" i="6"/>
  <c r="D112" i="6"/>
  <c r="C112" i="6"/>
  <c r="D111" i="6"/>
  <c r="C111" i="6"/>
  <c r="D109" i="6"/>
  <c r="C109" i="6"/>
  <c r="D108" i="6"/>
  <c r="C108" i="6"/>
  <c r="D106" i="6"/>
  <c r="C106" i="6"/>
  <c r="D105" i="6"/>
  <c r="C105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5" i="6"/>
  <c r="C95" i="6"/>
  <c r="D94" i="6"/>
  <c r="C94" i="6"/>
  <c r="D93" i="6"/>
  <c r="C93" i="6"/>
  <c r="D92" i="6"/>
  <c r="D91" i="6"/>
  <c r="C91" i="6"/>
  <c r="D90" i="6"/>
  <c r="C90" i="6"/>
  <c r="D89" i="6"/>
  <c r="C89" i="6"/>
  <c r="D87" i="6"/>
  <c r="C87" i="6"/>
  <c r="D86" i="6"/>
  <c r="C86" i="6"/>
  <c r="D83" i="6"/>
  <c r="C83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0" i="6"/>
  <c r="C70" i="6"/>
  <c r="D66" i="6"/>
  <c r="C66" i="6"/>
  <c r="D65" i="6"/>
  <c r="C65" i="6"/>
  <c r="D64" i="6"/>
  <c r="C64" i="6"/>
  <c r="D63" i="6"/>
  <c r="C63" i="6"/>
  <c r="D61" i="6"/>
  <c r="C61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7" i="6"/>
  <c r="C47" i="6"/>
  <c r="D46" i="6"/>
  <c r="C46" i="6"/>
  <c r="D38" i="6"/>
  <c r="C38" i="6"/>
  <c r="D37" i="6"/>
  <c r="C37" i="6"/>
  <c r="D36" i="6"/>
  <c r="C36" i="6"/>
  <c r="D35" i="6"/>
  <c r="C35" i="6"/>
  <c r="D34" i="6"/>
  <c r="C34" i="6"/>
  <c r="D32" i="6"/>
  <c r="C32" i="6"/>
  <c r="D31" i="6"/>
  <c r="C31" i="6"/>
  <c r="D30" i="6"/>
  <c r="C30" i="6"/>
  <c r="D29" i="6"/>
  <c r="C29" i="6"/>
  <c r="D27" i="6"/>
  <c r="C27" i="6"/>
  <c r="D26" i="6"/>
  <c r="C26" i="6"/>
  <c r="D25" i="6"/>
  <c r="C25" i="6"/>
  <c r="D24" i="6"/>
  <c r="C24" i="6"/>
  <c r="D23" i="6"/>
  <c r="C23" i="6"/>
  <c r="D19" i="6"/>
  <c r="C19" i="6"/>
  <c r="D18" i="6"/>
  <c r="C18" i="6"/>
  <c r="D17" i="6"/>
  <c r="C17" i="6"/>
  <c r="D16" i="6"/>
  <c r="C16" i="6"/>
  <c r="D15" i="6"/>
  <c r="C15" i="6"/>
  <c r="D13" i="6"/>
  <c r="C13" i="6"/>
  <c r="D10" i="6"/>
  <c r="C10" i="6"/>
  <c r="D9" i="6"/>
  <c r="C9" i="6"/>
  <c r="D8" i="6"/>
  <c r="C8" i="6"/>
  <c r="D7" i="6"/>
  <c r="C7" i="6"/>
  <c r="D6" i="6"/>
  <c r="C6" i="6"/>
  <c r="D5" i="6"/>
  <c r="C5" i="6"/>
  <c r="G4" i="6"/>
  <c r="F4" i="6"/>
  <c r="D4" i="6"/>
  <c r="C4" i="6"/>
  <c r="E39" i="6"/>
  <c r="I71" i="6"/>
  <c r="E9" i="6"/>
  <c r="E8" i="6"/>
  <c r="E5" i="6"/>
  <c r="O34" i="17" l="1"/>
  <c r="P34" i="17" s="1"/>
  <c r="Q34" i="17" s="1"/>
  <c r="K34" i="17"/>
  <c r="J32" i="17"/>
  <c r="K32" i="17"/>
  <c r="O32" i="17"/>
  <c r="P32" i="17" s="1"/>
  <c r="Q32" i="17" s="1"/>
  <c r="O21" i="17"/>
  <c r="P21" i="17" s="1"/>
  <c r="Q21" i="17" s="1"/>
  <c r="Q33" i="17"/>
  <c r="I167" i="6"/>
  <c r="H139" i="6"/>
  <c r="I139" i="6" s="1"/>
  <c r="H97" i="6"/>
  <c r="I97" i="6" s="1"/>
  <c r="H51" i="6"/>
  <c r="I51" i="6" s="1"/>
  <c r="H66" i="6"/>
  <c r="I66" i="6" s="1"/>
  <c r="H143" i="6"/>
  <c r="I143" i="6" s="1"/>
  <c r="H6" i="6"/>
  <c r="I6" i="6" s="1"/>
  <c r="H38" i="6"/>
  <c r="I38" i="6" s="1"/>
  <c r="H91" i="6"/>
  <c r="I91" i="6" s="1"/>
  <c r="H7" i="6"/>
  <c r="I7" i="6" s="1"/>
  <c r="H15" i="6"/>
  <c r="I15" i="6" s="1"/>
  <c r="H98" i="6"/>
  <c r="I98" i="6" s="1"/>
  <c r="H9" i="6"/>
  <c r="I9" i="6" s="1"/>
  <c r="H37" i="6"/>
  <c r="I37" i="6" s="1"/>
  <c r="H99" i="6"/>
  <c r="I99" i="6" s="1"/>
  <c r="H105" i="6"/>
  <c r="I105" i="6" s="1"/>
  <c r="H111" i="6"/>
  <c r="I111" i="6" s="1"/>
  <c r="H61" i="6"/>
  <c r="I61" i="6" s="1"/>
  <c r="H25" i="6"/>
  <c r="H75" i="6"/>
  <c r="H174" i="6"/>
  <c r="I174" i="6" s="1"/>
  <c r="H47" i="6"/>
  <c r="I47" i="6" s="1"/>
  <c r="H53" i="6"/>
  <c r="I53" i="6" s="1"/>
  <c r="H57" i="6"/>
  <c r="I57" i="6" s="1"/>
  <c r="H64" i="6"/>
  <c r="I64" i="6" s="1"/>
  <c r="H76" i="6"/>
  <c r="H73" i="6"/>
  <c r="H90" i="6"/>
  <c r="I90" i="6" s="1"/>
  <c r="H102" i="6"/>
  <c r="I102" i="6" s="1"/>
  <c r="H108" i="6"/>
  <c r="H114" i="6"/>
  <c r="I114" i="6" s="1"/>
  <c r="H156" i="6"/>
  <c r="I156" i="6" s="1"/>
  <c r="H171" i="6"/>
  <c r="I171" i="6" s="1"/>
  <c r="H13" i="6"/>
  <c r="I13" i="6" s="1"/>
  <c r="H18" i="6"/>
  <c r="I18" i="6" s="1"/>
  <c r="H30" i="6"/>
  <c r="I30" i="6" s="1"/>
  <c r="H35" i="6"/>
  <c r="I35" i="6" s="1"/>
  <c r="H103" i="6"/>
  <c r="I103" i="6" s="1"/>
  <c r="H109" i="6"/>
  <c r="H115" i="6"/>
  <c r="I115" i="6" s="1"/>
  <c r="H148" i="6"/>
  <c r="I148" i="6" s="1"/>
  <c r="H157" i="6"/>
  <c r="I157" i="6" s="1"/>
  <c r="H172" i="6"/>
  <c r="I172" i="6" s="1"/>
  <c r="H8" i="6"/>
  <c r="I8" i="6" s="1"/>
  <c r="H56" i="6"/>
  <c r="I56" i="6" s="1"/>
  <c r="H79" i="6"/>
  <c r="I79" i="6" s="1"/>
  <c r="H19" i="6"/>
  <c r="I19" i="6" s="1"/>
  <c r="H31" i="6"/>
  <c r="I31" i="6" s="1"/>
  <c r="H16" i="6"/>
  <c r="I16" i="6" s="1"/>
  <c r="H27" i="6"/>
  <c r="I27" i="6" s="1"/>
  <c r="H32" i="6"/>
  <c r="I32" i="6" s="1"/>
  <c r="H144" i="6"/>
  <c r="I144" i="6" s="1"/>
  <c r="H152" i="6"/>
  <c r="I152" i="6" s="1"/>
  <c r="H166" i="6"/>
  <c r="I166" i="6" s="1"/>
  <c r="H175" i="6"/>
  <c r="I175" i="6" s="1"/>
  <c r="H54" i="6"/>
  <c r="I54" i="6" s="1"/>
  <c r="H58" i="6"/>
  <c r="I58" i="6" s="1"/>
  <c r="H65" i="6"/>
  <c r="I65" i="6" s="1"/>
  <c r="H77" i="6"/>
  <c r="H140" i="6"/>
  <c r="I140" i="6" s="1"/>
  <c r="H17" i="6"/>
  <c r="I17" i="6" s="1"/>
  <c r="H24" i="6"/>
  <c r="I24" i="6" s="1"/>
  <c r="H29" i="6"/>
  <c r="I29" i="6" s="1"/>
  <c r="H78" i="6"/>
  <c r="I78" i="6" s="1"/>
  <c r="H94" i="6"/>
  <c r="I94" i="6" s="1"/>
  <c r="H26" i="6"/>
  <c r="I26" i="6" s="1"/>
  <c r="H46" i="6"/>
  <c r="I46" i="6" s="1"/>
  <c r="H52" i="6"/>
  <c r="H80" i="6"/>
  <c r="H89" i="6"/>
  <c r="I89" i="6" s="1"/>
  <c r="H93" i="6"/>
  <c r="I93" i="6" s="1"/>
  <c r="H101" i="6"/>
  <c r="I101" i="6" s="1"/>
  <c r="H10" i="6"/>
  <c r="I10" i="6" s="1"/>
  <c r="H23" i="6"/>
  <c r="H36" i="6"/>
  <c r="I36" i="6" s="1"/>
  <c r="H63" i="6"/>
  <c r="I63" i="6" s="1"/>
  <c r="H74" i="6"/>
  <c r="H83" i="6"/>
  <c r="I83" i="6" s="1"/>
  <c r="H106" i="6"/>
  <c r="I106" i="6" s="1"/>
  <c r="H112" i="6"/>
  <c r="I112" i="6" s="1"/>
  <c r="H50" i="6"/>
  <c r="I50" i="6" s="1"/>
  <c r="H70" i="6"/>
  <c r="H149" i="6"/>
  <c r="I149" i="6" s="1"/>
  <c r="H165" i="6"/>
  <c r="I165" i="6" s="1"/>
  <c r="H72" i="6"/>
  <c r="I72" i="6" s="1"/>
  <c r="H86" i="6"/>
  <c r="I86" i="6" s="1"/>
  <c r="H5" i="6"/>
  <c r="I5" i="6" s="1"/>
  <c r="H34" i="6"/>
  <c r="I34" i="6" s="1"/>
  <c r="H87" i="6"/>
  <c r="I87" i="6" s="1"/>
  <c r="H95" i="6"/>
  <c r="H141" i="6"/>
  <c r="I141" i="6" s="1"/>
  <c r="H55" i="6"/>
  <c r="I55" i="6" s="1"/>
  <c r="H92" i="6"/>
  <c r="I92" i="6" s="1"/>
  <c r="H100" i="6"/>
  <c r="I100" i="6" s="1"/>
  <c r="H145" i="6"/>
  <c r="I145" i="6" s="1"/>
  <c r="H177" i="6"/>
  <c r="I177" i="6" s="1"/>
  <c r="I176" i="6" s="1"/>
  <c r="I147" i="6" l="1"/>
  <c r="N26" i="17" s="1"/>
  <c r="I113" i="6"/>
  <c r="N19" i="17" s="1"/>
  <c r="I170" i="6"/>
  <c r="I85" i="6"/>
  <c r="N13" i="17" s="1"/>
  <c r="I110" i="6"/>
  <c r="N18" i="17" s="1"/>
  <c r="I18" i="17" s="1"/>
  <c r="I104" i="6"/>
  <c r="N16" i="17" s="1"/>
  <c r="I173" i="6"/>
  <c r="I96" i="6"/>
  <c r="N15" i="17" s="1"/>
  <c r="J15" i="17" s="1"/>
  <c r="I164" i="6"/>
  <c r="I155" i="6"/>
  <c r="N28" i="17" s="1"/>
  <c r="J28" i="17" l="1"/>
  <c r="I28" i="17"/>
  <c r="H28" i="17"/>
  <c r="J16" i="17"/>
  <c r="I16" i="17"/>
  <c r="O13" i="17"/>
  <c r="P13" i="17" s="1"/>
  <c r="Q13" i="17" s="1"/>
  <c r="J13" i="17"/>
  <c r="I13" i="17"/>
  <c r="J19" i="17"/>
  <c r="I19" i="17"/>
  <c r="H26" i="17"/>
  <c r="G26" i="17"/>
  <c r="O15" i="17"/>
  <c r="P15" i="17" s="1"/>
  <c r="Q15" i="17" s="1"/>
  <c r="O18" i="17"/>
  <c r="P18" i="17" s="1"/>
  <c r="Q18" i="17" s="1"/>
  <c r="O28" i="17"/>
  <c r="P28" i="17" s="1"/>
  <c r="Q28" i="17" s="1"/>
  <c r="O19" i="17"/>
  <c r="P19" i="17" s="1"/>
  <c r="O16" i="17"/>
  <c r="P16" i="17" s="1"/>
  <c r="O26" i="17"/>
  <c r="P26" i="17" s="1"/>
  <c r="Q26" i="17" s="1"/>
  <c r="I163" i="6"/>
  <c r="N30" i="17" s="1"/>
  <c r="G160" i="6"/>
  <c r="H160" i="6" s="1"/>
  <c r="I160" i="6" s="1"/>
  <c r="G153" i="6"/>
  <c r="G159" i="6"/>
  <c r="H159" i="6" s="1"/>
  <c r="D157" i="6"/>
  <c r="C157" i="6"/>
  <c r="D156" i="6"/>
  <c r="C156" i="6"/>
  <c r="E146" i="6"/>
  <c r="I146" i="6" s="1"/>
  <c r="H142" i="6"/>
  <c r="O30" i="17" l="1"/>
  <c r="P30" i="17" s="1"/>
  <c r="Q30" i="17" s="1"/>
  <c r="J30" i="17"/>
  <c r="J24" i="17" s="1"/>
  <c r="I30" i="17"/>
  <c r="K30" i="17"/>
  <c r="K24" i="17" s="1"/>
  <c r="Q16" i="17"/>
  <c r="Q19" i="17"/>
  <c r="I159" i="6"/>
  <c r="I158" i="6" s="1"/>
  <c r="N29" i="17" s="1"/>
  <c r="H153" i="6"/>
  <c r="I153" i="6" s="1"/>
  <c r="I142" i="6"/>
  <c r="I138" i="6" s="1"/>
  <c r="N25" i="17" s="1"/>
  <c r="E20" i="6"/>
  <c r="C15" i="13"/>
  <c r="C12" i="13"/>
  <c r="C8" i="13"/>
  <c r="C36" i="13"/>
  <c r="H20" i="6"/>
  <c r="E109" i="6"/>
  <c r="I109" i="6" s="1"/>
  <c r="E108" i="6"/>
  <c r="I108" i="6" s="1"/>
  <c r="E95" i="6"/>
  <c r="I95" i="6" s="1"/>
  <c r="I88" i="6" s="1"/>
  <c r="N14" i="17" s="1"/>
  <c r="H82" i="6"/>
  <c r="E75" i="6"/>
  <c r="I75" i="6" s="1"/>
  <c r="H81" i="6"/>
  <c r="E81" i="6"/>
  <c r="E82" i="6" s="1"/>
  <c r="E77" i="6"/>
  <c r="I77" i="6" s="1"/>
  <c r="E76" i="6"/>
  <c r="I76" i="6" s="1"/>
  <c r="E70" i="6"/>
  <c r="I70" i="6" s="1"/>
  <c r="E74" i="6"/>
  <c r="I74" i="6" s="1"/>
  <c r="I80" i="6"/>
  <c r="E73" i="6"/>
  <c r="I73" i="6" s="1"/>
  <c r="E52" i="6"/>
  <c r="I52" i="6" s="1"/>
  <c r="H59" i="6"/>
  <c r="I59" i="6" s="1"/>
  <c r="F48" i="6"/>
  <c r="H43" i="6"/>
  <c r="I43" i="6" s="1"/>
  <c r="I151" i="6" l="1"/>
  <c r="N27" i="17" s="1"/>
  <c r="G14" i="17"/>
  <c r="J14" i="17"/>
  <c r="H14" i="17"/>
  <c r="H11" i="17" s="1"/>
  <c r="I14" i="17"/>
  <c r="F25" i="17"/>
  <c r="G25" i="17"/>
  <c r="E25" i="17"/>
  <c r="E24" i="17" s="1"/>
  <c r="F29" i="17"/>
  <c r="G29" i="17"/>
  <c r="I29" i="17"/>
  <c r="H29" i="17"/>
  <c r="O14" i="17"/>
  <c r="P14" i="17" s="1"/>
  <c r="O25" i="17"/>
  <c r="P25" i="17" s="1"/>
  <c r="O29" i="17"/>
  <c r="P29" i="17" s="1"/>
  <c r="Q29" i="17" s="1"/>
  <c r="I107" i="6"/>
  <c r="N17" i="17" s="1"/>
  <c r="I20" i="6"/>
  <c r="I82" i="6"/>
  <c r="I81" i="6"/>
  <c r="H60" i="6"/>
  <c r="I60" i="6" s="1"/>
  <c r="I49" i="6" s="1"/>
  <c r="M9" i="17" s="1"/>
  <c r="H33" i="6"/>
  <c r="I33" i="6" s="1"/>
  <c r="E28" i="6"/>
  <c r="E23" i="6"/>
  <c r="I27" i="17" l="1"/>
  <c r="I24" i="17" s="1"/>
  <c r="O27" i="17"/>
  <c r="P27" i="17" s="1"/>
  <c r="Q27" i="17" s="1"/>
  <c r="H27" i="17"/>
  <c r="H24" i="17" s="1"/>
  <c r="I137" i="6"/>
  <c r="M24" i="17" s="1"/>
  <c r="O24" i="17" s="1"/>
  <c r="I69" i="6"/>
  <c r="N12" i="17" s="1"/>
  <c r="G12" i="17" s="1"/>
  <c r="G11" i="17" s="1"/>
  <c r="G24" i="17"/>
  <c r="F24" i="17"/>
  <c r="Q14" i="17"/>
  <c r="J17" i="17"/>
  <c r="J11" i="17" s="1"/>
  <c r="I17" i="17"/>
  <c r="I11" i="17" s="1"/>
  <c r="H9" i="17"/>
  <c r="I9" i="17"/>
  <c r="O9" i="17"/>
  <c r="P9" i="17" s="1"/>
  <c r="Q9" i="17" s="1"/>
  <c r="Q25" i="17"/>
  <c r="O17" i="17"/>
  <c r="P17" i="17" s="1"/>
  <c r="Q17" i="17" s="1"/>
  <c r="E25" i="6"/>
  <c r="I25" i="6" s="1"/>
  <c r="I23" i="6"/>
  <c r="H42" i="6"/>
  <c r="I42" i="6" s="1"/>
  <c r="H41" i="6"/>
  <c r="I41" i="6" s="1"/>
  <c r="H39" i="6"/>
  <c r="I39" i="6" s="1"/>
  <c r="H69" i="6"/>
  <c r="H67" i="6"/>
  <c r="I67" i="6" s="1"/>
  <c r="I62" i="6" s="1"/>
  <c r="M10" i="17" s="1"/>
  <c r="O12" i="17" l="1"/>
  <c r="P12" i="17" s="1"/>
  <c r="Q12" i="17" s="1"/>
  <c r="E12" i="17"/>
  <c r="E11" i="17" s="1"/>
  <c r="F12" i="17"/>
  <c r="F11" i="17" s="1"/>
  <c r="I68" i="6"/>
  <c r="M11" i="17" s="1"/>
  <c r="O11" i="17" s="1"/>
  <c r="P24" i="17"/>
  <c r="Q24" i="17" s="1"/>
  <c r="K10" i="17"/>
  <c r="K52" i="17" s="1"/>
  <c r="I10" i="17"/>
  <c r="J10" i="17"/>
  <c r="H10" i="17"/>
  <c r="O10" i="17"/>
  <c r="P10" i="17" s="1"/>
  <c r="Q10" i="17" s="1"/>
  <c r="H14" i="6"/>
  <c r="I14" i="6" s="1"/>
  <c r="I12" i="6" s="1"/>
  <c r="M6" i="17" s="1"/>
  <c r="H48" i="6"/>
  <c r="I48" i="6" s="1"/>
  <c r="H28" i="6"/>
  <c r="I28" i="6" s="1"/>
  <c r="I22" i="6" s="1"/>
  <c r="M7" i="17" s="1"/>
  <c r="K53" i="17" l="1"/>
  <c r="K54" i="17" s="1"/>
  <c r="P11" i="17"/>
  <c r="Q11" i="17" s="1"/>
  <c r="L6" i="17"/>
  <c r="D6" i="17"/>
  <c r="C6" i="17"/>
  <c r="G7" i="17"/>
  <c r="H7" i="17"/>
  <c r="I7" i="17"/>
  <c r="I52" i="17" s="1"/>
  <c r="I53" i="17" s="1"/>
  <c r="I54" i="17" s="1"/>
  <c r="I55" i="17" s="1"/>
  <c r="J7" i="17"/>
  <c r="J52" i="17" s="1"/>
  <c r="J53" i="17" s="1"/>
  <c r="J54" i="17" s="1"/>
  <c r="J55" i="17" s="1"/>
  <c r="F7" i="17"/>
  <c r="F52" i="17" s="1"/>
  <c r="I45" i="6"/>
  <c r="M8" i="17" s="1"/>
  <c r="H4" i="6"/>
  <c r="I4" i="6" s="1"/>
  <c r="I3" i="6" s="1"/>
  <c r="K55" i="17" l="1"/>
  <c r="F53" i="17"/>
  <c r="F54" i="17" s="1"/>
  <c r="F55" i="17" s="1"/>
  <c r="O8" i="17"/>
  <c r="H8" i="17"/>
  <c r="H52" i="17" s="1"/>
  <c r="H53" i="17" s="1"/>
  <c r="H54" i="17" s="1"/>
  <c r="H55" i="17" s="1"/>
  <c r="G8" i="17"/>
  <c r="G52" i="17" s="1"/>
  <c r="G53" i="17" s="1"/>
  <c r="G54" i="17" s="1"/>
  <c r="G55" i="17" s="1"/>
  <c r="I358" i="6"/>
  <c r="M5" i="17"/>
  <c r="M52" i="17" s="1"/>
  <c r="M53" i="17" s="1"/>
  <c r="M54" i="17" s="1"/>
  <c r="P8" i="17" l="1"/>
  <c r="M55" i="17"/>
  <c r="G56" i="17" s="1"/>
  <c r="E5" i="17"/>
  <c r="E52" i="17" s="1"/>
  <c r="E53" i="17" s="1"/>
  <c r="E54" i="17" s="1"/>
  <c r="E55" i="17" s="1"/>
  <c r="D5" i="17"/>
  <c r="D52" i="17" s="1"/>
  <c r="L5" i="17"/>
  <c r="L52" i="17" s="1"/>
  <c r="L53" i="17" s="1"/>
  <c r="L54" i="17" s="1"/>
  <c r="L55" i="17" s="1"/>
  <c r="C5" i="17"/>
  <c r="C52" i="17" s="1"/>
  <c r="O7" i="17"/>
  <c r="C14" i="13"/>
  <c r="C10" i="13"/>
  <c r="D53" i="17" l="1"/>
  <c r="D54" i="17" s="1"/>
  <c r="D55" i="17" s="1"/>
  <c r="D56" i="17" s="1"/>
  <c r="E56" i="17"/>
  <c r="J56" i="17"/>
  <c r="I56" i="17"/>
  <c r="K56" i="17"/>
  <c r="L56" i="17"/>
  <c r="Q8" i="17"/>
  <c r="F56" i="17"/>
  <c r="H56" i="17"/>
  <c r="C26" i="13"/>
  <c r="P7" i="17" s="1"/>
  <c r="Q7" i="17" s="1"/>
  <c r="O4" i="17"/>
  <c r="C359" i="6"/>
  <c r="O5" i="17"/>
  <c r="P4" i="17" l="1"/>
  <c r="C360" i="6"/>
  <c r="P5" i="17"/>
  <c r="Q5" i="17" s="1"/>
  <c r="O6" i="17"/>
  <c r="P6" i="17" l="1"/>
  <c r="O52" i="17"/>
  <c r="C53" i="17"/>
  <c r="C54" i="17" s="1"/>
  <c r="C55" i="17" s="1"/>
  <c r="C56" i="17" s="1"/>
  <c r="M56" i="17" s="1"/>
  <c r="Q6" i="17" l="1"/>
  <c r="Q52" i="17" s="1"/>
  <c r="P52" i="17"/>
  <c r="R35" i="17" l="1"/>
  <c r="R24" i="17"/>
  <c r="R11" i="17"/>
  <c r="R51" i="17"/>
  <c r="R7" i="17"/>
  <c r="R8" i="17"/>
  <c r="R9" i="17"/>
  <c r="R10" i="17"/>
  <c r="R6" i="17"/>
  <c r="R5" i="17"/>
  <c r="R52" i="17" l="1"/>
  <c r="I359" i="6"/>
  <c r="I360" i="6" l="1"/>
  <c r="I361" i="6" l="1"/>
</calcChain>
</file>

<file path=xl/sharedStrings.xml><?xml version="1.0" encoding="utf-8"?>
<sst xmlns="http://schemas.openxmlformats.org/spreadsheetml/2006/main" count="1169" uniqueCount="827">
  <si>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</si>
  <si>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</si>
  <si>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</si>
  <si>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</si>
  <si>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</si>
  <si>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</si>
  <si>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</si>
  <si>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</si>
  <si>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</si>
  <si>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</si>
  <si>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</si>
  <si>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</si>
  <si>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</si>
  <si>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</si>
  <si>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</si>
  <si>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</si>
  <si>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</si>
  <si>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</si>
  <si>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</si>
  <si>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</si>
  <si>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</si>
  <si>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</si>
  <si>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</si>
  <si>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</si>
  <si>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</si>
  <si>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</si>
  <si>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</si>
  <si>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</si>
  <si>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</si>
  <si>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</si>
  <si>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</si>
  <si>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</si>
  <si>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</si>
  <si>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</si>
  <si>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</si>
  <si>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</si>
  <si>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</si>
  <si>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</si>
  <si>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</si>
  <si>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</si>
  <si>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</si>
  <si>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</si>
  <si>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</si>
  <si>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</si>
  <si>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</si>
  <si>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</si>
  <si>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</si>
  <si>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</si>
  <si>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 xml:space="preserve">SERVIÇO </t>
  </si>
  <si>
    <t>VALORES EM R$</t>
  </si>
  <si>
    <t xml:space="preserve"> Mês 1</t>
  </si>
  <si>
    <t>Subtotal</t>
  </si>
  <si>
    <t>% Total</t>
  </si>
  <si>
    <t>Subtotal desembolso mensal</t>
  </si>
  <si>
    <t>Subtotal com ADM e BDI</t>
  </si>
  <si>
    <t>Percentual sobre total</t>
  </si>
  <si>
    <t>SERVIÇOS INICIAIS</t>
  </si>
  <si>
    <t>TRATAMENTO DE ESGOTO</t>
  </si>
  <si>
    <t>SOLAR</t>
  </si>
  <si>
    <t>MUSEU</t>
  </si>
  <si>
    <t>DISTRIBUIÇÃO DE AGUA POTAVEL</t>
  </si>
  <si>
    <t>01.20.010</t>
  </si>
  <si>
    <t>01.06.031</t>
  </si>
  <si>
    <t>01.17.121</t>
  </si>
  <si>
    <t>01.17.081</t>
  </si>
  <si>
    <t>68.01.670</t>
  </si>
  <si>
    <t>36.04.010</t>
  </si>
  <si>
    <t>36.05.010</t>
  </si>
  <si>
    <t>68.20.040</t>
  </si>
  <si>
    <t>69.20.070</t>
  </si>
  <si>
    <t>36.20.360</t>
  </si>
  <si>
    <t>41.10.060</t>
  </si>
  <si>
    <t>41.11.440</t>
  </si>
  <si>
    <t>41.11.100</t>
  </si>
  <si>
    <t>UN</t>
  </si>
  <si>
    <t>36.09.150</t>
  </si>
  <si>
    <t>Fornecimento de alça preformada para cabo multiplex 70 mm2</t>
  </si>
  <si>
    <t>ORSE 3334</t>
  </si>
  <si>
    <t xml:space="preserve">COTAÇÃO </t>
  </si>
  <si>
    <t>CABO TRIPLEX 70 MM FASE, FASE E NEUTRO</t>
  </si>
  <si>
    <t>M2</t>
  </si>
  <si>
    <t>40.11.010</t>
  </si>
  <si>
    <t>01.17.031</t>
  </si>
  <si>
    <t>SINAPI 101876</t>
  </si>
  <si>
    <t>Quadro de distribuição de energia em pvc, de sobrepor, sem barramento, para 6 disjuntores - fornecimento e instalação. af_10/2020</t>
  </si>
  <si>
    <t>37.13.610</t>
  </si>
  <si>
    <t>37.20.010</t>
  </si>
  <si>
    <t>37.20.080</t>
  </si>
  <si>
    <t xml:space="preserve">SBC </t>
  </si>
  <si>
    <t>M²</t>
  </si>
  <si>
    <t xml:space="preserve">ENTRADA DE ENERGIA </t>
  </si>
  <si>
    <t>Entrada de energia elétrica, aérea, monofásica, com caixa de sobrepor, cabo de 35 mm2 e disjuntor din 50a (não incluso o poste de concreto). af_07/2020_p</t>
  </si>
  <si>
    <t>SINAPI 101492</t>
  </si>
  <si>
    <t>Poste de concreto armado de secao duplo t, extensao de 8,00 m, resistencia de 150 dan, tipo d</t>
  </si>
  <si>
    <t>SINAPI 00041195</t>
  </si>
  <si>
    <t>Assentamento de poste de concreto com comprimento nominal de 9 m, carga nominal de 150 dan, engastamento base concretada com 1 m de concreto e 0,5 m de solo (não inclui fornecimento). af_11/2019</t>
  </si>
  <si>
    <t>SINAPI 100599</t>
  </si>
  <si>
    <t>67.02.330</t>
  </si>
  <si>
    <t>46.02.070</t>
  </si>
  <si>
    <t>Caixa de passagem concreto 0,70x0,70x0,55m</t>
  </si>
  <si>
    <t>SBC - 	030356</t>
  </si>
  <si>
    <t>un</t>
  </si>
  <si>
    <t>39.27.030</t>
  </si>
  <si>
    <t>69.09.260</t>
  </si>
  <si>
    <t>69.08.010</t>
  </si>
  <si>
    <t>69.20.200</t>
  </si>
  <si>
    <t>69.20.248</t>
  </si>
  <si>
    <t>69.20.230</t>
  </si>
  <si>
    <t>66.08.100</t>
  </si>
  <si>
    <t>ESTABILIZADOR 127V, 60HZ - 5,0KVA</t>
  </si>
  <si>
    <t>CAB-EST-005</t>
  </si>
  <si>
    <t>69.09.250</t>
  </si>
  <si>
    <t>Roteador - Access Point Wi-Fi 5 802.11ac Wave 1, de longo alcance e com throughput agregado de +1.2 Gbps.</t>
  </si>
  <si>
    <t>39.18.126</t>
  </si>
  <si>
    <t>COBERTURA</t>
  </si>
  <si>
    <t>15.01.010</t>
  </si>
  <si>
    <t>16.02.020</t>
  </si>
  <si>
    <t>16.02.230</t>
  </si>
  <si>
    <t>16.02.120</t>
  </si>
  <si>
    <t>16.33.052</t>
  </si>
  <si>
    <t>16.40.120</t>
  </si>
  <si>
    <t>04.02.050</t>
  </si>
  <si>
    <t>04.03.020</t>
  </si>
  <si>
    <t>04.03.060</t>
  </si>
  <si>
    <t>04.30.020</t>
  </si>
  <si>
    <t>SINAPI 94226</t>
  </si>
  <si>
    <t>Subcobertura com manta plástica revestida por película de alumíno, incluso transporte vertical. af_07/2019</t>
  </si>
  <si>
    <t>PISO</t>
  </si>
  <si>
    <t>AMARRAÇÃO DE TELHAS CERÂMICAS OU DE CONCRETO. AF_07/2019</t>
  </si>
  <si>
    <t>SINAPI 94232</t>
  </si>
  <si>
    <t>20.04.020</t>
  </si>
  <si>
    <t>04.05.020</t>
  </si>
  <si>
    <t xml:space="preserve">ELÉTRICA </t>
  </si>
  <si>
    <t>39.02.010</t>
  </si>
  <si>
    <t>39.02.016</t>
  </si>
  <si>
    <t>38.19.040</t>
  </si>
  <si>
    <t>40.04.450</t>
  </si>
  <si>
    <t>40.04.460</t>
  </si>
  <si>
    <t>40.05.020</t>
  </si>
  <si>
    <t>40.07.010</t>
  </si>
  <si>
    <t>37.03.200</t>
  </si>
  <si>
    <t>QUADRO ELETRICO</t>
  </si>
  <si>
    <t>37.13.840</t>
  </si>
  <si>
    <t>37.17.110</t>
  </si>
  <si>
    <t>37.20.030</t>
  </si>
  <si>
    <t>37.24.032</t>
  </si>
  <si>
    <t>33.01.060</t>
  </si>
  <si>
    <t>33.02.060</t>
  </si>
  <si>
    <t>33.10.010</t>
  </si>
  <si>
    <t>33.10.030</t>
  </si>
  <si>
    <t>33.02.080</t>
  </si>
  <si>
    <t>PINTURA INTERNA - PAREDE</t>
  </si>
  <si>
    <t>PINTURA DE ESQUADRIAS  DE MADEIRA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</si>
  <si>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</si>
  <si>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</si>
  <si>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</si>
  <si>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</si>
  <si>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</si>
  <si>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</si>
  <si>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</si>
  <si>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</si>
  <si>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03.10.100</t>
  </si>
  <si>
    <t>33.05.330</t>
  </si>
  <si>
    <t>PINTURA FORRO DE MADEIRA</t>
  </si>
  <si>
    <t>46.01.050</t>
  </si>
  <si>
    <t>47.01.060</t>
  </si>
  <si>
    <t>45.03.100</t>
  </si>
  <si>
    <t>46.01.020</t>
  </si>
  <si>
    <t>ORSE - 4042</t>
  </si>
  <si>
    <t>m²</t>
  </si>
  <si>
    <t>Restauro - Mapeamento gráfico e fotográfico de mobiliário e quadros</t>
  </si>
  <si>
    <t>01.27.031</t>
  </si>
  <si>
    <t>PINTURA EXTERNA - PAREDE</t>
  </si>
  <si>
    <t xml:space="preserve">LEVANTAMENTO TOPOGRAFICO PLANIALTIMETRICO </t>
  </si>
  <si>
    <t>2.8</t>
  </si>
  <si>
    <t>2.7</t>
  </si>
  <si>
    <t>2.6</t>
  </si>
  <si>
    <t>2.2</t>
  </si>
  <si>
    <t>2.3</t>
  </si>
  <si>
    <t>2.4</t>
  </si>
  <si>
    <t>2.5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</si>
  <si>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</si>
  <si>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</si>
  <si>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</si>
  <si>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</si>
  <si>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</si>
  <si>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</si>
  <si>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</si>
  <si>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</si>
  <si>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</si>
  <si>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</si>
  <si>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</si>
  <si>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</si>
  <si>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</si>
  <si>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</si>
  <si>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</si>
  <si>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</si>
  <si>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</si>
  <si>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</si>
  <si>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</si>
  <si>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</si>
  <si>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4.3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</si>
  <si>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</si>
  <si>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</si>
  <si>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</si>
  <si>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</si>
  <si>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</si>
  <si>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</si>
  <si>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</si>
  <si>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</si>
  <si>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</si>
  <si>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7.1</t>
  </si>
  <si>
    <t>6.2</t>
  </si>
  <si>
    <t>6.3</t>
  </si>
  <si>
    <t>6.4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</si>
  <si>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</si>
  <si>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</si>
  <si>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</si>
  <si>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</si>
  <si>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</si>
  <si>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</si>
  <si>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</si>
  <si>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</si>
  <si>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</si>
  <si>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</si>
  <si>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</si>
  <si>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</si>
  <si>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</si>
  <si>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7.2</t>
  </si>
  <si>
    <t>7.2.1</t>
  </si>
  <si>
    <t>7.2.2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</si>
  <si>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</si>
  <si>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</si>
  <si>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</si>
  <si>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</si>
  <si>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</si>
  <si>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</si>
  <si>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</si>
  <si>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</si>
  <si>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</si>
  <si>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7.4.1</t>
  </si>
  <si>
    <t>7.4.2</t>
  </si>
  <si>
    <t>7.4.3</t>
  </si>
  <si>
    <t>7.4.4</t>
  </si>
  <si>
    <t>7.4.5</t>
  </si>
  <si>
    <t>7.4.6</t>
  </si>
  <si>
    <t>7.4.7</t>
  </si>
  <si>
    <t>7.5</t>
  </si>
  <si>
    <t>7.5.1</t>
  </si>
  <si>
    <t>7.5.2</t>
  </si>
  <si>
    <t>7.6</t>
  </si>
  <si>
    <t>7.6.1</t>
  </si>
  <si>
    <t>7.6.2</t>
  </si>
  <si>
    <t>7.7</t>
  </si>
  <si>
    <t>7.7.1</t>
  </si>
  <si>
    <t>7.7.2</t>
  </si>
  <si>
    <t>7.8</t>
  </si>
  <si>
    <t>7.8.1</t>
  </si>
  <si>
    <t>7.8.2</t>
  </si>
  <si>
    <t>LIMPEZA SIMPLES EM CALHAS METALICAS - CONSERVAÇÃO - REDE DE ESGOTO E ÁGUAS PLUVIAIS</t>
  </si>
  <si>
    <t>08.82.055</t>
  </si>
  <si>
    <t>M</t>
  </si>
  <si>
    <t>8.2</t>
  </si>
  <si>
    <t>8.2.1</t>
  </si>
  <si>
    <t>8.2.2</t>
  </si>
  <si>
    <t>PISO EM TACOS DE MADEIRA</t>
  </si>
  <si>
    <t>8.3</t>
  </si>
  <si>
    <t>PISO EM REGUA DE MADEIRA</t>
  </si>
  <si>
    <t>04.05.060</t>
  </si>
  <si>
    <t>8.4</t>
  </si>
  <si>
    <t>22.01.080</t>
  </si>
  <si>
    <t>FORRO DE MADEIRA</t>
  </si>
  <si>
    <t>8.3.1</t>
  </si>
  <si>
    <t>8.3.2</t>
  </si>
  <si>
    <t>8.4.1</t>
  </si>
  <si>
    <t>8.4.2</t>
  </si>
  <si>
    <t>22.20.020</t>
  </si>
  <si>
    <t>ESQUADRIAS</t>
  </si>
  <si>
    <t>Restauro - Recuperação de esquadria de madeira de obras históricas c/ aproveitamento de 75% - Rev. 04 02/2022</t>
  </si>
  <si>
    <t>ORSE - 4052</t>
  </si>
  <si>
    <t>Restauração e/ou recuperação de assoalho madeira lei, réguas macho e fêmea, l = 20 a 30cm x 2cm, sobre ripão 3,5cm x 5,5cm, inclusive enchimento e raspagem</t>
  </si>
  <si>
    <t>ORSE - 3786</t>
  </si>
  <si>
    <t>FERRAGEM PARA JANELA DE MADEIRA ABRIR 2 FOLHAS PARA VIDRO</t>
  </si>
  <si>
    <t>SBC - 140332</t>
  </si>
  <si>
    <t>PINTURA</t>
  </si>
  <si>
    <t>8.5</t>
  </si>
  <si>
    <t>8.5.1</t>
  </si>
  <si>
    <t>PAREDE INTERNA</t>
  </si>
  <si>
    <t>8.5.3</t>
  </si>
  <si>
    <t>ESQUADRIAS  DE MADEIRA</t>
  </si>
  <si>
    <t>8.5.4</t>
  </si>
  <si>
    <t>PISO DE MADEIRA</t>
  </si>
  <si>
    <t>20.20.202</t>
  </si>
  <si>
    <t>02.01.200</t>
  </si>
  <si>
    <t>02.08.020</t>
  </si>
  <si>
    <t>02.03.120</t>
  </si>
  <si>
    <t>02.05.202</t>
  </si>
  <si>
    <t>02.05.090</t>
  </si>
  <si>
    <t>05.07.040</t>
  </si>
  <si>
    <t>8.1.8</t>
  </si>
  <si>
    <t>02.01.021</t>
  </si>
  <si>
    <t>7.1.14</t>
  </si>
  <si>
    <t>ORSE - 278</t>
  </si>
  <si>
    <t>Limpeza (Lavagem) de telhas</t>
  </si>
  <si>
    <t>8.5.2</t>
  </si>
  <si>
    <t>Placa de identificação em acrílico com texto em vinil</t>
  </si>
  <si>
    <t>97.02.190</t>
  </si>
  <si>
    <t>COMUNICAÇÃO VISUAL</t>
  </si>
  <si>
    <t>8.6</t>
  </si>
  <si>
    <t>Projeto executivo de arquitetura em formato A1 - comunicação visual</t>
  </si>
  <si>
    <t>2.9</t>
  </si>
  <si>
    <t>14.02.080</t>
  </si>
  <si>
    <t>Alvenaria de elevação de 1 tijolo maciço aparente - reucperar piso</t>
  </si>
  <si>
    <t>8.7</t>
  </si>
  <si>
    <t>34.02.100</t>
  </si>
  <si>
    <t>Plantio de grama esmeralda em placas (jardins e canteiros)</t>
  </si>
  <si>
    <t>8.6.1</t>
  </si>
  <si>
    <t>8.7.1</t>
  </si>
  <si>
    <t>7.9</t>
  </si>
  <si>
    <t>18.07.020</t>
  </si>
  <si>
    <t>Placa cerâmica não esmaltada extrudada de alta resistência química e mecânica, espessura de 9 mm, uso industrial, assentado com argamassa química bicomponente</t>
  </si>
  <si>
    <t>GUARDA CORPO</t>
  </si>
  <si>
    <t>97.02.193</t>
  </si>
  <si>
    <t>Placa de sinalização em PVC fotoluminescente (200x200mm), com indicação de equipamentos de alarme, detecção e extinção de incêndio</t>
  </si>
  <si>
    <t>50.10.120</t>
  </si>
  <si>
    <t>Extintor manual de pó químico seco ABC - capacidade de 6 kg</t>
  </si>
  <si>
    <t>50.10.220</t>
  </si>
  <si>
    <t>Suporte para extintor de piso em aço inoxidável</t>
  </si>
  <si>
    <t>PREVENÇÃO E COMBATE A INCÊNDIO</t>
  </si>
  <si>
    <t>UM</t>
  </si>
  <si>
    <t xml:space="preserve">UN </t>
  </si>
  <si>
    <t>8.8</t>
  </si>
  <si>
    <t>8.9</t>
  </si>
  <si>
    <t>Guarda-corpo de madeira de lei para varanda</t>
  </si>
  <si>
    <t>110845 SINAPI</t>
  </si>
  <si>
    <t>03.01.020</t>
  </si>
  <si>
    <t>17.03.060</t>
  </si>
  <si>
    <t>Cimentado desempenado e alisado com corante (queimado)</t>
  </si>
  <si>
    <t>17.01.020</t>
  </si>
  <si>
    <t>Argamassa de regularização e/ou proteção</t>
  </si>
  <si>
    <t>M3</t>
  </si>
  <si>
    <t>09.01.020</t>
  </si>
  <si>
    <t>Forma em madeira comum para fundação passeios externos</t>
  </si>
  <si>
    <t>09.01.150</t>
  </si>
  <si>
    <t>Desmontagem de forma de madeira para estrutura de laje, com tábuas</t>
  </si>
  <si>
    <t>10.02.020</t>
  </si>
  <si>
    <t>Armadura em tela soldada de aço</t>
  </si>
  <si>
    <t>11.01.100</t>
  </si>
  <si>
    <t>Concreto usinado, fck = 20,0 MPa</t>
  </si>
  <si>
    <t>11.16.020</t>
  </si>
  <si>
    <t>Lançamento, espalhamento e adensamento de concreto ou massa em lastro e/ou enchimento</t>
  </si>
  <si>
    <t>KG</t>
  </si>
  <si>
    <t xml:space="preserve">Demolição manual de concreto simples - REFAZIMENTO CALÇADAS </t>
  </si>
  <si>
    <t>ELÉTRICA</t>
  </si>
  <si>
    <t>44.02.062</t>
  </si>
  <si>
    <t>Tampo/bancada em granito, com frontão, espessura de 2 cm, acabamento polido</t>
  </si>
  <si>
    <t>44.03.010</t>
  </si>
  <si>
    <t>Dispenser toalheiro em ABS e policarbonato para bobina de 20 cm x 200 m, com alavanca</t>
  </si>
  <si>
    <t>44.03.130</t>
  </si>
  <si>
    <t>Saboneteira tipo dispenser, para refil de 800 ml</t>
  </si>
  <si>
    <t>44.03.090</t>
  </si>
  <si>
    <t>Cabide cromado para banheiro</t>
  </si>
  <si>
    <t>44.03.315</t>
  </si>
  <si>
    <t>Torneira de mesa com bica móvel e alavanca</t>
  </si>
  <si>
    <t>44.03.316</t>
  </si>
  <si>
    <t>Torneira misturador clínica de mesa com arejador articulado, acionamento cotovelo</t>
  </si>
  <si>
    <t>26.04.030</t>
  </si>
  <si>
    <t>Espelho comum de 3 mm com moldura em alumínio - SANITÁRIO</t>
  </si>
  <si>
    <t>44.20.220</t>
  </si>
  <si>
    <t>Sifão de metal cromado de 1´ x 1 1/2´</t>
  </si>
  <si>
    <t>44.20.620</t>
  </si>
  <si>
    <t>Válvula americana</t>
  </si>
  <si>
    <t>18.015.0066-0 EMOP</t>
  </si>
  <si>
    <t>Aquecedor a gas de passagem,residencial,em chapa esmaltada,branco,de 22l/min.fornecimento</t>
  </si>
  <si>
    <t>44.03.210</t>
  </si>
  <si>
    <t>Ducha cromada simples</t>
  </si>
  <si>
    <t>44.20.100</t>
  </si>
  <si>
    <t>Engate flexível metálico DN= 1/2´</t>
  </si>
  <si>
    <t>44.20.300</t>
  </si>
  <si>
    <t>Bolsa para bacia sanitária</t>
  </si>
  <si>
    <t>44.20.230</t>
  </si>
  <si>
    <t>Tubo de ligação para sanitário</t>
  </si>
  <si>
    <t>44.20.280</t>
  </si>
  <si>
    <t>Tampa de plástico para bacia sanitária</t>
  </si>
  <si>
    <t>04.11.030</t>
  </si>
  <si>
    <t>Retirada de bancada incluindo pertences</t>
  </si>
  <si>
    <t>04.11.120</t>
  </si>
  <si>
    <t>Retirada de torneira ou chuveiro</t>
  </si>
  <si>
    <t>03.02.040</t>
  </si>
  <si>
    <t>Demolição manual de alvenaria de elevação ou elemento vazado, incluindo revestimento</t>
  </si>
  <si>
    <t>14.04.200</t>
  </si>
  <si>
    <t>Alvenaria de bloco cerâmico de vedação, uso revestido, de 9 cm</t>
  </si>
  <si>
    <t>14.01.020</t>
  </si>
  <si>
    <t>Alvenaria de embasamento em tijolo maciço comum</t>
  </si>
  <si>
    <t>44.01.310</t>
  </si>
  <si>
    <t>Tanque de louça com coluna de 30 litros</t>
  </si>
  <si>
    <t xml:space="preserve">un </t>
  </si>
  <si>
    <t>m³</t>
  </si>
  <si>
    <t>BANHEIRO E COZINHA</t>
  </si>
  <si>
    <t>37.04.250</t>
  </si>
  <si>
    <t>Quadro de distribuição universal de sobrepor, para disjuntores 16 DIN / 12 Bolt-on - 150 A - sem componentes</t>
  </si>
  <si>
    <t>37.13.800</t>
  </si>
  <si>
    <t>Mini-disjuntor termomagnético, unipolar 127/220 V, corrente de 10 A até 32 A</t>
  </si>
  <si>
    <t>37.17.090</t>
  </si>
  <si>
    <t>Dispositivo diferencial residual de 63 A x 30 mA - 4 polos</t>
  </si>
  <si>
    <t>Mini-disjuntor termomagnético, bipolar 220/380 V, corrente de 10 A até 32 A</t>
  </si>
  <si>
    <t>Barra de neutro e/ou terra</t>
  </si>
  <si>
    <t>37.24.031</t>
  </si>
  <si>
    <t>Supressor de surto monofásico, Fase-Terra, In 4 a 11 kA, Imax. de surto de 12 até 15 kA</t>
  </si>
  <si>
    <t>Régua de bornes para 9 polos de 600 V/50 A</t>
  </si>
  <si>
    <t>Interruptor com 1 tecla simples e placa  (branco)</t>
  </si>
  <si>
    <t>40.05.040</t>
  </si>
  <si>
    <t>Interruptor com 2 teclas simples e placa (branco)</t>
  </si>
  <si>
    <t>Tomada 2P+T de 10 A - 250 V, completa (branco</t>
  </si>
  <si>
    <t>Tomada 2P+T de 20 A - 250 V, completa (branco)</t>
  </si>
  <si>
    <t>S/ Cód.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</si>
  <si>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</si>
  <si>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</si>
  <si>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</si>
  <si>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</si>
  <si>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</si>
  <si>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</si>
  <si>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39.03.182</t>
  </si>
  <si>
    <t>Cabo de cobre de 10 mm², isolamento 0,6/1 kV - isolação em PVC 70°C</t>
  </si>
  <si>
    <t>39.24.151</t>
  </si>
  <si>
    <t>Cabo de cobre flexível de 3 x 1,5 mm², isolamento 500 V - isolação PP 70°C</t>
  </si>
  <si>
    <t>42.05.300</t>
  </si>
  <si>
    <t>Tampa para caixa de inspeção cilíndrica, aço galvanizado</t>
  </si>
  <si>
    <t>38.19.030</t>
  </si>
  <si>
    <t>Eletroduto de PVC corrugado flexível leve, diâmetro externo de 25 mm</t>
  </si>
  <si>
    <t>m</t>
  </si>
  <si>
    <t>cj</t>
  </si>
  <si>
    <t>45.02.020</t>
  </si>
  <si>
    <t>Entrada completa de gás GLP domiciliar com 2 bujões de 13 kg</t>
  </si>
  <si>
    <t>46.10.020</t>
  </si>
  <si>
    <t>Tubo de cobre classe A, DN= 22mm (3/4´), inclusive conexões (alimentação aquecedor de passagem)</t>
  </si>
  <si>
    <t>ABRIGO DE GÁS</t>
  </si>
  <si>
    <t>103244 SINAPI</t>
  </si>
  <si>
    <t>Ar condicionado split inverter, hi-wall (parede), 9000 btu/h, ciclo frio - fornecimento e instalação. af_11/2021_p</t>
  </si>
  <si>
    <t>CLIMATIZAÇÃO</t>
  </si>
  <si>
    <t>PISOS INTERNOS</t>
  </si>
  <si>
    <t>18.06.400</t>
  </si>
  <si>
    <t>Rejuntamento em placas cerâmicas com cimento branco, juntas acima de 3 até 5 mm</t>
  </si>
  <si>
    <t>Raspagem com calafetação e aplicação de verniz sinteco</t>
  </si>
  <si>
    <t>Retirada de piso de madeira</t>
  </si>
  <si>
    <t>20.03.010</t>
  </si>
  <si>
    <t>Soalho em tábua de madeira aparelhada e tratada</t>
  </si>
  <si>
    <t>20.10.040</t>
  </si>
  <si>
    <t>Rodapé de madeira de 7 x 1,5 cm</t>
  </si>
  <si>
    <t>03.04.020</t>
  </si>
  <si>
    <t>Demolição manual de revestimento cerâmico, incluindo a base</t>
  </si>
  <si>
    <t>17.01.050</t>
  </si>
  <si>
    <t>Regularização de piso com nata de cimento</t>
  </si>
  <si>
    <t>32.16.010</t>
  </si>
  <si>
    <t>Impermeabilização em pintura de asfalto oxidado com solventes orgânicos, sobre massa</t>
  </si>
  <si>
    <t>18.06.152</t>
  </si>
  <si>
    <t>Placa cerâmica esmaltada PEI-4 para área interna com saída para o exterior, grupo de absorção BIIb, tráfego médio, assentado com argamassa colante industrializada</t>
  </si>
  <si>
    <t>18.11.022</t>
  </si>
  <si>
    <t>Revestimento em placa cerâmica esmaltada de 10x10 cm, assentado e rejuntado com argamassa industrializada</t>
  </si>
  <si>
    <t>19.01.062</t>
  </si>
  <si>
    <t>Peitoril e/ou soleira em granito, espessura de 2 cm e largura até 20 cm, acabamento polido</t>
  </si>
  <si>
    <t>REDE DE DADOS</t>
  </si>
  <si>
    <t> 66.08.100</t>
  </si>
  <si>
    <t>Rack fechado padrão metálico, 19 x 12 Us x 470 mm (vidro fumê)</t>
  </si>
  <si>
    <t> 69.20.200</t>
  </si>
  <si>
    <t>Bandeja fixa para rack, 19´ x 500 mm</t>
  </si>
  <si>
    <t> 69.09.300</t>
  </si>
  <si>
    <t>Voice panel de 50 portas - categoria 3</t>
  </si>
  <si>
    <t> 66.20.150</t>
  </si>
  <si>
    <t>Guia organizadora de cabos para rack, 19´ 1 U</t>
  </si>
  <si>
    <t>Roteador WiFi dual band (2,4 e 5 GHz), 4 portas gigabit, 802.11 AC, duas portas USB multifuncional, três antenas</t>
  </si>
  <si>
    <t>Patch panel de 24 portas - categoria 6</t>
  </si>
  <si>
    <t>Cabo para rede 24 AWG com 4 pares, categoria 6</t>
  </si>
  <si>
    <t>66.20.225</t>
  </si>
  <si>
    <t>Switch Gigabit 24 portas com capacidade de 10/100/1000/Mbps</t>
  </si>
  <si>
    <t>Cabo para rede 24 AWG com 4 pares, categoria 6 - PATCH CORDS</t>
  </si>
  <si>
    <t>40.04.096</t>
  </si>
  <si>
    <t>Tomada RJ 45 para rede de dados, com placa</t>
  </si>
  <si>
    <t>04.30.100</t>
  </si>
  <si>
    <t>Remoção de reservatório em fibrocimento até 1000 litros</t>
  </si>
  <si>
    <t>48.02.400</t>
  </si>
  <si>
    <t>Reservatório de fibra de vidro - capacidade de 1.000 litros</t>
  </si>
  <si>
    <t>Tubo de PVC rígido soldável marrom, DN= 25 mm, (3/4´), inclusive conexões</t>
  </si>
  <si>
    <t>46.01.030</t>
  </si>
  <si>
    <t>Tubo de PVC rígido soldável marrom, DN= 32 mm, (1´), inclusive conexões</t>
  </si>
  <si>
    <t>96719 SINAPI</t>
  </si>
  <si>
    <t>Tubo, ppr, dn 25, classe pn 20,  instalado em reservação de água de edificação que possua reservatório de fibra/fibrocimento  fornecimento e instalação. af_06/2016</t>
  </si>
  <si>
    <t>96637 SINAPI</t>
  </si>
  <si>
    <t>Joelho 90 graus, ppr, dn 25 mm, classe pn 25, instalado em ramal ou sub-ramal de água  fornecimento e instalação . af_06/2015</t>
  </si>
  <si>
    <t>96642 SINAPI</t>
  </si>
  <si>
    <t>Tê normal, ppr, dn 25 mm, classe pn 25, instalado em ramal ou sub-ramal de água  fornecimento e instalação . af_06/2015</t>
  </si>
  <si>
    <t>96643 SINAPI</t>
  </si>
  <si>
    <t>Tê misturador, ppr, 25 x 3/4'' , classe pn 25, instalado em ramal ou sub-ramal de água  fornecimento e instalação . af_06/2015</t>
  </si>
  <si>
    <t>47.01.030</t>
  </si>
  <si>
    <t>Registro de gaveta em latão fundido sem acabamento, DN= 1´</t>
  </si>
  <si>
    <t>47.02.110</t>
  </si>
  <si>
    <t>Registro de pressão em latão fundido cromado com canopla, DN= 3/4´ - linha especial</t>
  </si>
  <si>
    <t>ÁGUA FRIA E QUENTE</t>
  </si>
  <si>
    <t>15,98</t>
  </si>
  <si>
    <t>21,14</t>
  </si>
  <si>
    <t>59,49</t>
  </si>
  <si>
    <t>04.08.020</t>
  </si>
  <si>
    <t>Retirada de folha de esquadria em madeira (retirar as que irão trocar ou recuperar)</t>
  </si>
  <si>
    <t>04.08.060</t>
  </si>
  <si>
    <t>Retirada de batente com guarnição e peças lineares em madeira, chumbados</t>
  </si>
  <si>
    <t>28.01.040</t>
  </si>
  <si>
    <t>Ferragem completa com maçaneta tipo alavanca para porta interna com 1 folha</t>
  </si>
  <si>
    <t>28.01.020</t>
  </si>
  <si>
    <t>Ferragem completa com maçaneta tipo alavanca, para porta externa com 1 folha</t>
  </si>
  <si>
    <t>100671 SINAPI</t>
  </si>
  <si>
    <t>Janela de madeira (imbuia/cedro ou equiv) de correr com 6 folhas (2 venezianas fixas, 2 venezianas de correr e 2 de correr para vidro), com batente, alizar e ferragens. exclusive vidros, acabamento e contramarco. fornecimento e instalação. af_12/2019</t>
  </si>
  <si>
    <t>26.01.040</t>
  </si>
  <si>
    <t>Vidro liso transparente de 4 mm</t>
  </si>
  <si>
    <t>23.09.040</t>
  </si>
  <si>
    <t>Porta lisa com batente madeira - 80 x 210 cm</t>
  </si>
  <si>
    <t>23.08.040</t>
  </si>
  <si>
    <t>25.01.380</t>
  </si>
  <si>
    <t>Caixilho em alumínio de correr com vidro - branco - COZINHA</t>
  </si>
  <si>
    <t>Retirada de folha de esquadria em madeira</t>
  </si>
  <si>
    <t>04.09.040</t>
  </si>
  <si>
    <t>Retirada de folha de esquadria metálica</t>
  </si>
  <si>
    <t>1.664,61</t>
  </si>
  <si>
    <t>RECUPERAÇÃO ESQUADRIAS</t>
  </si>
  <si>
    <t>MARCENARIA SANITÁRIO E COZINHA</t>
  </si>
  <si>
    <t>Armário/gabinete embutido em MDF sob medida, revestido em laminado melamínico, com portas e prateleiras</t>
  </si>
  <si>
    <t>23.01.060</t>
  </si>
  <si>
    <t>32.06.151</t>
  </si>
  <si>
    <t>Lâmina refletiva revestida com dupla face em alumínio, dupla malha de reforço e laminação entre camadas, para isolação térmica</t>
  </si>
  <si>
    <t>7.1.15</t>
  </si>
  <si>
    <t>Caixilho em madeira tipo veneziana de correr - casos de refazimento integral</t>
  </si>
  <si>
    <t>PROJETOS/DIAGNÓSTICOS E APROVAÇÕES</t>
  </si>
  <si>
    <t>DISTRIBUIÇÃO ELÉTRICA GERAL</t>
  </si>
  <si>
    <t>DISTRIBUIÇÃO DE DADOS GERAL</t>
  </si>
  <si>
    <t>SPDA</t>
  </si>
  <si>
    <t>42.05.190</t>
  </si>
  <si>
    <t>Haste de aterramento de 3/4´ x 3,00 m</t>
  </si>
  <si>
    <t>38.01.120</t>
  </si>
  <si>
    <t>Eletroduto de PVC rígido roscável de 2´ - com acessórios</t>
  </si>
  <si>
    <t>42.05.260</t>
  </si>
  <si>
    <t>Suporte para tubo de proteção com grapa para chumbar, diâmetro 2´</t>
  </si>
  <si>
    <t>42.05.320</t>
  </si>
  <si>
    <t>Caixa de inspeção do terra cilíndrica em PVC rígido, diâmetro de 300 mm - h= 400 mm</t>
  </si>
  <si>
    <t>42.05.140</t>
  </si>
  <si>
    <t>Conector olhal cabo/haste de 3/4´</t>
  </si>
  <si>
    <t>42.05.620</t>
  </si>
  <si>
    <t>Terminal estanhado com 2 furos e 1 compressão - 50 mm²</t>
  </si>
  <si>
    <t>42.05.100</t>
  </si>
  <si>
    <t>Caixa de inspeção suspensa</t>
  </si>
  <si>
    <t>42.05.440</t>
  </si>
  <si>
    <t>Barra condutora chata em alumínio, 7/8" x 1/8", inclusive acessórios de fixação</t>
  </si>
  <si>
    <t>39.04.080</t>
  </si>
  <si>
    <t>Cabo de cobre nu, têmpera mole, classe 2, de 50 mm²</t>
  </si>
  <si>
    <t>42.01.086</t>
  </si>
  <si>
    <t>Captor tipo terminal aéreo, h= 300 mm em alumínio</t>
  </si>
  <si>
    <t>41.31.070</t>
  </si>
  <si>
    <t>Luminária LED quadrada de sobrepor com difusor prismático translúcido, 4000 K, fluxo luminoso de 1363 a 1800 lm, potência de 15 W a 24 W</t>
  </si>
  <si>
    <t>FORRO</t>
  </si>
  <si>
    <t>03.08.040</t>
  </si>
  <si>
    <t>Demolição manual de forro qualquer, inclusive sistema de fixação/tarugamento</t>
  </si>
  <si>
    <t>Forro em drywall, para ambientes comerciais, inclusive estrutura de fixação. af_05/2017_p</t>
  </si>
  <si>
    <t>96114 SINAPI</t>
  </si>
  <si>
    <t>1.2</t>
  </si>
  <si>
    <t>1.3</t>
  </si>
  <si>
    <t>1.4</t>
  </si>
  <si>
    <t>1.5</t>
  </si>
  <si>
    <t>1.6</t>
  </si>
  <si>
    <t>1.7</t>
  </si>
  <si>
    <t>7.9.1</t>
  </si>
  <si>
    <t>7.10</t>
  </si>
  <si>
    <t>7.10.1</t>
  </si>
  <si>
    <t>7.10.2</t>
  </si>
  <si>
    <t>7.10.3</t>
  </si>
  <si>
    <t>7.11</t>
  </si>
  <si>
    <t>7.11.1</t>
  </si>
  <si>
    <t>7.11.2</t>
  </si>
  <si>
    <t>7.11.3</t>
  </si>
  <si>
    <t>7.11.4</t>
  </si>
  <si>
    <t>7.11.5</t>
  </si>
  <si>
    <t>7.11.6</t>
  </si>
  <si>
    <t>7.11.7</t>
  </si>
  <si>
    <t>7.11.8</t>
  </si>
  <si>
    <t>7.11.9</t>
  </si>
  <si>
    <t>7.12</t>
  </si>
  <si>
    <t>7.12.1</t>
  </si>
  <si>
    <t>7.12.2</t>
  </si>
  <si>
    <t>7.12.3</t>
  </si>
  <si>
    <t>8.6.1.1</t>
  </si>
  <si>
    <t>8.6.1.2</t>
  </si>
  <si>
    <t>8.6.2</t>
  </si>
  <si>
    <t>8.6.2.1</t>
  </si>
  <si>
    <t>8.6.2.2</t>
  </si>
  <si>
    <t>8.6.3</t>
  </si>
  <si>
    <t>8.6.3.1</t>
  </si>
  <si>
    <t>8.6.3.2</t>
  </si>
  <si>
    <t>8.6.4</t>
  </si>
  <si>
    <t>8.6.4.1</t>
  </si>
  <si>
    <t>8.6.5</t>
  </si>
  <si>
    <t>8.6.5.1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</si>
  <si>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</si>
  <si>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</si>
  <si>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</si>
  <si>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</si>
  <si>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</si>
  <si>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</si>
  <si>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</si>
  <si>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</si>
  <si>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</si>
  <si>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8.8.10</t>
  </si>
  <si>
    <t>8.8.11</t>
  </si>
  <si>
    <t>8.9.1</t>
  </si>
  <si>
    <t>8.10</t>
  </si>
  <si>
    <t>8.10.1</t>
  </si>
  <si>
    <t>8.10.2</t>
  </si>
  <si>
    <t>8.10.3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</si>
  <si>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</si>
  <si>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</si>
  <si>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</si>
  <si>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</si>
  <si>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</si>
  <si>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</si>
  <si>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</si>
  <si>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</si>
  <si>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</si>
  <si>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</t>
  </si>
  <si>
    <t>9.2.1</t>
  </si>
  <si>
    <t>9.2.1.1</t>
  </si>
  <si>
    <t>9.2.1.2</t>
  </si>
  <si>
    <t>9.2.3</t>
  </si>
  <si>
    <t>9.2.3.1</t>
  </si>
  <si>
    <t>9.2.3.2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</si>
  <si>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</si>
  <si>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</si>
  <si>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</si>
  <si>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</si>
  <si>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</si>
  <si>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</si>
  <si>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</si>
  <si>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</si>
  <si>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</si>
  <si>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</si>
  <si>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</si>
  <si>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</si>
  <si>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</si>
  <si>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</si>
  <si>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</si>
  <si>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</si>
  <si>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</si>
  <si>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</si>
  <si>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</si>
  <si>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</si>
  <si>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</si>
  <si>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</si>
  <si>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</si>
  <si>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</si>
  <si>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</si>
  <si>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</si>
  <si>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</si>
  <si>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</si>
  <si>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</si>
  <si>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</si>
  <si>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</si>
  <si>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</si>
  <si>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</si>
  <si>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</si>
  <si>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</si>
  <si>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</si>
  <si>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</si>
  <si>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</si>
  <si>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</si>
  <si>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9.5.9</t>
  </si>
  <si>
    <t>9.5.10</t>
  </si>
  <si>
    <t>9.5.11</t>
  </si>
  <si>
    <t>9.5.12</t>
  </si>
  <si>
    <t>9.5.13</t>
  </si>
  <si>
    <t>9.5.14</t>
  </si>
  <si>
    <t>9.5.15</t>
  </si>
  <si>
    <t>9.5.16</t>
  </si>
  <si>
    <t>9.5.17</t>
  </si>
  <si>
    <t>9.5.18</t>
  </si>
  <si>
    <t>9.5.19</t>
  </si>
  <si>
    <t>9.5.20</t>
  </si>
  <si>
    <t>9.5.21</t>
  </si>
  <si>
    <t>9.5.22</t>
  </si>
  <si>
    <t>9.5.23</t>
  </si>
  <si>
    <t>9.6</t>
  </si>
  <si>
    <t>9.6.1</t>
  </si>
  <si>
    <t>9.6.2</t>
  </si>
  <si>
    <t>9.7</t>
  </si>
  <si>
    <t>9.7.1</t>
  </si>
  <si>
    <t>9.8</t>
  </si>
  <si>
    <t>9.8.1</t>
  </si>
  <si>
    <t>9.8.2</t>
  </si>
  <si>
    <t>9.8.3</t>
  </si>
  <si>
    <t>9.8.4</t>
  </si>
  <si>
    <t>9.8.6</t>
  </si>
  <si>
    <t>9.8.7</t>
  </si>
  <si>
    <t>9.8.8</t>
  </si>
  <si>
    <t>9.8.9</t>
  </si>
  <si>
    <t>9.8.10</t>
  </si>
  <si>
    <t>9.8.11</t>
  </si>
  <si>
    <t>9.9</t>
  </si>
  <si>
    <t>9.9.1</t>
  </si>
  <si>
    <t>9.9.2</t>
  </si>
  <si>
    <t>9.9.3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</si>
  <si>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</si>
  <si>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</si>
  <si>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</si>
  <si>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</si>
  <si>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</si>
  <si>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</si>
  <si>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</si>
  <si>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</si>
  <si>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</si>
  <si>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</si>
  <si>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</si>
  <si>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</si>
  <si>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</si>
  <si>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</si>
  <si>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</si>
  <si>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</si>
  <si>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</si>
  <si>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</si>
  <si>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9.10.10</t>
  </si>
  <si>
    <t>9.11</t>
  </si>
  <si>
    <t>9.11.1</t>
  </si>
  <si>
    <t>9.11.2</t>
  </si>
  <si>
    <t>9.11.3</t>
  </si>
  <si>
    <t>9.11.4</t>
  </si>
  <si>
    <t>9.11.5</t>
  </si>
  <si>
    <t>9.11.6</t>
  </si>
  <si>
    <t>9.11.7</t>
  </si>
  <si>
    <t>9.11.8</t>
  </si>
  <si>
    <t>9.11.9</t>
  </si>
  <si>
    <t>9.11.10</t>
  </si>
  <si>
    <t>9.12</t>
  </si>
  <si>
    <t>9.12.1</t>
  </si>
  <si>
    <t>9.12.2</t>
  </si>
  <si>
    <t>9.12.3</t>
  </si>
  <si>
    <t>9.12.4</t>
  </si>
  <si>
    <t>9.12.5</t>
  </si>
  <si>
    <t>9.12.6</t>
  </si>
  <si>
    <t>9.12.7</t>
  </si>
  <si>
    <t>9.12.11</t>
  </si>
  <si>
    <t>9.13</t>
  </si>
  <si>
    <t>9.13.1</t>
  </si>
  <si>
    <t>9.14</t>
  </si>
  <si>
    <t>9.14.1</t>
  </si>
  <si>
    <t>9.14.2</t>
  </si>
  <si>
    <t xml:space="preserve">LIMPEZAS </t>
  </si>
  <si>
    <t>10.1</t>
  </si>
  <si>
    <t>10.2</t>
  </si>
  <si>
    <t>10.3</t>
  </si>
  <si>
    <t>34.01.020</t>
  </si>
  <si>
    <t>Limpeza e regularização de áreas para ajardinamento (jardins e canteiros)</t>
  </si>
  <si>
    <t>55.01.020</t>
  </si>
  <si>
    <t>Limpeza final da obra</t>
  </si>
  <si>
    <t>55.01.030</t>
  </si>
  <si>
    <t>Limpeza complementar com hidrojateamento</t>
  </si>
  <si>
    <t>Estrutura de madeira tesourada para telha de barro - vãos até 7,00 m</t>
  </si>
  <si>
    <t>92539 SINAPI</t>
  </si>
  <si>
    <t>Trama de madeira composta por ripas, caibros e terças para telhados de até 2 águas para telha de encaixe de cerâmica ou de concreto, incluso transporte vertical. af_07/2019</t>
  </si>
  <si>
    <t>9.1.9</t>
  </si>
  <si>
    <t>16.33.022</t>
  </si>
  <si>
    <t>Calha, rufo, afins em chapa galvanizada nº 24 - corte 0,33 m</t>
  </si>
  <si>
    <t>44.01.050</t>
  </si>
  <si>
    <t>Bacia sifonada de louça sem tampa - 6 litros</t>
  </si>
  <si>
    <t>9.5.24</t>
  </si>
  <si>
    <t>PORTAS DIVISÓRIAS E ESQUADRIAS</t>
  </si>
  <si>
    <t xml:space="preserve"> Mês 2</t>
  </si>
  <si>
    <t xml:space="preserve"> Mês 3</t>
  </si>
  <si>
    <t xml:space="preserve"> Mês 4</t>
  </si>
  <si>
    <t xml:space="preserve"> Mês 5</t>
  </si>
  <si>
    <t xml:space="preserve"> Mês 6</t>
  </si>
  <si>
    <t xml:space="preserve"> Mês 7</t>
  </si>
  <si>
    <t xml:space="preserve"> Mês 8</t>
  </si>
  <si>
    <t xml:space="preserve"> Mês 9</t>
  </si>
  <si>
    <t xml:space="preserve"> Mês 10</t>
  </si>
  <si>
    <t>SBC 150161</t>
  </si>
  <si>
    <t>SBC 190466</t>
  </si>
  <si>
    <t>Porta de vidro temperado 0,55x1,80m box chuveiro wc</t>
  </si>
  <si>
    <t>9.5.25</t>
  </si>
  <si>
    <t>9.5.26</t>
  </si>
  <si>
    <t>ALOJAMENTO - CASA PRINCIPAL E ANEXO</t>
  </si>
  <si>
    <t>43.02.080</t>
  </si>
  <si>
    <t>9.5.27</t>
  </si>
  <si>
    <t>Chuveiro elétrico de 6.500W / 220V com resistência blindada - EM UM DOS SANITÁRIOS</t>
  </si>
  <si>
    <t>Vidro temperado incolor 8mm para box com ferragem e fixação - 3 sanitários</t>
  </si>
  <si>
    <t>8.2.3</t>
  </si>
  <si>
    <t>8.3.3</t>
  </si>
  <si>
    <t>CRONOGRAMA FÍSICO FINANCEIRO REVITALIZAÇÃO FEENA</t>
  </si>
  <si>
    <t>ENTORNO</t>
  </si>
  <si>
    <t>34.13.021</t>
  </si>
  <si>
    <t>Corte, recorte e remoção de árvore inclusive as raízes - diâmetro (DAP)&gt;15cm&lt;30cm</t>
  </si>
  <si>
    <t>9.8.12</t>
  </si>
  <si>
    <t>44.01.270</t>
  </si>
  <si>
    <t>Cuba de louça de embutir oval</t>
  </si>
  <si>
    <t>9.15</t>
  </si>
  <si>
    <t>RECUPERAÇÃO ALVENARIAS</t>
  </si>
  <si>
    <t>9.9.12</t>
  </si>
  <si>
    <t>9.15.1</t>
  </si>
  <si>
    <t>10.01.040</t>
  </si>
  <si>
    <t>9.15.2</t>
  </si>
  <si>
    <t>9.15.3</t>
  </si>
  <si>
    <t>Demolição manual de alvenaria de elevação ou elemento vazado, incluindo revestimento - rasgos</t>
  </si>
  <si>
    <t>Armadura em barra de aço CA-50 (A ou B) fyk = 500 Mpa - amarração</t>
  </si>
  <si>
    <t>11.01.130</t>
  </si>
  <si>
    <t>Concreto usinado, fck = 25 MPa</t>
  </si>
  <si>
    <t>11.16.060</t>
  </si>
  <si>
    <t>Lançamento e adensamento de concreto ou massa em estrutura</t>
  </si>
  <si>
    <t>9.15.4</t>
  </si>
  <si>
    <t>9.3.18</t>
  </si>
  <si>
    <t>38.05.060</t>
  </si>
  <si>
    <t>Eletroduto galvanizado a quente conforme NBR6323 - 1´ - com acessórios</t>
  </si>
  <si>
    <t>18.06.153</t>
  </si>
  <si>
    <t>Rodapé em placa cerâmica esmaltada PEI-4 para área interna com saída para o exterior, grupo de absorção BIIb, tráfego médio, assentado com argamassa colante industrializada</t>
  </si>
  <si>
    <t>9.9.13</t>
  </si>
  <si>
    <t>11.16.220</t>
  </si>
  <si>
    <t>Nivelamento de piso em concreto com acabadora de superfície</t>
  </si>
  <si>
    <t>9.8.13</t>
  </si>
  <si>
    <t>23.01.050</t>
  </si>
  <si>
    <t>Caixilho em madeira maxim-ar</t>
  </si>
  <si>
    <t>9.12.8</t>
  </si>
  <si>
    <t>9.12.9</t>
  </si>
  <si>
    <t>9.12.10</t>
  </si>
  <si>
    <t>02.03.030</t>
  </si>
  <si>
    <t>Proteção de superfícies em geral com plástico bolha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</si>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</sst>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  <numFmt numFmtId="166" formatCode="_-* #,##0.000_-;\-* #,##0.0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sz val="11"/>
      <color theme="1"/>
      <name val="Ecofont Vera Sans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19" fillId="0" borderId="0"/>
    <xf numFmtId="165" fontId="19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/>
    <xf numFmtId="0" fontId="0" fillId="8" borderId="8" xfId="0" applyFill="1" applyBorder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10" fontId="1" fillId="4" borderId="4" xfId="5" applyNumberFormat="1" applyFont="1" applyFill="1" applyBorder="1"/>
    <xf numFmtId="10" fontId="1" fillId="7" borderId="4" xfId="5" applyNumberFormat="1" applyFont="1" applyFill="1" applyBorder="1"/>
    <xf numFmtId="10" fontId="5" fillId="4" borderId="11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4" xfId="5" applyNumberFormat="1" applyFont="1" applyFill="1" applyBorder="1" applyAlignment="1">
      <alignment horizontal="center" vertical="center"/>
    </xf>
    <xf numFmtId="10" fontId="5" fillId="4" borderId="12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13" xfId="6" applyNumberFormat="1" applyFont="1" applyFill="1" applyBorder="1" applyAlignment="1">
      <alignment horizontal="centerContinuous" vertical="center"/>
    </xf>
    <xf numFmtId="164" fontId="12" fillId="0" borderId="13" xfId="6" applyNumberFormat="1" applyFont="1" applyBorder="1" applyAlignment="1">
      <alignment horizontal="centerContinuous" vertical="center"/>
    </xf>
    <xf numFmtId="164" fontId="12" fillId="0" borderId="14" xfId="6" applyNumberFormat="1" applyFont="1" applyBorder="1" applyAlignment="1">
      <alignment horizontal="centerContinuous" vertical="center"/>
    </xf>
    <xf numFmtId="164" fontId="12" fillId="0" borderId="15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64" fontId="16" fillId="0" borderId="0" xfId="6" applyNumberFormat="1" applyFont="1" applyBorder="1" applyAlignment="1">
      <alignment vertical="center"/>
    </xf>
    <xf numFmtId="164" fontId="15" fillId="0" borderId="0" xfId="6" applyNumberFormat="1" applyFont="1" applyBorder="1" applyAlignment="1">
      <alignment vertical="center"/>
    </xf>
    <xf numFmtId="164" fontId="16" fillId="4" borderId="23" xfId="6" applyNumberFormat="1" applyFont="1" applyFill="1" applyBorder="1" applyAlignment="1">
      <alignment horizontal="center" vertical="center"/>
    </xf>
    <xf numFmtId="164" fontId="15" fillId="0" borderId="20" xfId="6" applyNumberFormat="1" applyFont="1" applyBorder="1" applyAlignment="1">
      <alignment horizontal="left" vertical="center"/>
    </xf>
    <xf numFmtId="164" fontId="15" fillId="9" borderId="24" xfId="6" applyNumberFormat="1" applyFont="1" applyFill="1" applyBorder="1" applyAlignment="1">
      <alignment horizontal="center" vertical="center"/>
    </xf>
    <xf numFmtId="164" fontId="15" fillId="9" borderId="25" xfId="6" applyNumberFormat="1" applyFont="1" applyFill="1" applyBorder="1" applyAlignment="1">
      <alignment horizontal="left" vertical="center"/>
    </xf>
    <xf numFmtId="164" fontId="16" fillId="4" borderId="27" xfId="6" applyNumberFormat="1" applyFont="1" applyFill="1" applyBorder="1" applyAlignment="1">
      <alignment horizontal="left" vertical="center"/>
    </xf>
    <xf numFmtId="164" fontId="16" fillId="0" borderId="28" xfId="6" applyNumberFormat="1" applyFont="1" applyBorder="1" applyAlignment="1">
      <alignment vertical="center"/>
    </xf>
    <xf numFmtId="10" fontId="16" fillId="0" borderId="29" xfId="5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2" fillId="9" borderId="34" xfId="6" applyNumberFormat="1" applyFont="1" applyFill="1" applyBorder="1" applyAlignment="1">
      <alignment horizontal="center" vertical="center" wrapText="1"/>
    </xf>
    <xf numFmtId="164" fontId="12" fillId="9" borderId="35" xfId="6" applyNumberFormat="1" applyFont="1" applyFill="1" applyBorder="1" applyAlignment="1">
      <alignment horizontal="center" vertical="center" wrapText="1"/>
    </xf>
    <xf numFmtId="164" fontId="12" fillId="9" borderId="36" xfId="6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horizontal="center" vertical="center"/>
    </xf>
    <xf numFmtId="43" fontId="21" fillId="2" borderId="4" xfId="1" applyNumberFormat="1" applyFont="1" applyFill="1" applyBorder="1" applyAlignment="1">
      <alignment horizontal="center" vertical="center" wrapText="1"/>
    </xf>
    <xf numFmtId="43" fontId="20" fillId="2" borderId="5" xfId="1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4" xfId="2" applyFont="1" applyFill="1" applyBorder="1" applyAlignment="1">
      <alignment horizontal="center" vertical="center" wrapText="1"/>
    </xf>
    <xf numFmtId="43" fontId="22" fillId="5" borderId="4" xfId="3" applyFont="1" applyFill="1" applyBorder="1" applyAlignment="1">
      <alignment horizontal="center" vertical="center" wrapText="1"/>
    </xf>
    <xf numFmtId="43" fontId="25" fillId="0" borderId="4" xfId="1" applyFont="1" applyBorder="1" applyAlignment="1">
      <alignment horizontal="center" vertical="center" wrapText="1"/>
    </xf>
    <xf numFmtId="43" fontId="24" fillId="0" borderId="5" xfId="1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43" fontId="22" fillId="3" borderId="4" xfId="1" applyNumberFormat="1" applyFont="1" applyFill="1" applyBorder="1" applyAlignment="1">
      <alignment horizontal="center" vertical="center" wrapText="1"/>
    </xf>
    <xf numFmtId="0" fontId="22" fillId="5" borderId="4" xfId="2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43" fontId="25" fillId="2" borderId="4" xfId="0" applyNumberFormat="1" applyFont="1" applyFill="1" applyBorder="1" applyAlignment="1">
      <alignment horizontal="center" vertical="center"/>
    </xf>
    <xf numFmtId="43" fontId="20" fillId="2" borderId="4" xfId="0" applyNumberFormat="1" applyFont="1" applyFill="1" applyBorder="1" applyAlignment="1">
      <alignment horizontal="center" vertical="center"/>
    </xf>
    <xf numFmtId="43" fontId="23" fillId="3" borderId="5" xfId="1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>
      <alignment horizontal="center" vertical="center"/>
    </xf>
    <xf numFmtId="43" fontId="20" fillId="2" borderId="5" xfId="0" applyNumberFormat="1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left" vertical="center"/>
    </xf>
    <xf numFmtId="0" fontId="25" fillId="2" borderId="43" xfId="0" applyFont="1" applyFill="1" applyBorder="1" applyAlignment="1">
      <alignment horizontal="center" vertical="center"/>
    </xf>
    <xf numFmtId="43" fontId="25" fillId="2" borderId="43" xfId="0" applyNumberFormat="1" applyFont="1" applyFill="1" applyBorder="1" applyAlignment="1">
      <alignment horizontal="center" vertical="center"/>
    </xf>
    <xf numFmtId="43" fontId="20" fillId="2" borderId="43" xfId="0" applyNumberFormat="1" applyFont="1" applyFill="1" applyBorder="1" applyAlignment="1">
      <alignment horizontal="center" vertical="center"/>
    </xf>
    <xf numFmtId="43" fontId="20" fillId="2" borderId="44" xfId="0" applyNumberFormat="1" applyFont="1" applyFill="1" applyBorder="1" applyAlignment="1">
      <alignment horizontal="center" vertical="center"/>
    </xf>
    <xf numFmtId="0" fontId="21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2" fillId="11" borderId="4" xfId="0" applyFont="1" applyFill="1" applyBorder="1" applyAlignment="1">
      <alignment horizontal="center" vertical="center" wrapText="1"/>
    </xf>
    <xf numFmtId="43" fontId="22" fillId="11" borderId="4" xfId="1" applyNumberFormat="1" applyFont="1" applyFill="1" applyBorder="1" applyAlignment="1">
      <alignment horizontal="center" vertical="center" wrapText="1"/>
    </xf>
    <xf numFmtId="43" fontId="23" fillId="11" borderId="5" xfId="1" applyNumberFormat="1" applyFont="1" applyFill="1" applyBorder="1" applyAlignment="1">
      <alignment horizontal="center" vertical="center" wrapText="1"/>
    </xf>
    <xf numFmtId="0" fontId="21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12" borderId="4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left" vertical="center" wrapText="1"/>
    </xf>
    <xf numFmtId="0" fontId="22" fillId="12" borderId="4" xfId="0" applyFont="1" applyFill="1" applyBorder="1" applyAlignment="1">
      <alignment horizontal="center" vertical="center" wrapText="1"/>
    </xf>
    <xf numFmtId="43" fontId="22" fillId="12" borderId="4" xfId="1" applyNumberFormat="1" applyFont="1" applyFill="1" applyBorder="1" applyAlignment="1">
      <alignment horizontal="center" vertical="center" wrapText="1"/>
    </xf>
    <xf numFmtId="43" fontId="23" fillId="12" borderId="5" xfId="1" applyNumberFormat="1" applyFont="1" applyFill="1" applyBorder="1" applyAlignment="1">
      <alignment horizontal="center" vertical="center" wrapText="1"/>
    </xf>
    <xf numFmtId="0" fontId="26" fillId="5" borderId="4" xfId="10" applyFont="1" applyFill="1" applyBorder="1" applyAlignment="1">
      <alignment horizontal="center" vertical="center" wrapText="1"/>
    </xf>
    <xf numFmtId="0" fontId="22" fillId="5" borderId="4" xfId="10" applyFont="1" applyFill="1" applyBorder="1" applyAlignment="1">
      <alignment horizontal="left" vertical="center" wrapText="1"/>
    </xf>
    <xf numFmtId="164" fontId="13" fillId="0" borderId="45" xfId="6" applyNumberFormat="1" applyFont="1" applyBorder="1" applyAlignment="1">
      <alignment horizontal="left" vertical="center"/>
    </xf>
    <xf numFmtId="164" fontId="16" fillId="4" borderId="31" xfId="6" applyNumberFormat="1" applyFont="1" applyFill="1" applyBorder="1" applyAlignment="1">
      <alignment vertical="center"/>
    </xf>
    <xf numFmtId="164" fontId="16" fillId="0" borderId="8" xfId="6" applyNumberFormat="1" applyFont="1" applyFill="1" applyBorder="1" applyAlignment="1">
      <alignment vertical="center"/>
    </xf>
    <xf numFmtId="164" fontId="16" fillId="0" borderId="4" xfId="6" applyNumberFormat="1" applyFont="1" applyFill="1" applyBorder="1" applyAlignment="1">
      <alignment vertical="center"/>
    </xf>
    <xf numFmtId="164" fontId="12" fillId="13" borderId="54" xfId="6" applyNumberFormat="1" applyFont="1" applyFill="1" applyBorder="1" applyAlignment="1">
      <alignment horizontal="left" vertical="center"/>
    </xf>
    <xf numFmtId="10" fontId="16" fillId="13" borderId="33" xfId="5" applyNumberFormat="1" applyFont="1" applyFill="1" applyBorder="1" applyAlignment="1">
      <alignment vertical="center"/>
    </xf>
    <xf numFmtId="164" fontId="12" fillId="13" borderId="45" xfId="6" applyNumberFormat="1" applyFont="1" applyFill="1" applyBorder="1" applyAlignment="1">
      <alignment horizontal="left" vertical="center"/>
    </xf>
    <xf numFmtId="164" fontId="16" fillId="13" borderId="4" xfId="6" applyNumberFormat="1" applyFont="1" applyFill="1" applyBorder="1" applyAlignment="1">
      <alignment vertical="center"/>
    </xf>
    <xf numFmtId="10" fontId="16" fillId="13" borderId="19" xfId="5" applyNumberFormat="1" applyFont="1" applyFill="1" applyBorder="1" applyAlignment="1">
      <alignment vertical="center"/>
    </xf>
    <xf numFmtId="164" fontId="16" fillId="4" borderId="8" xfId="6" applyNumberFormat="1" applyFont="1" applyFill="1" applyBorder="1" applyAlignment="1">
      <alignment vertical="center"/>
    </xf>
    <xf numFmtId="164" fontId="12" fillId="9" borderId="34" xfId="6" applyNumberFormat="1" applyFont="1" applyFill="1" applyBorder="1" applyAlignment="1">
      <alignment horizontal="center" wrapText="1"/>
    </xf>
    <xf numFmtId="164" fontId="16" fillId="0" borderId="0" xfId="6" applyNumberFormat="1" applyFont="1" applyFill="1" applyBorder="1" applyAlignment="1">
      <alignment vertical="center"/>
    </xf>
    <xf numFmtId="164" fontId="16" fillId="13" borderId="53" xfId="6" applyNumberFormat="1" applyFont="1" applyFill="1" applyBorder="1" applyAlignment="1">
      <alignment vertical="center"/>
    </xf>
    <xf numFmtId="164" fontId="16" fillId="13" borderId="41" xfId="6" applyNumberFormat="1" applyFont="1" applyFill="1" applyBorder="1" applyAlignment="1">
      <alignment vertical="center"/>
    </xf>
    <xf numFmtId="164" fontId="16" fillId="13" borderId="48" xfId="6" applyNumberFormat="1" applyFont="1" applyFill="1" applyBorder="1" applyAlignment="1">
      <alignment vertical="center"/>
    </xf>
    <xf numFmtId="164" fontId="16" fillId="13" borderId="8" xfId="6" applyNumberFormat="1" applyFont="1" applyFill="1" applyBorder="1" applyAlignment="1">
      <alignment vertical="center"/>
    </xf>
    <xf numFmtId="164" fontId="16" fillId="13" borderId="47" xfId="6" applyNumberFormat="1" applyFont="1" applyFill="1" applyBorder="1" applyAlignment="1">
      <alignment vertical="center"/>
    </xf>
    <xf numFmtId="164" fontId="16" fillId="13" borderId="60" xfId="6" applyNumberFormat="1" applyFont="1" applyFill="1" applyBorder="1" applyAlignment="1">
      <alignment vertical="center"/>
    </xf>
    <xf numFmtId="10" fontId="16" fillId="13" borderId="57" xfId="5" applyNumberFormat="1" applyFont="1" applyFill="1" applyBorder="1" applyAlignment="1">
      <alignment vertical="center"/>
    </xf>
    <xf numFmtId="164" fontId="27" fillId="13" borderId="63" xfId="6" applyNumberFormat="1" applyFont="1" applyFill="1" applyBorder="1" applyAlignment="1">
      <alignment vertical="center"/>
    </xf>
    <xf numFmtId="164" fontId="27" fillId="13" borderId="46" xfId="6" applyNumberFormat="1" applyFont="1" applyFill="1" applyBorder="1" applyAlignment="1">
      <alignment vertical="center"/>
    </xf>
    <xf numFmtId="164" fontId="14" fillId="4" borderId="46" xfId="6" applyNumberFormat="1" applyFont="1" applyFill="1" applyBorder="1" applyAlignment="1">
      <alignment horizontal="center" vertical="center"/>
    </xf>
    <xf numFmtId="10" fontId="16" fillId="0" borderId="65" xfId="5" applyNumberFormat="1" applyFont="1" applyFill="1" applyBorder="1" applyAlignment="1">
      <alignment vertical="center"/>
    </xf>
    <xf numFmtId="10" fontId="16" fillId="0" borderId="65" xfId="5" applyNumberFormat="1" applyFont="1" applyBorder="1" applyAlignment="1">
      <alignment vertical="center"/>
    </xf>
    <xf numFmtId="164" fontId="15" fillId="14" borderId="39" xfId="6" applyNumberFormat="1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vertical="center"/>
    </xf>
    <xf numFmtId="164" fontId="15" fillId="0" borderId="62" xfId="6" applyNumberFormat="1" applyFont="1" applyFill="1" applyBorder="1" applyAlignment="1">
      <alignment vertical="center"/>
    </xf>
    <xf numFmtId="10" fontId="16" fillId="0" borderId="29" xfId="5" applyNumberFormat="1" applyFont="1" applyFill="1" applyBorder="1" applyAlignment="1">
      <alignment vertical="center"/>
    </xf>
    <xf numFmtId="164" fontId="16" fillId="0" borderId="29" xfId="6" applyNumberFormat="1" applyFont="1" applyFill="1" applyBorder="1" applyAlignment="1">
      <alignment vertical="center"/>
    </xf>
    <xf numFmtId="164" fontId="16" fillId="0" borderId="30" xfId="6" applyNumberFormat="1" applyFont="1" applyFill="1" applyBorder="1" applyAlignment="1">
      <alignment vertical="center"/>
    </xf>
    <xf numFmtId="164" fontId="16" fillId="0" borderId="67" xfId="6" applyNumberFormat="1" applyFont="1" applyFill="1" applyBorder="1" applyAlignment="1">
      <alignment vertical="center"/>
    </xf>
    <xf numFmtId="164" fontId="15" fillId="0" borderId="68" xfId="6" applyNumberFormat="1" applyFont="1" applyFill="1" applyBorder="1" applyAlignment="1">
      <alignment vertical="center"/>
    </xf>
    <xf numFmtId="164" fontId="15" fillId="0" borderId="22" xfId="6" applyNumberFormat="1" applyFont="1" applyFill="1" applyBorder="1" applyAlignment="1">
      <alignment vertical="center"/>
    </xf>
    <xf numFmtId="164" fontId="16" fillId="0" borderId="69" xfId="6" applyNumberFormat="1" applyFont="1" applyFill="1" applyBorder="1" applyAlignment="1">
      <alignment vertical="center"/>
    </xf>
    <xf numFmtId="164" fontId="15" fillId="0" borderId="69" xfId="6" applyNumberFormat="1" applyFont="1" applyFill="1" applyBorder="1" applyAlignment="1">
      <alignment vertical="center"/>
    </xf>
    <xf numFmtId="10" fontId="16" fillId="0" borderId="70" xfId="5" applyNumberFormat="1" applyFont="1" applyFill="1" applyBorder="1" applyAlignment="1">
      <alignment vertical="center"/>
    </xf>
    <xf numFmtId="164" fontId="15" fillId="9" borderId="71" xfId="6" applyNumberFormat="1" applyFont="1" applyFill="1" applyBorder="1" applyAlignment="1">
      <alignment vertical="center"/>
    </xf>
    <xf numFmtId="164" fontId="15" fillId="9" borderId="18" xfId="6" applyNumberFormat="1" applyFont="1" applyFill="1" applyBorder="1" applyAlignment="1">
      <alignment vertical="center"/>
    </xf>
    <xf numFmtId="164" fontId="16" fillId="0" borderId="75" xfId="6" applyNumberFormat="1" applyFont="1" applyBorder="1" applyAlignment="1">
      <alignment vertical="center"/>
    </xf>
    <xf numFmtId="164" fontId="16" fillId="0" borderId="76" xfId="6" applyNumberFormat="1" applyFont="1" applyBorder="1" applyAlignment="1">
      <alignment vertical="center"/>
    </xf>
    <xf numFmtId="164" fontId="16" fillId="0" borderId="77" xfId="6" applyNumberFormat="1" applyFont="1" applyBorder="1" applyAlignment="1">
      <alignment vertical="center"/>
    </xf>
    <xf numFmtId="164" fontId="16" fillId="13" borderId="78" xfId="6" applyNumberFormat="1" applyFont="1" applyFill="1" applyBorder="1" applyAlignment="1">
      <alignment vertical="center"/>
    </xf>
    <xf numFmtId="164" fontId="27" fillId="13" borderId="79" xfId="6" applyNumberFormat="1" applyFont="1" applyFill="1" applyBorder="1" applyAlignment="1">
      <alignment vertical="center"/>
    </xf>
    <xf numFmtId="164" fontId="12" fillId="13" borderId="80" xfId="6" applyNumberFormat="1" applyFont="1" applyFill="1" applyBorder="1" applyAlignment="1">
      <alignment horizontal="left" vertical="center"/>
    </xf>
    <xf numFmtId="164" fontId="16" fillId="10" borderId="81" xfId="6" applyNumberFormat="1" applyFont="1" applyFill="1" applyBorder="1" applyAlignment="1">
      <alignment vertical="center"/>
    </xf>
    <xf numFmtId="10" fontId="15" fillId="10" borderId="59" xfId="5" applyNumberFormat="1" applyFont="1" applyFill="1" applyBorder="1" applyAlignment="1">
      <alignment vertical="center"/>
    </xf>
    <xf numFmtId="164" fontId="16" fillId="10" borderId="72" xfId="6" applyNumberFormat="1" applyFont="1" applyFill="1" applyBorder="1" applyAlignment="1">
      <alignment vertical="center"/>
    </xf>
    <xf numFmtId="164" fontId="16" fillId="10" borderId="73" xfId="6" applyNumberFormat="1" applyFont="1" applyFill="1" applyBorder="1" applyAlignment="1">
      <alignment vertical="center"/>
    </xf>
    <xf numFmtId="164" fontId="16" fillId="0" borderId="82" xfId="6" applyNumberFormat="1" applyFont="1" applyBorder="1" applyAlignment="1">
      <alignment vertical="center"/>
    </xf>
    <xf numFmtId="164" fontId="16" fillId="0" borderId="61" xfId="6" applyNumberFormat="1" applyFont="1" applyBorder="1" applyAlignment="1">
      <alignment vertical="center"/>
    </xf>
    <xf numFmtId="164" fontId="16" fillId="0" borderId="83" xfId="6" applyNumberFormat="1" applyFont="1" applyBorder="1" applyAlignment="1">
      <alignment vertical="center"/>
    </xf>
    <xf numFmtId="164" fontId="16" fillId="4" borderId="50" xfId="6" applyNumberFormat="1" applyFont="1" applyFill="1" applyBorder="1" applyAlignment="1">
      <alignment horizontal="center" vertical="center"/>
    </xf>
    <xf numFmtId="164" fontId="15" fillId="0" borderId="58" xfId="6" applyNumberFormat="1" applyFont="1" applyBorder="1" applyAlignment="1">
      <alignment horizontal="left" vertical="center"/>
    </xf>
    <xf numFmtId="164" fontId="15" fillId="10" borderId="21" xfId="6" applyNumberFormat="1" applyFont="1" applyFill="1" applyBorder="1" applyAlignment="1">
      <alignment horizontal="center" vertical="center"/>
    </xf>
    <xf numFmtId="164" fontId="15" fillId="10" borderId="74" xfId="6" applyNumberFormat="1" applyFont="1" applyFill="1" applyBorder="1" applyAlignment="1">
      <alignment horizontal="left" vertical="center"/>
    </xf>
    <xf numFmtId="166" fontId="15" fillId="13" borderId="64" xfId="6" applyNumberFormat="1" applyFont="1" applyFill="1" applyBorder="1" applyAlignment="1">
      <alignment vertical="center"/>
    </xf>
    <xf numFmtId="166" fontId="15" fillId="13" borderId="6" xfId="6" applyNumberFormat="1" applyFont="1" applyFill="1" applyBorder="1" applyAlignment="1">
      <alignment vertical="center"/>
    </xf>
    <xf numFmtId="166" fontId="16" fillId="0" borderId="6" xfId="6" applyNumberFormat="1" applyFont="1" applyFill="1" applyBorder="1" applyAlignment="1">
      <alignment vertical="center"/>
    </xf>
    <xf numFmtId="166" fontId="16" fillId="0" borderId="56" xfId="6" applyNumberFormat="1" applyFont="1" applyFill="1" applyBorder="1" applyAlignment="1">
      <alignment vertical="center"/>
    </xf>
    <xf numFmtId="166" fontId="15" fillId="13" borderId="56" xfId="6" applyNumberFormat="1" applyFont="1" applyFill="1" applyBorder="1" applyAlignment="1">
      <alignment vertical="center"/>
    </xf>
    <xf numFmtId="166" fontId="15" fillId="13" borderId="58" xfId="6" applyNumberFormat="1" applyFont="1" applyFill="1" applyBorder="1" applyAlignment="1">
      <alignment vertical="center"/>
    </xf>
    <xf numFmtId="43" fontId="14" fillId="13" borderId="32" xfId="6" applyNumberFormat="1" applyFont="1" applyFill="1" applyBorder="1" applyAlignment="1">
      <alignment horizontal="center" vertical="center"/>
    </xf>
    <xf numFmtId="43" fontId="16" fillId="13" borderId="32" xfId="6" applyNumberFormat="1" applyFont="1" applyFill="1" applyBorder="1" applyAlignment="1">
      <alignment vertical="center"/>
    </xf>
    <xf numFmtId="43" fontId="15" fillId="13" borderId="32" xfId="6" applyNumberFormat="1" applyFont="1" applyFill="1" applyBorder="1" applyAlignment="1">
      <alignment horizontal="right" vertical="center"/>
    </xf>
    <xf numFmtId="43" fontId="16" fillId="13" borderId="4" xfId="6" applyNumberFormat="1" applyFont="1" applyFill="1" applyBorder="1" applyAlignment="1">
      <alignment vertical="center"/>
    </xf>
    <xf numFmtId="43" fontId="16" fillId="0" borderId="4" xfId="6" applyNumberFormat="1" applyFont="1" applyBorder="1" applyAlignment="1">
      <alignment vertical="center"/>
    </xf>
    <xf numFmtId="43" fontId="16" fillId="4" borderId="32" xfId="6" applyNumberFormat="1" applyFont="1" applyFill="1" applyBorder="1" applyAlignment="1">
      <alignment vertical="center"/>
    </xf>
    <xf numFmtId="43" fontId="15" fillId="4" borderId="6" xfId="6" applyNumberFormat="1" applyFont="1" applyFill="1" applyBorder="1" applyAlignment="1">
      <alignment horizontal="right" vertical="center"/>
    </xf>
    <xf numFmtId="43" fontId="16" fillId="13" borderId="60" xfId="6" applyNumberFormat="1" applyFont="1" applyFill="1" applyBorder="1" applyAlignment="1">
      <alignment vertical="center"/>
    </xf>
    <xf numFmtId="43" fontId="16" fillId="13" borderId="61" xfId="6" applyNumberFormat="1" applyFont="1" applyFill="1" applyBorder="1" applyAlignment="1">
      <alignment vertical="center"/>
    </xf>
    <xf numFmtId="43" fontId="15" fillId="13" borderId="61" xfId="6" applyNumberFormat="1" applyFont="1" applyFill="1" applyBorder="1" applyAlignment="1">
      <alignment horizontal="right" vertical="center"/>
    </xf>
    <xf numFmtId="43" fontId="15" fillId="14" borderId="66" xfId="6" applyNumberFormat="1" applyFont="1" applyFill="1" applyBorder="1" applyAlignment="1">
      <alignment vertical="center"/>
    </xf>
    <xf numFmtId="43" fontId="16" fillId="10" borderId="73" xfId="6" applyNumberFormat="1" applyFont="1" applyFill="1" applyBorder="1" applyAlignment="1">
      <alignment vertical="center"/>
    </xf>
    <xf numFmtId="43" fontId="15" fillId="10" borderId="10" xfId="6" applyNumberFormat="1" applyFont="1" applyFill="1" applyBorder="1" applyAlignment="1">
      <alignment vertical="center"/>
    </xf>
    <xf numFmtId="43" fontId="15" fillId="10" borderId="26" xfId="6" applyNumberFormat="1" applyFont="1" applyFill="1" applyBorder="1" applyAlignment="1">
      <alignment vertical="center"/>
    </xf>
    <xf numFmtId="43" fontId="20" fillId="2" borderId="7" xfId="1" applyNumberFormat="1" applyFont="1" applyFill="1" applyBorder="1" applyAlignment="1">
      <alignment horizontal="center" vertical="center"/>
    </xf>
    <xf numFmtId="43" fontId="20" fillId="2" borderId="2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3" fontId="20" fillId="2" borderId="7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43" fontId="20" fillId="2" borderId="7" xfId="0" applyNumberFormat="1" applyFont="1" applyFill="1" applyBorder="1" applyAlignment="1">
      <alignment horizontal="center" vertical="center"/>
    </xf>
    <xf numFmtId="43" fontId="20" fillId="2" borderId="4" xfId="0" applyNumberFormat="1" applyFont="1" applyFill="1" applyBorder="1" applyAlignment="1">
      <alignment horizontal="center" vertical="center"/>
    </xf>
    <xf numFmtId="164" fontId="12" fillId="9" borderId="40" xfId="6" applyNumberFormat="1" applyFont="1" applyFill="1" applyBorder="1" applyAlignment="1">
      <alignment horizontal="center" vertical="center" wrapText="1"/>
    </xf>
    <xf numFmtId="164" fontId="12" fillId="9" borderId="52" xfId="6" applyNumberFormat="1" applyFont="1" applyFill="1" applyBorder="1" applyAlignment="1">
      <alignment horizontal="center" vertical="center" wrapText="1"/>
    </xf>
    <xf numFmtId="164" fontId="12" fillId="9" borderId="4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3" fillId="8" borderId="37" xfId="6" applyNumberFormat="1" applyFont="1" applyFill="1" applyBorder="1" applyAlignment="1">
      <alignment horizontal="center" vertical="center"/>
    </xf>
    <xf numFmtId="164" fontId="13" fillId="8" borderId="38" xfId="6" applyNumberFormat="1" applyFont="1" applyFill="1" applyBorder="1" applyAlignment="1">
      <alignment horizontal="center" vertical="center"/>
    </xf>
    <xf numFmtId="164" fontId="13" fillId="8" borderId="16" xfId="6" applyNumberFormat="1" applyFont="1" applyFill="1" applyBorder="1" applyAlignment="1">
      <alignment horizontal="center" vertical="center"/>
    </xf>
    <xf numFmtId="164" fontId="13" fillId="8" borderId="17" xfId="6" applyNumberFormat="1" applyFont="1" applyFill="1" applyBorder="1" applyAlignment="1">
      <alignment horizontal="center"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35" xfId="6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</cellXfs>
  <cellStyles count="11">
    <cellStyle name="Moeda 2" xfId="9"/>
    <cellStyle name="Normal" xfId="0" builtinId="0"/>
    <cellStyle name="Normal 2" xfId="2"/>
    <cellStyle name="Normal 2 2" xfId="10"/>
    <cellStyle name="Normal 3" xfId="4"/>
    <cellStyle name="Normal 4" xfId="8"/>
    <cellStyle name="Normal 9" xfId="7"/>
    <cellStyle name="Porcentagem" xfId="5" builtinId="5"/>
    <cellStyle name="Separador de milhares 2" xfId="6"/>
    <cellStyle name="Vírgula" xfId="1" builtinId="3"/>
    <cellStyle name="Vírgula 2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="" xmlns:a16="http://schemas.microsoft.com/office/drawing/2014/main" id="{3F279B98-0143-4CF9-93B3-FAF6FB2E0B4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="" xmlns:a16="http://schemas.microsoft.com/office/drawing/2014/main" id="{854E4996-93CD-4D36-B3C3-41C1AC9C5F8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="" xmlns:a16="http://schemas.microsoft.com/office/drawing/2014/main" id="{65F87385-6F54-4519-BC7B-02B5C4CA1D9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="" xmlns:a16="http://schemas.microsoft.com/office/drawing/2014/main" id="{9EBFA93F-DCE7-4D13-869D-0D37EB6D9D5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="" xmlns:a16="http://schemas.microsoft.com/office/drawing/2014/main" id="{FE670477-409A-44BE-8192-D02DD59350C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="" xmlns:a16="http://schemas.microsoft.com/office/drawing/2014/main" id="{E0B455AA-A59F-475D-A57F-0D283AD510B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="" xmlns:a16="http://schemas.microsoft.com/office/drawing/2014/main" id="{E827A0C7-43FD-4973-A38B-943C53309C5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="" xmlns:a16="http://schemas.microsoft.com/office/drawing/2014/main" id="{9CD6F247-618B-46FA-BA0D-063C5A366D5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="" xmlns:a16="http://schemas.microsoft.com/office/drawing/2014/main" id="{E86E4654-08A8-4446-B789-66739A21D0C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="" xmlns:a16="http://schemas.microsoft.com/office/drawing/2014/main" id="{5393038D-1910-49E5-AFBF-3917510D485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="" xmlns:a16="http://schemas.microsoft.com/office/drawing/2014/main" id="{1286BCB2-95BF-478B-BB7C-AEDBC98A301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="" xmlns:a16="http://schemas.microsoft.com/office/drawing/2014/main" id="{E42441FF-B9DE-4ADD-AF3D-A1A6C44A54A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="" xmlns:a16="http://schemas.microsoft.com/office/drawing/2014/main" id="{5F6CB9F2-5A2A-4166-B35C-42D081922FA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="" xmlns:a16="http://schemas.microsoft.com/office/drawing/2014/main" id="{32C4BA66-AAE5-42F6-84F2-B706F843C06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="" xmlns:a16="http://schemas.microsoft.com/office/drawing/2014/main" id="{7694A9A2-2D3F-431E-837E-4B1963D0A96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="" xmlns:a16="http://schemas.microsoft.com/office/drawing/2014/main" id="{072EE7EA-48A7-4976-A493-1A3624AE1A1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="" xmlns:a16="http://schemas.microsoft.com/office/drawing/2014/main" id="{1DDA373A-FC0A-4856-B022-485E824D539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="" xmlns:a16="http://schemas.microsoft.com/office/drawing/2014/main" id="{AE6E7BFE-7D25-4852-8CDF-134CFDA5DD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="" xmlns:a16="http://schemas.microsoft.com/office/drawing/2014/main" id="{730F5934-B8F2-4BEF-A03A-128B116A28F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="" xmlns:a16="http://schemas.microsoft.com/office/drawing/2014/main" id="{B16F57F4-BAEA-425F-AAD7-04503F97AE1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="" xmlns:a16="http://schemas.microsoft.com/office/drawing/2014/main" id="{461BE176-C059-4AF9-A059-23FF052D93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="" xmlns:a16="http://schemas.microsoft.com/office/drawing/2014/main" id="{31AFB237-799B-4D73-AF95-1907706E33D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="" xmlns:a16="http://schemas.microsoft.com/office/drawing/2014/main" id="{0B604258-3A8F-42A3-9378-FDDBEA90A6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="" xmlns:a16="http://schemas.microsoft.com/office/drawing/2014/main" id="{8082B68F-B255-4A78-ACC9-8399C63CE73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="" xmlns:a16="http://schemas.microsoft.com/office/drawing/2014/main" id="{FDDC01CD-A30D-4F6A-9C4D-226965AD4ED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="" xmlns:a16="http://schemas.microsoft.com/office/drawing/2014/main" id="{ADC97DFB-DC36-41AD-AD61-F4EB9B23FC6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="" xmlns:a16="http://schemas.microsoft.com/office/drawing/2014/main" id="{D191C3A1-AC66-4563-B074-8AE65B545D8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="" xmlns:a16="http://schemas.microsoft.com/office/drawing/2014/main" id="{7B85D158-9F9D-450A-8862-5224D0457ED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="" xmlns:a16="http://schemas.microsoft.com/office/drawing/2014/main" id="{04C49033-3B3F-4165-8968-0BFC80D4825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="" xmlns:a16="http://schemas.microsoft.com/office/drawing/2014/main" id="{0AEC3921-55E7-4E15-8144-9DDBAE5571E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="" xmlns:a16="http://schemas.microsoft.com/office/drawing/2014/main" id="{0D0827A3-BC22-47FF-A53F-1D89FF54D78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="" xmlns:a16="http://schemas.microsoft.com/office/drawing/2014/main" id="{7D579D29-EEF9-4781-A74A-C0F6C17C3BA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="" xmlns:a16="http://schemas.microsoft.com/office/drawing/2014/main" id="{FCB833B3-B284-4474-9E33-7CDA1AB05F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="" xmlns:a16="http://schemas.microsoft.com/office/drawing/2014/main" id="{B15A912E-F675-4457-A5B9-6E55F403D5E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="" xmlns:a16="http://schemas.microsoft.com/office/drawing/2014/main" id="{30AE38FF-2000-4A0B-A66B-9EE95E2B81C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="" xmlns:a16="http://schemas.microsoft.com/office/drawing/2014/main" id="{AD9E41E3-ABA2-44E1-BE0D-E7F9B5004EB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="" xmlns:a16="http://schemas.microsoft.com/office/drawing/2014/main" id="{CDD6C807-9494-46A7-B865-598320ACF33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="" xmlns:a16="http://schemas.microsoft.com/office/drawing/2014/main" id="{CF30AC26-6B3A-4925-A5FE-78CB091E8C8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="" xmlns:a16="http://schemas.microsoft.com/office/drawing/2014/main" id="{E41EC24D-8402-4BD2-BE77-325E9FA67E2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="" xmlns:a16="http://schemas.microsoft.com/office/drawing/2014/main" id="{7D91D8BB-26D1-4BDB-BFC1-AEBBFD4C9F7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="" xmlns:a16="http://schemas.microsoft.com/office/drawing/2014/main" id="{F22D8890-9120-437E-8B43-A9F380FB5BD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="" xmlns:a16="http://schemas.microsoft.com/office/drawing/2014/main" id="{B60AF2BA-4B1B-46C8-A5BE-E7C2CC3A1F6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="" xmlns:a16="http://schemas.microsoft.com/office/drawing/2014/main" id="{BC2B948D-0897-4870-81DD-B321E7758B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="" xmlns:a16="http://schemas.microsoft.com/office/drawing/2014/main" id="{E0B1BE2A-9E26-4267-8C42-EC69A22C861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="" xmlns:a16="http://schemas.microsoft.com/office/drawing/2014/main" id="{1D7EFDA8-B8C2-47EB-9A74-B6273DE9D70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="" xmlns:a16="http://schemas.microsoft.com/office/drawing/2014/main" id="{80AE259C-3B88-45AA-8768-C77E9270036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="" xmlns:a16="http://schemas.microsoft.com/office/drawing/2014/main" id="{6893C844-8CA8-4AC4-8B1E-D09543EBFEA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="" xmlns:a16="http://schemas.microsoft.com/office/drawing/2014/main" id="{37CBF7BD-9650-4398-86CD-502739B9479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="" xmlns:a16="http://schemas.microsoft.com/office/drawing/2014/main" id="{03F2D9EA-AD61-45DA-8740-BA0D1FA3226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="" xmlns:a16="http://schemas.microsoft.com/office/drawing/2014/main" id="{66553D69-A7EB-4EB5-B84A-30329947FE8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="" xmlns:a16="http://schemas.microsoft.com/office/drawing/2014/main" id="{022847B2-FB2B-4A42-93D7-36C68B72CBA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="" xmlns:a16="http://schemas.microsoft.com/office/drawing/2014/main" id="{DBD7F49C-4E6B-412A-BD52-F1C4FB9186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="" xmlns:a16="http://schemas.microsoft.com/office/drawing/2014/main" id="{BD4A6711-AFCA-4036-A2BA-76C07483A84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="" xmlns:a16="http://schemas.microsoft.com/office/drawing/2014/main" id="{0C5847E0-0D55-4C10-A402-1E40711736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="" xmlns:a16="http://schemas.microsoft.com/office/drawing/2014/main" id="{C5FCEED6-97EB-4F1F-99B4-F8C96E61D76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="" xmlns:a16="http://schemas.microsoft.com/office/drawing/2014/main" id="{E681CCA2-2B95-43A2-BC8D-2FAA07E17F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="" xmlns:a16="http://schemas.microsoft.com/office/drawing/2014/main" id="{38D3C16F-CEF4-417F-8884-A779CAA53AC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="" xmlns:a16="http://schemas.microsoft.com/office/drawing/2014/main" id="{30A8A438-BDE9-466C-A909-CE3F613CEF0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="" xmlns:a16="http://schemas.microsoft.com/office/drawing/2014/main" id="{057509BC-2B71-44DE-8DAF-872D53ED14C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="" xmlns:a16="http://schemas.microsoft.com/office/drawing/2014/main" id="{8CC31391-489B-45B4-B7BF-7A1ED31759E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="" xmlns:a16="http://schemas.microsoft.com/office/drawing/2014/main" id="{05296625-8FD8-4A69-B479-7C9038DBC17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="" xmlns:a16="http://schemas.microsoft.com/office/drawing/2014/main" id="{972CEDB3-395F-4562-8875-EFAFFF1681B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="" xmlns:a16="http://schemas.microsoft.com/office/drawing/2014/main" id="{238C16DD-CEF4-459D-9304-3D2729BF32E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="" xmlns:a16="http://schemas.microsoft.com/office/drawing/2014/main" id="{5C656C7F-11BA-4880-BB4E-628479157C0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="" xmlns:a16="http://schemas.microsoft.com/office/drawing/2014/main" id="{2CA1B2CC-024A-4480-BDA3-5FC9F008B92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="" xmlns:a16="http://schemas.microsoft.com/office/drawing/2014/main" id="{29E20509-1521-449B-99C3-0B6DBB7A883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="" xmlns:a16="http://schemas.microsoft.com/office/drawing/2014/main" id="{E973D665-9B4C-4B16-97BA-EAC9A57332D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="" xmlns:a16="http://schemas.microsoft.com/office/drawing/2014/main" id="{5D55B392-76BD-4FC3-8915-0323425394D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="" xmlns:a16="http://schemas.microsoft.com/office/drawing/2014/main" id="{5EBA8BE8-603D-46CB-AE4B-839A3CE49C9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="" xmlns:a16="http://schemas.microsoft.com/office/drawing/2014/main" id="{549C7738-792C-417E-A237-20F50BD9BE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="" xmlns:a16="http://schemas.microsoft.com/office/drawing/2014/main" id="{1110934C-2FC8-4723-9E24-1A5E971C85A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="" xmlns:a16="http://schemas.microsoft.com/office/drawing/2014/main" id="{248CE076-EEDB-4822-A6C7-65C698A9EE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="" xmlns:a16="http://schemas.microsoft.com/office/drawing/2014/main" id="{3F59862E-3C41-4FE8-B76B-FF17F860682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="" xmlns:a16="http://schemas.microsoft.com/office/drawing/2014/main" id="{DAD03197-5E93-4F78-8DE6-BCDBF25D7E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="" xmlns:a16="http://schemas.microsoft.com/office/drawing/2014/main" id="{17F7AA8D-1C28-4CEC-861F-3E8F09FDBD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="" xmlns:a16="http://schemas.microsoft.com/office/drawing/2014/main" id="{8A523F81-F0E5-4A18-9CE5-BED8464C263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="" xmlns:a16="http://schemas.microsoft.com/office/drawing/2014/main" id="{EBC36052-34D3-4A0C-A86C-DD8D26A48E1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="" xmlns:a16="http://schemas.microsoft.com/office/drawing/2014/main" id="{93DC5E61-F397-4DB7-9161-A34668FCA98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="" xmlns:a16="http://schemas.microsoft.com/office/drawing/2014/main" id="{5FA4050F-078D-40F2-BF0C-E9E05D02D0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="" xmlns:a16="http://schemas.microsoft.com/office/drawing/2014/main" id="{2042CEF9-B20E-4458-B59B-7C3A6F620EC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="" xmlns:a16="http://schemas.microsoft.com/office/drawing/2014/main" id="{B8C87810-7891-4497-96E0-5AFAE32D061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="" xmlns:a16="http://schemas.microsoft.com/office/drawing/2014/main" id="{52728311-A715-4ABD-84D9-068F761F2A6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="" xmlns:a16="http://schemas.microsoft.com/office/drawing/2014/main" id="{524C8B77-EDB7-49AA-8EC5-4AD09FD04BA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="" xmlns:a16="http://schemas.microsoft.com/office/drawing/2014/main" id="{29CF931A-0BFB-4C1B-8B61-F21172A2B73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="" xmlns:a16="http://schemas.microsoft.com/office/drawing/2014/main" id="{D4937277-BE32-4B76-96C2-808D7A21075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="" xmlns:a16="http://schemas.microsoft.com/office/drawing/2014/main" id="{9D648575-ACB5-411A-8FAB-B7B3A36600A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="" xmlns:a16="http://schemas.microsoft.com/office/drawing/2014/main" id="{6DF2700E-C374-48DE-A276-14D7629A77C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="" xmlns:a16="http://schemas.microsoft.com/office/drawing/2014/main" id="{3BFAD403-5F79-4CC3-BF38-D94234AE73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="" xmlns:a16="http://schemas.microsoft.com/office/drawing/2014/main" id="{B84A14FC-A089-4723-91E0-B8EF395BE25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="" xmlns:a16="http://schemas.microsoft.com/office/drawing/2014/main" id="{55137936-EC38-470D-9B5B-00EBF3FDE6A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="" xmlns:a16="http://schemas.microsoft.com/office/drawing/2014/main" id="{1D0DE69E-FFD8-4432-A013-4FD251F4CCE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="" xmlns:a16="http://schemas.microsoft.com/office/drawing/2014/main" id="{E2DA0AAA-F588-4A8E-9D40-3C295F67404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="" xmlns:a16="http://schemas.microsoft.com/office/drawing/2014/main" id="{6AA83530-3DED-466F-AB11-75D35845B82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="" xmlns:a16="http://schemas.microsoft.com/office/drawing/2014/main" id="{64EF60C3-2B16-4259-81FE-5E1C82E0E26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="" xmlns:a16="http://schemas.microsoft.com/office/drawing/2014/main" id="{57E9271D-6ACD-43F4-B21A-DDF4A01E0CE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="" xmlns:a16="http://schemas.microsoft.com/office/drawing/2014/main" id="{6CFF3AEB-CC45-46DB-A397-B81273104C3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="" xmlns:a16="http://schemas.microsoft.com/office/drawing/2014/main" id="{6C19AFDA-E08C-4552-9F97-81E28DA273E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="" xmlns:a16="http://schemas.microsoft.com/office/drawing/2014/main" id="{122D1DBF-B7C4-494C-8CCC-58B33E64C9A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="" xmlns:a16="http://schemas.microsoft.com/office/drawing/2014/main" id="{AFA2602A-A30C-4035-BC96-3B4D9463844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="" xmlns:a16="http://schemas.microsoft.com/office/drawing/2014/main" id="{EB9A17DE-E325-4F33-BA82-FDED2AE3630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="" xmlns:a16="http://schemas.microsoft.com/office/drawing/2014/main" id="{2DB52E15-7A41-43C1-8120-636C2B83D5A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="" xmlns:a16="http://schemas.microsoft.com/office/drawing/2014/main" id="{0F2A8AA1-6D81-4589-BA47-82CDD340FBA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="" xmlns:a16="http://schemas.microsoft.com/office/drawing/2014/main" id="{36357443-3EDD-4E49-B941-603E5468FB2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="" xmlns:a16="http://schemas.microsoft.com/office/drawing/2014/main" id="{BB114ECC-2F88-4778-8599-109157E039D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="" xmlns:a16="http://schemas.microsoft.com/office/drawing/2014/main" id="{12C0F9CD-93CD-4DA9-801A-281821A4ECE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="" xmlns:a16="http://schemas.microsoft.com/office/drawing/2014/main" id="{A856E2E7-02AC-4516-AB94-7121B69CFD2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="" xmlns:a16="http://schemas.microsoft.com/office/drawing/2014/main" id="{423A1CC0-90B7-45D9-B642-368C18DA27D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="" xmlns:a16="http://schemas.microsoft.com/office/drawing/2014/main" id="{1AC1C61B-8189-4544-AC7A-3774E725135D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="" xmlns:a16="http://schemas.microsoft.com/office/drawing/2014/main" id="{C64FBA8F-51DF-4FCF-8527-1CC3A1F0D95C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="" xmlns:a16="http://schemas.microsoft.com/office/drawing/2014/main" id="{7E9660D8-42DA-42B1-8118-29014CBFBB4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="" xmlns:a16="http://schemas.microsoft.com/office/drawing/2014/main" id="{755CA695-9114-4077-98D3-92107CFC035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="" xmlns:a16="http://schemas.microsoft.com/office/drawing/2014/main" id="{A6F6A2BB-40A1-4E00-8AFF-6AC23DC81C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="" xmlns:a16="http://schemas.microsoft.com/office/drawing/2014/main" id="{DB71145F-9E27-469E-A029-D6D195FDE0E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="" xmlns:a16="http://schemas.microsoft.com/office/drawing/2014/main" id="{3F21DBE2-E14D-447A-8C32-E83463E023E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="" xmlns:a16="http://schemas.microsoft.com/office/drawing/2014/main" id="{1456C904-7EA1-473B-990C-D572BC1B9D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="" xmlns:a16="http://schemas.microsoft.com/office/drawing/2014/main" id="{72D919A7-4787-441A-B45D-2BAE14590D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="" xmlns:a16="http://schemas.microsoft.com/office/drawing/2014/main" id="{9A0C895D-18EC-4615-8C72-94BC8B9264E9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="" xmlns:a16="http://schemas.microsoft.com/office/drawing/2014/main" id="{0E444FD0-5116-496F-BF6B-E8CBA82D700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="" xmlns:a16="http://schemas.microsoft.com/office/drawing/2014/main" id="{C99B10F4-25CC-4006-A68B-34D53DBCD21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="" xmlns:a16="http://schemas.microsoft.com/office/drawing/2014/main" id="{901DA604-4285-48F7-AFE8-92B8BB44066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="" xmlns:a16="http://schemas.microsoft.com/office/drawing/2014/main" id="{37B92344-870F-492C-A5ED-556C957CFCF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="" xmlns:a16="http://schemas.microsoft.com/office/drawing/2014/main" id="{2BE73F39-1DE7-47F1-AA71-E73B8038968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="" xmlns:a16="http://schemas.microsoft.com/office/drawing/2014/main" id="{42EC135F-A102-4827-859B-31235EBBF1A1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="" xmlns:a16="http://schemas.microsoft.com/office/drawing/2014/main" id="{63B00428-BC3D-43C0-8EE2-5E505D815B03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="" xmlns:a16="http://schemas.microsoft.com/office/drawing/2014/main" id="{AB080A09-7A85-4841-B28F-0D5719901FEE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="" xmlns:a16="http://schemas.microsoft.com/office/drawing/2014/main" id="{8BDF74CD-7E3D-4B80-BC47-035942BCD04F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="" xmlns:a16="http://schemas.microsoft.com/office/drawing/2014/main" id="{ACF31462-2CA1-456B-A7AE-EBA74E713805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="" xmlns:a16="http://schemas.microsoft.com/office/drawing/2014/main" id="{F16E91A0-EAE8-48C3-BB5A-3A32CC37246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="" xmlns:a16="http://schemas.microsoft.com/office/drawing/2014/main" id="{60D3B30B-1B3D-41F6-99E0-F3141EBDB767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="" xmlns:a16="http://schemas.microsoft.com/office/drawing/2014/main" id="{A8B6E801-DAA3-40EA-8349-E666042557F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="" xmlns:a16="http://schemas.microsoft.com/office/drawing/2014/main" id="{CEF54F50-7E74-48CC-9B7A-BEE3AF36F2D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="" xmlns:a16="http://schemas.microsoft.com/office/drawing/2014/main" id="{ACA5F870-010F-4995-8CE3-4334F788605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="" xmlns:a16="http://schemas.microsoft.com/office/drawing/2014/main" id="{9B3271A5-8FF0-4B2F-A6F7-59D9DA0952A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="" xmlns:a16="http://schemas.microsoft.com/office/drawing/2014/main" id="{3A58280B-FB50-40EE-81FD-1560233FE668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="" xmlns:a16="http://schemas.microsoft.com/office/drawing/2014/main" id="{1313C3D8-277B-4F32-BFB5-36A3ADC4E0C6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="" xmlns:a16="http://schemas.microsoft.com/office/drawing/2014/main" id="{EAEE144D-C700-4A12-A03F-2FA0A3DE5E2A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="" xmlns:a16="http://schemas.microsoft.com/office/drawing/2014/main" id="{B586492F-E94A-44A6-949D-7981A89D3D92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="" xmlns:a16="http://schemas.microsoft.com/office/drawing/2014/main" id="{03CF1F89-80DE-4BE8-B39E-991BDD1F61E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="" xmlns:a16="http://schemas.microsoft.com/office/drawing/2014/main" id="{63BAC66A-A68D-44EA-B9AD-5DCB09CA20FB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="" xmlns:a16="http://schemas.microsoft.com/office/drawing/2014/main" id="{58CA9E8D-29C1-4611-A5CE-3ED6064277E4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04000" y="324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5" name="CaixaDeTexto 53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6" name="CaixaDeTexto 53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7" name="CaixaDeTexto 53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8" name="CaixaDeTexto 53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39" name="CaixaDeTexto 53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0" name="CaixaDeTexto 53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1" name="CaixaDeTexto 54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2" name="CaixaDeTexto 54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3" name="CaixaDeTexto 54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4" name="CaixaDeTexto 54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5" name="CaixaDeTexto 54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6" name="CaixaDeTexto 54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7" name="CaixaDeTexto 54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8" name="CaixaDeTexto 54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49" name="CaixaDeTexto 54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0" name="CaixaDeTexto 54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1" name="CaixaDeTexto 55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2" name="CaixaDeTexto 55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3" name="CaixaDeTexto 55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4" name="CaixaDeTexto 55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5" name="CaixaDeTexto 55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6" name="CaixaDeTexto 55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7" name="CaixaDeTexto 55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8" name="CaixaDeTexto 55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59" name="CaixaDeTexto 55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0" name="CaixaDeTexto 55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1" name="CaixaDeTexto 56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2" name="CaixaDeTexto 56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3" name="CaixaDeTexto 56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4" name="CaixaDeTexto 56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5" name="CaixaDeTexto 56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6" name="CaixaDeTexto 56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7" name="CaixaDeTexto 56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8" name="CaixaDeTexto 56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69" name="CaixaDeTexto 56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0" name="CaixaDeTexto 56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1" name="CaixaDeTexto 57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2" name="CaixaDeTexto 57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3" name="CaixaDeTexto 57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4" name="CaixaDeTexto 57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5" name="CaixaDeTexto 57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6" name="CaixaDeTexto 57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7" name="CaixaDeTexto 57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8" name="CaixaDeTexto 57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79" name="CaixaDeTexto 57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0" name="CaixaDeTexto 57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1" name="CaixaDeTexto 58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2" name="CaixaDeTexto 58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3" name="CaixaDeTexto 58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4" name="CaixaDeTexto 58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5" name="CaixaDeTexto 58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6" name="CaixaDeTexto 58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7" name="CaixaDeTexto 58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8" name="CaixaDeTexto 58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89" name="CaixaDeTexto 58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0" name="CaixaDeTexto 58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1" name="CaixaDeTexto 59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2" name="CaixaDeTexto 59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3" name="CaixaDeTexto 59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4" name="CaixaDeTexto 59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5" name="CaixaDeTexto 59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6" name="CaixaDeTexto 59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7" name="CaixaDeTexto 59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8" name="CaixaDeTexto 59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599" name="CaixaDeTexto 59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0" name="CaixaDeTexto 59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1" name="CaixaDeTexto 60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2" name="CaixaDeTexto 60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3" name="CaixaDeTexto 60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4" name="CaixaDeTexto 60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5" name="CaixaDeTexto 60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6" name="CaixaDeTexto 60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7" name="CaixaDeTexto 60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8" name="CaixaDeTexto 60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09" name="CaixaDeTexto 60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0" name="CaixaDeTexto 60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1" name="CaixaDeTexto 61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2" name="CaixaDeTexto 61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3" name="CaixaDeTexto 61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4" name="CaixaDeTexto 61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5" name="CaixaDeTexto 61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6" name="CaixaDeTexto 61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7" name="CaixaDeTexto 61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8" name="CaixaDeTexto 61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19" name="CaixaDeTexto 61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0" name="CaixaDeTexto 61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1" name="CaixaDeTexto 62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2" name="CaixaDeTexto 62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3" name="CaixaDeTexto 62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4" name="CaixaDeTexto 62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5" name="CaixaDeTexto 62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6" name="CaixaDeTexto 62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7" name="CaixaDeTexto 62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8" name="CaixaDeTexto 62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29" name="CaixaDeTexto 62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0" name="CaixaDeTexto 62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1" name="CaixaDeTexto 63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2" name="CaixaDeTexto 63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3" name="CaixaDeTexto 63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4" name="CaixaDeTexto 63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5" name="CaixaDeTexto 63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6" name="CaixaDeTexto 63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7" name="CaixaDeTexto 63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8" name="CaixaDeTexto 63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39" name="CaixaDeTexto 63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0" name="CaixaDeTexto 63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1" name="CaixaDeTexto 64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2" name="CaixaDeTexto 64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3" name="CaixaDeTexto 64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4" name="CaixaDeTexto 64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5" name="CaixaDeTexto 64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6" name="CaixaDeTexto 64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7" name="CaixaDeTexto 64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8" name="CaixaDeTexto 64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49" name="CaixaDeTexto 64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0" name="CaixaDeTexto 64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1" name="CaixaDeTexto 65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2" name="CaixaDeTexto 65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3" name="CaixaDeTexto 65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4" name="CaixaDeTexto 65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5" name="CaixaDeTexto 65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6" name="CaixaDeTexto 65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7" name="CaixaDeTexto 65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8" name="CaixaDeTexto 65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59" name="CaixaDeTexto 65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0" name="CaixaDeTexto 65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1" name="CaixaDeTexto 66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2" name="CaixaDeTexto 66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3" name="CaixaDeTexto 66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4" name="CaixaDeTexto 66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5" name="CaixaDeTexto 66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6" name="CaixaDeTexto 66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7" name="CaixaDeTexto 66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8" name="CaixaDeTexto 66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69" name="CaixaDeTexto 66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0" name="CaixaDeTexto 66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1" name="CaixaDeTexto 67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2" name="CaixaDeTexto 67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3" name="CaixaDeTexto 67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4" name="CaixaDeTexto 67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5" name="CaixaDeTexto 67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6" name="CaixaDeTexto 67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7" name="CaixaDeTexto 67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8" name="CaixaDeTexto 67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79" name="CaixaDeTexto 67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0" name="CaixaDeTexto 67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1" name="CaixaDeTexto 68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2" name="CaixaDeTexto 68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3" name="CaixaDeTexto 68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4" name="CaixaDeTexto 68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5" name="CaixaDeTexto 68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6" name="CaixaDeTexto 68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7" name="CaixaDeTexto 68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8" name="CaixaDeTexto 68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89" name="CaixaDeTexto 68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0" name="CaixaDeTexto 68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1" name="CaixaDeTexto 69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2" name="CaixaDeTexto 69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3" name="CaixaDeTexto 69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4" name="CaixaDeTexto 69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5" name="CaixaDeTexto 69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6" name="CaixaDeTexto 69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7" name="CaixaDeTexto 69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8" name="CaixaDeTexto 69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699" name="CaixaDeTexto 69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0" name="CaixaDeTexto 69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1" name="CaixaDeTexto 70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2" name="CaixaDeTexto 70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3" name="CaixaDeTexto 70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4" name="CaixaDeTexto 70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5" name="CaixaDeTexto 70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6" name="CaixaDeTexto 70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7" name="CaixaDeTexto 70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8" name="CaixaDeTexto 70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09" name="CaixaDeTexto 70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0" name="CaixaDeTexto 70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1" name="CaixaDeTexto 71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2" name="CaixaDeTexto 71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3" name="CaixaDeTexto 71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4" name="CaixaDeTexto 71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5" name="CaixaDeTexto 71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6" name="CaixaDeTexto 71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7" name="CaixaDeTexto 71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8" name="CaixaDeTexto 71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19" name="CaixaDeTexto 71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0" name="CaixaDeTexto 71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1" name="CaixaDeTexto 72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2" name="CaixaDeTexto 72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3" name="CaixaDeTexto 72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4" name="CaixaDeTexto 72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5" name="CaixaDeTexto 72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6" name="CaixaDeTexto 72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7" name="CaixaDeTexto 72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8" name="CaixaDeTexto 72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29" name="CaixaDeTexto 72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0" name="CaixaDeTexto 72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1" name="CaixaDeTexto 73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2" name="CaixaDeTexto 73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3" name="CaixaDeTexto 73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4" name="CaixaDeTexto 73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5" name="CaixaDeTexto 73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6" name="CaixaDeTexto 73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7" name="CaixaDeTexto 73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8" name="CaixaDeTexto 73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39" name="CaixaDeTexto 73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0" name="CaixaDeTexto 73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1" name="CaixaDeTexto 74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2" name="CaixaDeTexto 74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3" name="CaixaDeTexto 74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4" name="CaixaDeTexto 74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5" name="CaixaDeTexto 74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6" name="CaixaDeTexto 74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7" name="CaixaDeTexto 74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8" name="CaixaDeTexto 74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49" name="CaixaDeTexto 74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0" name="CaixaDeTexto 74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1" name="CaixaDeTexto 75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2" name="CaixaDeTexto 75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3" name="CaixaDeTexto 75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4" name="CaixaDeTexto 75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5" name="CaixaDeTexto 75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6" name="CaixaDeTexto 75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7" name="CaixaDeTexto 75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8" name="CaixaDeTexto 75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59" name="CaixaDeTexto 75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0" name="CaixaDeTexto 75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1" name="CaixaDeTexto 76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2" name="CaixaDeTexto 76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3" name="CaixaDeTexto 76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4" name="CaixaDeTexto 76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5" name="CaixaDeTexto 76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6" name="CaixaDeTexto 76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7" name="CaixaDeTexto 76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8" name="CaixaDeTexto 76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04000" y="3322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69" name="CaixaDeTexto 76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0" name="CaixaDeTexto 76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1" name="CaixaDeTexto 77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2" name="CaixaDeTexto 77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3" name="CaixaDeTexto 77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4" name="CaixaDeTexto 77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5" name="CaixaDeTexto 77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6" name="CaixaDeTexto 77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7" name="CaixaDeTexto 77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8" name="CaixaDeTexto 77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79" name="CaixaDeTexto 77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0" name="CaixaDeTexto 77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1" name="CaixaDeTexto 78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2" name="CaixaDeTexto 78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3" name="CaixaDeTexto 78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4" name="CaixaDeTexto 78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5" name="CaixaDeTexto 78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6" name="CaixaDeTexto 78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7" name="CaixaDeTexto 78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8" name="CaixaDeTexto 78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89" name="CaixaDeTexto 78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0" name="CaixaDeTexto 78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1" name="CaixaDeTexto 79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2" name="CaixaDeTexto 79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3" name="CaixaDeTexto 79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4" name="CaixaDeTexto 79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5" name="CaixaDeTexto 79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6" name="CaixaDeTexto 79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7" name="CaixaDeTexto 79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8" name="CaixaDeTexto 79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799" name="CaixaDeTexto 79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0" name="CaixaDeTexto 79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1" name="CaixaDeTexto 80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2" name="CaixaDeTexto 80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3" name="CaixaDeTexto 80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4" name="CaixaDeTexto 80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5" name="CaixaDeTexto 80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6" name="CaixaDeTexto 80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7" name="CaixaDeTexto 80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8" name="CaixaDeTexto 80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09" name="CaixaDeTexto 80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0" name="CaixaDeTexto 80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1" name="CaixaDeTexto 81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2" name="CaixaDeTexto 81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3" name="CaixaDeTexto 81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4" name="CaixaDeTexto 81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5" name="CaixaDeTexto 81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6" name="CaixaDeTexto 81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7" name="CaixaDeTexto 81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8" name="CaixaDeTexto 81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19" name="CaixaDeTexto 81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0" name="CaixaDeTexto 81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1" name="CaixaDeTexto 82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2" name="CaixaDeTexto 82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3" name="CaixaDeTexto 82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4" name="CaixaDeTexto 82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5" name="CaixaDeTexto 82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6" name="CaixaDeTexto 82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7" name="CaixaDeTexto 82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8" name="CaixaDeTexto 82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29" name="CaixaDeTexto 82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0" name="CaixaDeTexto 82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1" name="CaixaDeTexto 83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2" name="CaixaDeTexto 83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3" name="CaixaDeTexto 83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4" name="CaixaDeTexto 83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5" name="CaixaDeTexto 83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6" name="CaixaDeTexto 83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7" name="CaixaDeTexto 83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8" name="CaixaDeTexto 83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39" name="CaixaDeTexto 83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0" name="CaixaDeTexto 83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1" name="CaixaDeTexto 84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2" name="CaixaDeTexto 84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3" name="CaixaDeTexto 84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4" name="CaixaDeTexto 84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5" name="CaixaDeTexto 84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6" name="CaixaDeTexto 84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7" name="CaixaDeTexto 84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8" name="CaixaDeTexto 84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49" name="CaixaDeTexto 84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0" name="CaixaDeTexto 84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1" name="CaixaDeTexto 85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2" name="CaixaDeTexto 85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3" name="CaixaDeTexto 85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4" name="CaixaDeTexto 85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5" name="CaixaDeTexto 85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6" name="CaixaDeTexto 85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7" name="CaixaDeTexto 85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8" name="CaixaDeTexto 85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59" name="CaixaDeTexto 85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0" name="CaixaDeTexto 85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1" name="CaixaDeTexto 86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2" name="CaixaDeTexto 86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3" name="CaixaDeTexto 86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4" name="CaixaDeTexto 86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5" name="CaixaDeTexto 86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6" name="CaixaDeTexto 86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7" name="CaixaDeTexto 86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8" name="CaixaDeTexto 86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69" name="CaixaDeTexto 86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0" name="CaixaDeTexto 86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1" name="CaixaDeTexto 87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2" name="CaixaDeTexto 87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3" name="CaixaDeTexto 87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4" name="CaixaDeTexto 87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5" name="CaixaDeTexto 87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6" name="CaixaDeTexto 87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7" name="CaixaDeTexto 87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8" name="CaixaDeTexto 87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79" name="CaixaDeTexto 87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0" name="CaixaDeTexto 87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1" name="CaixaDeTexto 88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2" name="CaixaDeTexto 88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3" name="CaixaDeTexto 88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4" name="CaixaDeTexto 88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5" name="CaixaDeTexto 88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6" name="CaixaDeTexto 88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7" name="CaixaDeTexto 88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8" name="CaixaDeTexto 88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89" name="CaixaDeTexto 88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0" name="CaixaDeTexto 88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1" name="CaixaDeTexto 89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2" name="CaixaDeTexto 89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3" name="CaixaDeTexto 89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4" name="CaixaDeTexto 89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5" name="CaixaDeTexto 89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6" name="CaixaDeTexto 89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7" name="CaixaDeTexto 89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8" name="CaixaDeTexto 89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899" name="CaixaDeTexto 89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0" name="CaixaDeTexto 89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1" name="CaixaDeTexto 90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2" name="CaixaDeTexto 90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3" name="CaixaDeTexto 90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4" name="CaixaDeTexto 90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5" name="CaixaDeTexto 90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6" name="CaixaDeTexto 90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7" name="CaixaDeTexto 90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8" name="CaixaDeTexto 90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09" name="CaixaDeTexto 90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0" name="CaixaDeTexto 90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1" name="CaixaDeTexto 91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2" name="CaixaDeTexto 91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3" name="CaixaDeTexto 91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4" name="CaixaDeTexto 91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5" name="CaixaDeTexto 91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6" name="CaixaDeTexto 91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7" name="CaixaDeTexto 91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8" name="CaixaDeTexto 91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19" name="CaixaDeTexto 91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0" name="CaixaDeTexto 91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1" name="CaixaDeTexto 92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2" name="CaixaDeTexto 92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3" name="CaixaDeTexto 92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4" name="CaixaDeTexto 92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5" name="CaixaDeTexto 92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6" name="CaixaDeTexto 92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7" name="CaixaDeTexto 92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8" name="CaixaDeTexto 92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29" name="CaixaDeTexto 92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0" name="CaixaDeTexto 92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1" name="CaixaDeTexto 93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2" name="CaixaDeTexto 93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3" name="CaixaDeTexto 93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4" name="CaixaDeTexto 93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5" name="CaixaDeTexto 93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6" name="CaixaDeTexto 93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7" name="CaixaDeTexto 93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8" name="CaixaDeTexto 93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39" name="CaixaDeTexto 93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0" name="CaixaDeTexto 93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1" name="CaixaDeTexto 94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2" name="CaixaDeTexto 94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3" name="CaixaDeTexto 94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4" name="CaixaDeTexto 94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5" name="CaixaDeTexto 94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6" name="CaixaDeTexto 94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7" name="CaixaDeTexto 94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8" name="CaixaDeTexto 94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49" name="CaixaDeTexto 94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0" name="CaixaDeTexto 94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1" name="CaixaDeTexto 95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2" name="CaixaDeTexto 95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3" name="CaixaDeTexto 95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4" name="CaixaDeTexto 95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7" name="CaixaDeTexto 104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184731" cy="264560"/>
    <xdr:sp macro="" textlink="">
      <xdr:nvSpPr>
        <xdr:cNvPr id="1048" name="CaixaDeTexto 104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49" name="CaixaDeTexto 104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0" name="CaixaDeTexto 104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1" name="CaixaDeTexto 105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2" name="CaixaDeTexto 105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3" name="CaixaDeTexto 105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4" name="CaixaDeTexto 105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5" name="CaixaDeTexto 105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6" name="CaixaDeTexto 105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7" name="CaixaDeTexto 105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8" name="CaixaDeTexto 105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59" name="CaixaDeTexto 105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0" name="CaixaDeTexto 105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1" name="CaixaDeTexto 106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2" name="CaixaDeTexto 106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3" name="CaixaDeTexto 106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4" name="CaixaDeTexto 106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5" name="CaixaDeTexto 106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6" name="CaixaDeTexto 106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7" name="CaixaDeTexto 106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8" name="CaixaDeTexto 106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69" name="CaixaDeTexto 106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0" name="CaixaDeTexto 106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1" name="CaixaDeTexto 107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2" name="CaixaDeTexto 107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3" name="CaixaDeTexto 107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4" name="CaixaDeTexto 107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5" name="CaixaDeTexto 107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6" name="CaixaDeTexto 107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7" name="CaixaDeTexto 107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8" name="CaixaDeTexto 107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79" name="CaixaDeTexto 107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0" name="CaixaDeTexto 107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1" name="CaixaDeTexto 108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2" name="CaixaDeTexto 108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3" name="CaixaDeTexto 108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4" name="CaixaDeTexto 108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5" name="CaixaDeTexto 108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6" name="CaixaDeTexto 108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7" name="CaixaDeTexto 108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8" name="CaixaDeTexto 108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89" name="CaixaDeTexto 108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0" name="CaixaDeTexto 108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1" name="CaixaDeTexto 109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2" name="CaixaDeTexto 109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3" name="CaixaDeTexto 109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4" name="CaixaDeTexto 109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5" name="CaixaDeTexto 109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6" name="CaixaDeTexto 109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7" name="CaixaDeTexto 109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8" name="CaixaDeTexto 109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099" name="CaixaDeTexto 109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0" name="CaixaDeTexto 109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1" name="CaixaDeTexto 110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2" name="CaixaDeTexto 110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3" name="CaixaDeTexto 110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4" name="CaixaDeTexto 110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5" name="CaixaDeTexto 110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6" name="CaixaDeTexto 110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7" name="CaixaDeTexto 110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8" name="CaixaDeTexto 110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09" name="CaixaDeTexto 110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0" name="CaixaDeTexto 110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1" name="CaixaDeTexto 111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2" name="CaixaDeTexto 111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3" name="CaixaDeTexto 111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4" name="CaixaDeTexto 111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5" name="CaixaDeTexto 111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6" name="CaixaDeTexto 111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7" name="CaixaDeTexto 111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8" name="CaixaDeTexto 111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19" name="CaixaDeTexto 111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0" name="CaixaDeTexto 111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1" name="CaixaDeTexto 112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2" name="CaixaDeTexto 112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3" name="CaixaDeTexto 112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4" name="CaixaDeTexto 112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5" name="CaixaDeTexto 112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6" name="CaixaDeTexto 112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7" name="CaixaDeTexto 112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8" name="CaixaDeTexto 112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29" name="CaixaDeTexto 112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0" name="CaixaDeTexto 112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1" name="CaixaDeTexto 113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2" name="CaixaDeTexto 113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3" name="CaixaDeTexto 113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4" name="CaixaDeTexto 113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5" name="CaixaDeTexto 113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6" name="CaixaDeTexto 113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7" name="CaixaDeTexto 113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8" name="CaixaDeTexto 113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39" name="CaixaDeTexto 113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0" name="CaixaDeTexto 113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1" name="CaixaDeTexto 114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2" name="CaixaDeTexto 114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3" name="CaixaDeTexto 114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4" name="CaixaDeTexto 114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5" name="CaixaDeTexto 114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6" name="CaixaDeTexto 114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7" name="CaixaDeTexto 114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8" name="CaixaDeTexto 114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49" name="CaixaDeTexto 114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0" name="CaixaDeTexto 114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1" name="CaixaDeTexto 115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2" name="CaixaDeTexto 115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3" name="CaixaDeTexto 115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4" name="CaixaDeTexto 115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5" name="CaixaDeTexto 115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6" name="CaixaDeTexto 115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7" name="CaixaDeTexto 115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8" name="CaixaDeTexto 115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59" name="CaixaDeTexto 115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0" name="CaixaDeTexto 115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1" name="CaixaDeTexto 116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2" name="CaixaDeTexto 116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3" name="CaixaDeTexto 116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4" name="CaixaDeTexto 116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5" name="CaixaDeTexto 116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6" name="CaixaDeTexto 116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7" name="CaixaDeTexto 116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8" name="CaixaDeTexto 116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69" name="CaixaDeTexto 116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0" name="CaixaDeTexto 116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1" name="CaixaDeTexto 117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2" name="CaixaDeTexto 117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3" name="CaixaDeTexto 117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4" name="CaixaDeTexto 117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5" name="CaixaDeTexto 117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6" name="CaixaDeTexto 117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7" name="CaixaDeTexto 117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8" name="CaixaDeTexto 117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79" name="CaixaDeTexto 117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0" name="CaixaDeTexto 117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1" name="CaixaDeTexto 118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2" name="CaixaDeTexto 118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3" name="CaixaDeTexto 118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4" name="CaixaDeTexto 118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5" name="CaixaDeTexto 118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6" name="CaixaDeTexto 118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7" name="CaixaDeTexto 118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8" name="CaixaDeTexto 118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89" name="CaixaDeTexto 118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0" name="CaixaDeTexto 118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1" name="CaixaDeTexto 119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2" name="CaixaDeTexto 119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3" name="CaixaDeTexto 119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4" name="CaixaDeTexto 119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5" name="CaixaDeTexto 119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6" name="CaixaDeTexto 119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7" name="CaixaDeTexto 119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8" name="CaixaDeTexto 119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199" name="CaixaDeTexto 119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0" name="CaixaDeTexto 119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1" name="CaixaDeTexto 120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2" name="CaixaDeTexto 120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3" name="CaixaDeTexto 120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4" name="CaixaDeTexto 120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5" name="CaixaDeTexto 120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6" name="CaixaDeTexto 120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7" name="CaixaDeTexto 120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8" name="CaixaDeTexto 120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09" name="CaixaDeTexto 120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0" name="CaixaDeTexto 120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1" name="CaixaDeTexto 121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2" name="CaixaDeTexto 121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3" name="CaixaDeTexto 121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4" name="CaixaDeTexto 121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5" name="CaixaDeTexto 121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6" name="CaixaDeTexto 121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7" name="CaixaDeTexto 121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8" name="CaixaDeTexto 121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19" name="CaixaDeTexto 121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0" name="CaixaDeTexto 121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1" name="CaixaDeTexto 122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2" name="CaixaDeTexto 122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3" name="CaixaDeTexto 122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4" name="CaixaDeTexto 122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5" name="CaixaDeTexto 122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6" name="CaixaDeTexto 122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7" name="CaixaDeTexto 122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8" name="CaixaDeTexto 122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29" name="CaixaDeTexto 122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0" name="CaixaDeTexto 122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1" name="CaixaDeTexto 123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2" name="CaixaDeTexto 123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3" name="CaixaDeTexto 123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4" name="CaixaDeTexto 123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5" name="CaixaDeTexto 123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6" name="CaixaDeTexto 123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7" name="CaixaDeTexto 123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8" name="CaixaDeTexto 123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39" name="CaixaDeTexto 123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0" name="CaixaDeTexto 123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1" name="CaixaDeTexto 124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2" name="CaixaDeTexto 124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3" name="CaixaDeTexto 124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4" name="CaixaDeTexto 124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5" name="CaixaDeTexto 124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6" name="CaixaDeTexto 124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7" name="CaixaDeTexto 124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8" name="CaixaDeTexto 124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49" name="CaixaDeTexto 124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0" name="CaixaDeTexto 124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1" name="CaixaDeTexto 125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2" name="CaixaDeTexto 125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3" name="CaixaDeTexto 125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4" name="CaixaDeTexto 125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5" name="CaixaDeTexto 125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6" name="CaixaDeTexto 125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7" name="CaixaDeTexto 125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8" name="CaixaDeTexto 125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59" name="CaixaDeTexto 125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0" name="CaixaDeTexto 125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1" name="CaixaDeTexto 126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2" name="CaixaDeTexto 126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3" name="CaixaDeTexto 126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4" name="CaixaDeTexto 126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5" name="CaixaDeTexto 126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6" name="CaixaDeTexto 126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7" name="CaixaDeTexto 126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8" name="CaixaDeTexto 126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69" name="CaixaDeTexto 126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0" name="CaixaDeTexto 126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1" name="CaixaDeTexto 127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2" name="CaixaDeTexto 127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3" name="CaixaDeTexto 127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4" name="CaixaDeTexto 127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5" name="CaixaDeTexto 127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6" name="CaixaDeTexto 127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7" name="CaixaDeTexto 127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8" name="CaixaDeTexto 127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79" name="CaixaDeTexto 127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0" name="CaixaDeTexto 127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1" name="CaixaDeTexto 128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2" name="CaixaDeTexto 128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3" name="CaixaDeTexto 128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4" name="CaixaDeTexto 128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5" name="CaixaDeTexto 128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6" name="CaixaDeTexto 128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7" name="CaixaDeTexto 128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8" name="CaixaDeTexto 128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89" name="CaixaDeTexto 128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0" name="CaixaDeTexto 128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1" name="CaixaDeTexto 129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2" name="CaixaDeTexto 129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3" name="CaixaDeTexto 129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4" name="CaixaDeTexto 129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5" name="CaixaDeTexto 129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6" name="CaixaDeTexto 129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7" name="CaixaDeTexto 129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8" name="CaixaDeTexto 129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299" name="CaixaDeTexto 129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0" name="CaixaDeTexto 129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1" name="CaixaDeTexto 130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2" name="CaixaDeTexto 130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3" name="CaixaDeTexto 130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4" name="CaixaDeTexto 130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5" name="CaixaDeTexto 130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6" name="CaixaDeTexto 130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7" name="CaixaDeTexto 130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8" name="CaixaDeTexto 130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09" name="CaixaDeTexto 130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0" name="CaixaDeTexto 130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1" name="CaixaDeTexto 131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2" name="CaixaDeTexto 131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3" name="CaixaDeTexto 131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4" name="CaixaDeTexto 131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5" name="CaixaDeTexto 131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6" name="CaixaDeTexto 131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7" name="CaixaDeTexto 131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8" name="CaixaDeTexto 131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19" name="CaixaDeTexto 131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0" name="CaixaDeTexto 131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1" name="CaixaDeTexto 132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2" name="CaixaDeTexto 132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3" name="CaixaDeTexto 132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4" name="CaixaDeTexto 132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5" name="CaixaDeTexto 132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6" name="CaixaDeTexto 132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7" name="CaixaDeTexto 132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8" name="CaixaDeTexto 132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29" name="CaixaDeTexto 132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0" name="CaixaDeTexto 132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1" name="CaixaDeTexto 133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2" name="CaixaDeTexto 133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3" name="CaixaDeTexto 133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4" name="CaixaDeTexto 133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5" name="CaixaDeTexto 133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6" name="CaixaDeTexto 133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7" name="CaixaDeTexto 133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8" name="CaixaDeTexto 133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39" name="CaixaDeTexto 133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0" name="CaixaDeTexto 133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1" name="CaixaDeTexto 134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2" name="CaixaDeTexto 134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3" name="CaixaDeTexto 134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4" name="CaixaDeTexto 134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5" name="CaixaDeTexto 134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6" name="CaixaDeTexto 134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7" name="CaixaDeTexto 134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8" name="CaixaDeTexto 134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49" name="CaixaDeTexto 134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0" name="CaixaDeTexto 134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1" name="CaixaDeTexto 135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2" name="CaixaDeTexto 135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3" name="CaixaDeTexto 135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4" name="CaixaDeTexto 135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5" name="CaixaDeTexto 135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6" name="CaixaDeTexto 135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7" name="CaixaDeTexto 135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8" name="CaixaDeTexto 135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59" name="CaixaDeTexto 135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0" name="CaixaDeTexto 135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1" name="CaixaDeTexto 136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2" name="CaixaDeTexto 136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3" name="CaixaDeTexto 136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4" name="CaixaDeTexto 136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5" name="CaixaDeTexto 136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6" name="CaixaDeTexto 136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7" name="CaixaDeTexto 136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8" name="CaixaDeTexto 136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69" name="CaixaDeTexto 136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0" name="CaixaDeTexto 136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1" name="CaixaDeTexto 137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2" name="CaixaDeTexto 137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3" name="CaixaDeTexto 137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4" name="CaixaDeTexto 137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5" name="CaixaDeTexto 137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6" name="CaixaDeTexto 137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7" name="CaixaDeTexto 137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8" name="CaixaDeTexto 137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79" name="CaixaDeTexto 137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0" name="CaixaDeTexto 137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1" name="CaixaDeTexto 138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2" name="CaixaDeTexto 138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3" name="CaixaDeTexto 138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4" name="CaixaDeTexto 138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5" name="CaixaDeTexto 138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6" name="CaixaDeTexto 138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7" name="CaixaDeTexto 138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8" name="CaixaDeTexto 138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89" name="CaixaDeTexto 138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0" name="CaixaDeTexto 138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1" name="CaixaDeTexto 139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2" name="CaixaDeTexto 139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3" name="CaixaDeTexto 139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4" name="CaixaDeTexto 139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5" name="CaixaDeTexto 139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6" name="CaixaDeTexto 139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7" name="CaixaDeTexto 139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8" name="CaixaDeTexto 139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399" name="CaixaDeTexto 139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0" name="CaixaDeTexto 139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1" name="CaixaDeTexto 140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2" name="CaixaDeTexto 140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3" name="CaixaDeTexto 140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4" name="CaixaDeTexto 140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5" name="CaixaDeTexto 140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6" name="CaixaDeTexto 140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7" name="CaixaDeTexto 140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8" name="CaixaDeTexto 140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09" name="CaixaDeTexto 140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0" name="CaixaDeTexto 140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1" name="CaixaDeTexto 141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2" name="CaixaDeTexto 141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3" name="CaixaDeTexto 141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4" name="CaixaDeTexto 141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5" name="CaixaDeTexto 141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6" name="CaixaDeTexto 141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7" name="CaixaDeTexto 141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8" name="CaixaDeTexto 141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19" name="CaixaDeTexto 141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0" name="CaixaDeTexto 141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1" name="CaixaDeTexto 142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2" name="CaixaDeTexto 142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3" name="CaixaDeTexto 142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4" name="CaixaDeTexto 142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5" name="CaixaDeTexto 142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6" name="CaixaDeTexto 142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7" name="CaixaDeTexto 142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8" name="CaixaDeTexto 142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29" name="CaixaDeTexto 142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0" name="CaixaDeTexto 142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1" name="CaixaDeTexto 143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2" name="CaixaDeTexto 143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3" name="CaixaDeTexto 143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4" name="CaixaDeTexto 143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5" name="CaixaDeTexto 143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6" name="CaixaDeTexto 143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7" name="CaixaDeTexto 143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8" name="CaixaDeTexto 143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39" name="CaixaDeTexto 143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0" name="CaixaDeTexto 143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1" name="CaixaDeTexto 144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2" name="CaixaDeTexto 144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3" name="CaixaDeTexto 144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4" name="CaixaDeTexto 144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5" name="CaixaDeTexto 144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6" name="CaixaDeTexto 144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7" name="CaixaDeTexto 144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8" name="CaixaDeTexto 144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49" name="CaixaDeTexto 144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0" name="CaixaDeTexto 144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1" name="CaixaDeTexto 145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2" name="CaixaDeTexto 145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3" name="CaixaDeTexto 145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4" name="CaixaDeTexto 145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5" name="CaixaDeTexto 145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6" name="CaixaDeTexto 145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7" name="CaixaDeTexto 145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8" name="CaixaDeTexto 145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59" name="CaixaDeTexto 145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0" name="CaixaDeTexto 145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1" name="CaixaDeTexto 146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2" name="CaixaDeTexto 146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3" name="CaixaDeTexto 146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4" name="CaixaDeTexto 146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5" name="CaixaDeTexto 146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6" name="CaixaDeTexto 146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7" name="CaixaDeTexto 146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8" name="CaixaDeTexto 146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69" name="CaixaDeTexto 146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0" name="CaixaDeTexto 146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1" name="CaixaDeTexto 147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2" name="CaixaDeTexto 147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3" name="CaixaDeTexto 147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4" name="CaixaDeTexto 147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5" name="CaixaDeTexto 147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6" name="CaixaDeTexto 147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7" name="CaixaDeTexto 147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8" name="CaixaDeTexto 147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79" name="CaixaDeTexto 147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0" name="CaixaDeTexto 147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1" name="CaixaDeTexto 148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2" name="CaixaDeTexto 148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3" name="CaixaDeTexto 148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4" name="CaixaDeTexto 148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5" name="CaixaDeTexto 148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6" name="CaixaDeTexto 148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7" name="CaixaDeTexto 148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8" name="CaixaDeTexto 148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89" name="CaixaDeTexto 148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0" name="CaixaDeTexto 148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1" name="CaixaDeTexto 149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2" name="CaixaDeTexto 149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3" name="CaixaDeTexto 149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4" name="CaixaDeTexto 149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5" name="CaixaDeTexto 149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6" name="CaixaDeTexto 149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7" name="CaixaDeTexto 149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8" name="CaixaDeTexto 149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499" name="CaixaDeTexto 149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0" name="CaixaDeTexto 149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1" name="CaixaDeTexto 150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2" name="CaixaDeTexto 150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3" name="CaixaDeTexto 150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4" name="CaixaDeTexto 150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5" name="CaixaDeTexto 150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6" name="CaixaDeTexto 150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7" name="CaixaDeTexto 150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8" name="CaixaDeTexto 150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09" name="CaixaDeTexto 150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0" name="CaixaDeTexto 150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1" name="CaixaDeTexto 151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2" name="CaixaDeTexto 151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3" name="CaixaDeTexto 151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4" name="CaixaDeTexto 151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5" name="CaixaDeTexto 151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6" name="CaixaDeTexto 151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7" name="CaixaDeTexto 151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8" name="CaixaDeTexto 151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19" name="CaixaDeTexto 151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0" name="CaixaDeTexto 151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1" name="CaixaDeTexto 152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2" name="CaixaDeTexto 152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3" name="CaixaDeTexto 152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4" name="CaixaDeTexto 152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5" name="CaixaDeTexto 152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6" name="CaixaDeTexto 152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7" name="CaixaDeTexto 152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8" name="CaixaDeTexto 152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29" name="CaixaDeTexto 152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0" name="CaixaDeTexto 152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1" name="CaixaDeTexto 153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2" name="CaixaDeTexto 153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3" name="CaixaDeTexto 153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4" name="CaixaDeTexto 153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5" name="CaixaDeTexto 153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6" name="CaixaDeTexto 153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7" name="CaixaDeTexto 153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8" name="CaixaDeTexto 153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39" name="CaixaDeTexto 153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0" name="CaixaDeTexto 153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1" name="CaixaDeTexto 154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2" name="CaixaDeTexto 154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3" name="CaixaDeTexto 154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4" name="CaixaDeTexto 154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5" name="CaixaDeTexto 154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6" name="CaixaDeTexto 154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7" name="CaixaDeTexto 154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8" name="CaixaDeTexto 154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49" name="CaixaDeTexto 154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0" name="CaixaDeTexto 154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1" name="CaixaDeTexto 155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2" name="CaixaDeTexto 155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3" name="CaixaDeTexto 155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4" name="CaixaDeTexto 155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5" name="CaixaDeTexto 155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6" name="CaixaDeTexto 155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7" name="CaixaDeTexto 155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8" name="CaixaDeTexto 155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59" name="CaixaDeTexto 155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0" name="CaixaDeTexto 155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1" name="CaixaDeTexto 156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2" name="CaixaDeTexto 156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3" name="CaixaDeTexto 156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4" name="CaixaDeTexto 156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5" name="CaixaDeTexto 156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6" name="CaixaDeTexto 156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7" name="CaixaDeTexto 156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8" name="CaixaDeTexto 156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69" name="CaixaDeTexto 156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0" name="CaixaDeTexto 156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1" name="CaixaDeTexto 157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2" name="CaixaDeTexto 157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3" name="CaixaDeTexto 157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4" name="CaixaDeTexto 157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5" name="CaixaDeTexto 157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6" name="CaixaDeTexto 157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7" name="CaixaDeTexto 157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8" name="CaixaDeTexto 157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79" name="CaixaDeTexto 157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0" name="CaixaDeTexto 157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1" name="CaixaDeTexto 158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2" name="CaixaDeTexto 158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3" name="CaixaDeTexto 158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4" name="CaixaDeTexto 158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5" name="CaixaDeTexto 158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6" name="CaixaDeTexto 158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7" name="CaixaDeTexto 158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8" name="CaixaDeTexto 158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89" name="CaixaDeTexto 158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0" name="CaixaDeTexto 158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1" name="CaixaDeTexto 159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2" name="CaixaDeTexto 159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3" name="CaixaDeTexto 159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4" name="CaixaDeTexto 159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5" name="CaixaDeTexto 159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6" name="CaixaDeTexto 159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7" name="CaixaDeTexto 159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8" name="CaixaDeTexto 159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599" name="CaixaDeTexto 159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0" name="CaixaDeTexto 159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1" name="CaixaDeTexto 160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2" name="CaixaDeTexto 160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3" name="CaixaDeTexto 160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4" name="CaixaDeTexto 160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5" name="CaixaDeTexto 160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6" name="CaixaDeTexto 160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7" name="CaixaDeTexto 160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1608" name="CaixaDeTexto 160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3732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09" name="CaixaDeTexto 160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0" name="CaixaDeTexto 160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1" name="CaixaDeTexto 161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2" name="CaixaDeTexto 161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3" name="CaixaDeTexto 161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4" name="CaixaDeTexto 161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5" name="CaixaDeTexto 161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6" name="CaixaDeTexto 161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7" name="CaixaDeTexto 161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8" name="CaixaDeTexto 161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19" name="CaixaDeTexto 161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0" name="CaixaDeTexto 161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1" name="CaixaDeTexto 162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2" name="CaixaDeTexto 162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3" name="CaixaDeTexto 162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4" name="CaixaDeTexto 162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5" name="CaixaDeTexto 162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6" name="CaixaDeTexto 162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7" name="CaixaDeTexto 162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8" name="CaixaDeTexto 162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29" name="CaixaDeTexto 162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0" name="CaixaDeTexto 162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1" name="CaixaDeTexto 163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2" name="CaixaDeTexto 163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3" name="CaixaDeTexto 163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4" name="CaixaDeTexto 163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5" name="CaixaDeTexto 163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6" name="CaixaDeTexto 163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7" name="CaixaDeTexto 163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8" name="CaixaDeTexto 163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39" name="CaixaDeTexto 163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0" name="CaixaDeTexto 163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1" name="CaixaDeTexto 164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2" name="CaixaDeTexto 164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3" name="CaixaDeTexto 164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4" name="CaixaDeTexto 164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5" name="CaixaDeTexto 164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6" name="CaixaDeTexto 164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7" name="CaixaDeTexto 164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8" name="CaixaDeTexto 164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49" name="CaixaDeTexto 164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0" name="CaixaDeTexto 164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1" name="CaixaDeTexto 165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2" name="CaixaDeTexto 165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3" name="CaixaDeTexto 165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4" name="CaixaDeTexto 165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5" name="CaixaDeTexto 165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6" name="CaixaDeTexto 165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7" name="CaixaDeTexto 165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8" name="CaixaDeTexto 165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59" name="CaixaDeTexto 165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0" name="CaixaDeTexto 165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1" name="CaixaDeTexto 166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2" name="CaixaDeTexto 166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3" name="CaixaDeTexto 166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4" name="CaixaDeTexto 166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5" name="CaixaDeTexto 166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6" name="CaixaDeTexto 166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7" name="CaixaDeTexto 166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8" name="CaixaDeTexto 166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69" name="CaixaDeTexto 166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0" name="CaixaDeTexto 166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1" name="CaixaDeTexto 167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2" name="CaixaDeTexto 167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3" name="CaixaDeTexto 167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4" name="CaixaDeTexto 167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5" name="CaixaDeTexto 167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6" name="CaixaDeTexto 167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7" name="CaixaDeTexto 167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8" name="CaixaDeTexto 167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79" name="CaixaDeTexto 167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0" name="CaixaDeTexto 167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1" name="CaixaDeTexto 168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2" name="CaixaDeTexto 168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3" name="CaixaDeTexto 168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4" name="CaixaDeTexto 168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5" name="CaixaDeTexto 168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6" name="CaixaDeTexto 168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7" name="CaixaDeTexto 168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8" name="CaixaDeTexto 168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89" name="CaixaDeTexto 168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0" name="CaixaDeTexto 168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1" name="CaixaDeTexto 169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2" name="CaixaDeTexto 169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3" name="CaixaDeTexto 169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4" name="CaixaDeTexto 169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5" name="CaixaDeTexto 169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6" name="CaixaDeTexto 169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7" name="CaixaDeTexto 169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8" name="CaixaDeTexto 169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699" name="CaixaDeTexto 169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0" name="CaixaDeTexto 169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1" name="CaixaDeTexto 170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2" name="CaixaDeTexto 170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3" name="CaixaDeTexto 170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4" name="CaixaDeTexto 170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5" name="CaixaDeTexto 170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6" name="CaixaDeTexto 170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7" name="CaixaDeTexto 170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8" name="CaixaDeTexto 170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09" name="CaixaDeTexto 170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0" name="CaixaDeTexto 170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1" name="CaixaDeTexto 171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2" name="CaixaDeTexto 171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3" name="CaixaDeTexto 171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4" name="CaixaDeTexto 171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5" name="CaixaDeTexto 171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6" name="CaixaDeTexto 171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7" name="CaixaDeTexto 171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8" name="CaixaDeTexto 171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19" name="CaixaDeTexto 171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0" name="CaixaDeTexto 171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1" name="CaixaDeTexto 172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2" name="CaixaDeTexto 172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3" name="CaixaDeTexto 172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4" name="CaixaDeTexto 172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5" name="CaixaDeTexto 172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6" name="CaixaDeTexto 172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7" name="CaixaDeTexto 172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8" name="CaixaDeTexto 172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29" name="CaixaDeTexto 172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0" name="CaixaDeTexto 172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1" name="CaixaDeTexto 173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2" name="CaixaDeTexto 173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3" name="CaixaDeTexto 173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4" name="CaixaDeTexto 173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5" name="CaixaDeTexto 173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6" name="CaixaDeTexto 173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7" name="CaixaDeTexto 173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8" name="CaixaDeTexto 173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39" name="CaixaDeTexto 173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0" name="CaixaDeTexto 173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1" name="CaixaDeTexto 174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2" name="CaixaDeTexto 174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3" name="CaixaDeTexto 174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4" name="CaixaDeTexto 174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5" name="CaixaDeTexto 174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6" name="CaixaDeTexto 174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7" name="CaixaDeTexto 174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8" name="CaixaDeTexto 174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49" name="CaixaDeTexto 174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0" name="CaixaDeTexto 174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1" name="CaixaDeTexto 175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2" name="CaixaDeTexto 175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3" name="CaixaDeTexto 175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4" name="CaixaDeTexto 175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5" name="CaixaDeTexto 175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6" name="CaixaDeTexto 175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7" name="CaixaDeTexto 175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8" name="CaixaDeTexto 175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59" name="CaixaDeTexto 175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0" name="CaixaDeTexto 175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1" name="CaixaDeTexto 176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2" name="CaixaDeTexto 176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3" name="CaixaDeTexto 176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4" name="CaixaDeTexto 176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5" name="CaixaDeTexto 176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6" name="CaixaDeTexto 176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7" name="CaixaDeTexto 176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8" name="CaixaDeTexto 176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69" name="CaixaDeTexto 176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0" name="CaixaDeTexto 176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1" name="CaixaDeTexto 177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2" name="CaixaDeTexto 177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3" name="CaixaDeTexto 177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4" name="CaixaDeTexto 177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5" name="CaixaDeTexto 177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6" name="CaixaDeTexto 177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7" name="CaixaDeTexto 177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8" name="CaixaDeTexto 177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79" name="CaixaDeTexto 177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0" name="CaixaDeTexto 177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1" name="CaixaDeTexto 178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2" name="CaixaDeTexto 178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3" name="CaixaDeTexto 178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4" name="CaixaDeTexto 178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5" name="CaixaDeTexto 178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6" name="CaixaDeTexto 178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7" name="CaixaDeTexto 178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8" name="CaixaDeTexto 178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89" name="CaixaDeTexto 178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0" name="CaixaDeTexto 178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1" name="CaixaDeTexto 179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2" name="CaixaDeTexto 179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3" name="CaixaDeTexto 179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4" name="CaixaDeTexto 179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5" name="CaixaDeTexto 179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6" name="CaixaDeTexto 179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7" name="CaixaDeTexto 179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8" name="CaixaDeTexto 179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799" name="CaixaDeTexto 179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0" name="CaixaDeTexto 179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1" name="CaixaDeTexto 180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2" name="CaixaDeTexto 180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3" name="CaixaDeTexto 180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4" name="CaixaDeTexto 180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5" name="CaixaDeTexto 180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6" name="CaixaDeTexto 180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7" name="CaixaDeTexto 180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8" name="CaixaDeTexto 180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09" name="CaixaDeTexto 180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0" name="CaixaDeTexto 180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1" name="CaixaDeTexto 181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2" name="CaixaDeTexto 181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3" name="CaixaDeTexto 181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4" name="CaixaDeTexto 181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5" name="CaixaDeTexto 181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6" name="CaixaDeTexto 181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7" name="CaixaDeTexto 181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8" name="CaixaDeTexto 181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19" name="CaixaDeTexto 181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0" name="CaixaDeTexto 181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1" name="CaixaDeTexto 182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2" name="CaixaDeTexto 182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3" name="CaixaDeTexto 182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4" name="CaixaDeTexto 182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5" name="CaixaDeTexto 182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6" name="CaixaDeTexto 182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7" name="CaixaDeTexto 182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8" name="CaixaDeTexto 182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29" name="CaixaDeTexto 182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0" name="CaixaDeTexto 182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1" name="CaixaDeTexto 183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2" name="CaixaDeTexto 183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3" name="CaixaDeTexto 183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4" name="CaixaDeTexto 183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5" name="CaixaDeTexto 183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6" name="CaixaDeTexto 183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7" name="CaixaDeTexto 183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8" name="CaixaDeTexto 183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39" name="CaixaDeTexto 183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0" name="CaixaDeTexto 183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1" name="CaixaDeTexto 184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2" name="CaixaDeTexto 184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3" name="CaixaDeTexto 184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4" name="CaixaDeTexto 184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5" name="CaixaDeTexto 184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6" name="CaixaDeTexto 184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7" name="CaixaDeTexto 184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8" name="CaixaDeTexto 184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49" name="CaixaDeTexto 184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0" name="CaixaDeTexto 184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1" name="CaixaDeTexto 185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2" name="CaixaDeTexto 185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3" name="CaixaDeTexto 185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4" name="CaixaDeTexto 185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5" name="CaixaDeTexto 185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6" name="CaixaDeTexto 185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7" name="CaixaDeTexto 185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8" name="CaixaDeTexto 185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59" name="CaixaDeTexto 185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0" name="CaixaDeTexto 185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1" name="CaixaDeTexto 186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2" name="CaixaDeTexto 186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3" name="CaixaDeTexto 186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4" name="CaixaDeTexto 186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5" name="CaixaDeTexto 186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6" name="CaixaDeTexto 186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7" name="CaixaDeTexto 186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8" name="CaixaDeTexto 186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69" name="CaixaDeTexto 186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0" name="CaixaDeTexto 186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1" name="CaixaDeTexto 187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2" name="CaixaDeTexto 187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3" name="CaixaDeTexto 187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4" name="CaixaDeTexto 187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5" name="CaixaDeTexto 187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6" name="CaixaDeTexto 187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7" name="CaixaDeTexto 187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8" name="CaixaDeTexto 187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79" name="CaixaDeTexto 187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0" name="CaixaDeTexto 187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1" name="CaixaDeTexto 188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2" name="CaixaDeTexto 188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3" name="CaixaDeTexto 188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4" name="CaixaDeTexto 188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5" name="CaixaDeTexto 188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6" name="CaixaDeTexto 188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7" name="CaixaDeTexto 188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8" name="CaixaDeTexto 188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89" name="CaixaDeTexto 188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0" name="CaixaDeTexto 188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1" name="CaixaDeTexto 189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2" name="CaixaDeTexto 189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3" name="CaixaDeTexto 189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4" name="CaixaDeTexto 189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5" name="CaixaDeTexto 189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6" name="CaixaDeTexto 189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7" name="CaixaDeTexto 189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8" name="CaixaDeTexto 189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899" name="CaixaDeTexto 189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0" name="CaixaDeTexto 189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1" name="CaixaDeTexto 190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2" name="CaixaDeTexto 190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3" name="CaixaDeTexto 190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4" name="CaixaDeTexto 190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5" name="CaixaDeTexto 190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6" name="CaixaDeTexto 190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7" name="CaixaDeTexto 190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8" name="CaixaDeTexto 190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09" name="CaixaDeTexto 190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0" name="CaixaDeTexto 190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1" name="CaixaDeTexto 191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2" name="CaixaDeTexto 191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3" name="CaixaDeTexto 191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4" name="CaixaDeTexto 191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5" name="CaixaDeTexto 191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6" name="CaixaDeTexto 191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7" name="CaixaDeTexto 191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8" name="CaixaDeTexto 191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19" name="CaixaDeTexto 191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0" name="CaixaDeTexto 191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1" name="CaixaDeTexto 192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2" name="CaixaDeTexto 192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3" name="CaixaDeTexto 192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4" name="CaixaDeTexto 192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5" name="CaixaDeTexto 192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6" name="CaixaDeTexto 192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7" name="CaixaDeTexto 192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8" name="CaixaDeTexto 192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29" name="CaixaDeTexto 192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0" name="CaixaDeTexto 192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1" name="CaixaDeTexto 193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2" name="CaixaDeTexto 193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3" name="CaixaDeTexto 193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4" name="CaixaDeTexto 193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5" name="CaixaDeTexto 193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6" name="CaixaDeTexto 193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7" name="CaixaDeTexto 193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8" name="CaixaDeTexto 193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39" name="CaixaDeTexto 193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0" name="CaixaDeTexto 193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1" name="CaixaDeTexto 194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2" name="CaixaDeTexto 194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3" name="CaixaDeTexto 194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4" name="CaixaDeTexto 194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5" name="CaixaDeTexto 194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6" name="CaixaDeTexto 194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7" name="CaixaDeTexto 194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8" name="CaixaDeTexto 194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49" name="CaixaDeTexto 194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0" name="CaixaDeTexto 194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1" name="CaixaDeTexto 195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2" name="CaixaDeTexto 195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3" name="CaixaDeTexto 195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4" name="CaixaDeTexto 195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5" name="CaixaDeTexto 195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6" name="CaixaDeTexto 195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7" name="CaixaDeTexto 195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8" name="CaixaDeTexto 195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59" name="CaixaDeTexto 195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0" name="CaixaDeTexto 195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1" name="CaixaDeTexto 196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2" name="CaixaDeTexto 196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3" name="CaixaDeTexto 196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4" name="CaixaDeTexto 196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5" name="CaixaDeTexto 196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6" name="CaixaDeTexto 196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7" name="CaixaDeTexto 196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8" name="CaixaDeTexto 196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69" name="CaixaDeTexto 196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0" name="CaixaDeTexto 196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1" name="CaixaDeTexto 197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2" name="CaixaDeTexto 197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3" name="CaixaDeTexto 197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4" name="CaixaDeTexto 197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5" name="CaixaDeTexto 197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6" name="CaixaDeTexto 197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7" name="CaixaDeTexto 197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8" name="CaixaDeTexto 197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79" name="CaixaDeTexto 197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0" name="CaixaDeTexto 197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1" name="CaixaDeTexto 198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2" name="CaixaDeTexto 198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3" name="CaixaDeTexto 198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4" name="CaixaDeTexto 198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5" name="CaixaDeTexto 198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6" name="CaixaDeTexto 198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7" name="CaixaDeTexto 198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8" name="CaixaDeTexto 198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89" name="CaixaDeTexto 198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0" name="CaixaDeTexto 198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1" name="CaixaDeTexto 199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2" name="CaixaDeTexto 199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3" name="CaixaDeTexto 199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4" name="CaixaDeTexto 199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5" name="CaixaDeTexto 199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6" name="CaixaDeTexto 199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7" name="CaixaDeTexto 199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8" name="CaixaDeTexto 199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1999" name="CaixaDeTexto 199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0" name="CaixaDeTexto 199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1" name="CaixaDeTexto 200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2" name="CaixaDeTexto 200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3" name="CaixaDeTexto 200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4" name="CaixaDeTexto 200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5" name="CaixaDeTexto 200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6" name="CaixaDeTexto 200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7" name="CaixaDeTexto 200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8" name="CaixaDeTexto 200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09" name="CaixaDeTexto 200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0" name="CaixaDeTexto 200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1" name="CaixaDeTexto 201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2" name="CaixaDeTexto 201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3" name="CaixaDeTexto 201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4" name="CaixaDeTexto 201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5" name="CaixaDeTexto 201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6" name="CaixaDeTexto 201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7" name="CaixaDeTexto 201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8" name="CaixaDeTexto 201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19" name="CaixaDeTexto 201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0" name="CaixaDeTexto 201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1" name="CaixaDeTexto 202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2" name="CaixaDeTexto 202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3" name="CaixaDeTexto 202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4" name="CaixaDeTexto 202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5" name="CaixaDeTexto 202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6" name="CaixaDeTexto 202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7" name="CaixaDeTexto 202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8" name="CaixaDeTexto 202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29" name="CaixaDeTexto 202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0" name="CaixaDeTexto 202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1" name="CaixaDeTexto 203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2" name="CaixaDeTexto 203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3" name="CaixaDeTexto 203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4" name="CaixaDeTexto 203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5" name="CaixaDeTexto 203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6" name="CaixaDeTexto 203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7" name="CaixaDeTexto 203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8" name="CaixaDeTexto 203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39" name="CaixaDeTexto 203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0" name="CaixaDeTexto 203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1" name="CaixaDeTexto 204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2" name="CaixaDeTexto 204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3" name="CaixaDeTexto 204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4" name="CaixaDeTexto 204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5" name="CaixaDeTexto 204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6" name="CaixaDeTexto 204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7" name="CaixaDeTexto 204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8" name="CaixaDeTexto 204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49" name="CaixaDeTexto 204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0" name="CaixaDeTexto 204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1" name="CaixaDeTexto 205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2" name="CaixaDeTexto 205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3" name="CaixaDeTexto 205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4" name="CaixaDeTexto 205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5" name="CaixaDeTexto 205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6" name="CaixaDeTexto 205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7" name="CaixaDeTexto 205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8" name="CaixaDeTexto 205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59" name="CaixaDeTexto 205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0" name="CaixaDeTexto 205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1" name="CaixaDeTexto 206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2" name="CaixaDeTexto 206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3" name="CaixaDeTexto 206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4" name="CaixaDeTexto 206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5" name="CaixaDeTexto 206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6" name="CaixaDeTexto 206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7" name="CaixaDeTexto 206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8" name="CaixaDeTexto 206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69" name="CaixaDeTexto 206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0" name="CaixaDeTexto 206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1" name="CaixaDeTexto 207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2" name="CaixaDeTexto 207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3" name="CaixaDeTexto 207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4" name="CaixaDeTexto 207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5" name="CaixaDeTexto 207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6" name="CaixaDeTexto 207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7" name="CaixaDeTexto 207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8" name="CaixaDeTexto 207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79" name="CaixaDeTexto 207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0" name="CaixaDeTexto 207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1" name="CaixaDeTexto 208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2" name="CaixaDeTexto 208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3" name="CaixaDeTexto 208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4" name="CaixaDeTexto 208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5" name="CaixaDeTexto 208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6" name="CaixaDeTexto 208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7" name="CaixaDeTexto 208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8" name="CaixaDeTexto 208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89" name="CaixaDeTexto 208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0" name="CaixaDeTexto 208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1" name="CaixaDeTexto 209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2" name="CaixaDeTexto 209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3" name="CaixaDeTexto 209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4" name="CaixaDeTexto 209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5" name="CaixaDeTexto 209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6" name="CaixaDeTexto 209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7" name="CaixaDeTexto 209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8" name="CaixaDeTexto 209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099" name="CaixaDeTexto 209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0" name="CaixaDeTexto 209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1" name="CaixaDeTexto 210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2" name="CaixaDeTexto 210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3" name="CaixaDeTexto 210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4" name="CaixaDeTexto 210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5" name="CaixaDeTexto 210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6" name="CaixaDeTexto 210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7" name="CaixaDeTexto 210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8" name="CaixaDeTexto 210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09" name="CaixaDeTexto 210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0" name="CaixaDeTexto 210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1" name="CaixaDeTexto 211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2" name="CaixaDeTexto 211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3" name="CaixaDeTexto 211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4" name="CaixaDeTexto 211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5" name="CaixaDeTexto 211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6" name="CaixaDeTexto 211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7" name="CaixaDeTexto 211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8" name="CaixaDeTexto 211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19" name="CaixaDeTexto 211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0" name="CaixaDeTexto 211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1" name="CaixaDeTexto 212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2" name="CaixaDeTexto 212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3" name="CaixaDeTexto 212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4" name="CaixaDeTexto 212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5" name="CaixaDeTexto 212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6" name="CaixaDeTexto 212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7" name="CaixaDeTexto 212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8" name="CaixaDeTexto 212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29" name="CaixaDeTexto 212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0" name="CaixaDeTexto 212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1" name="CaixaDeTexto 213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2" name="CaixaDeTexto 213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3" name="CaixaDeTexto 213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4" name="CaixaDeTexto 213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5" name="CaixaDeTexto 213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6" name="CaixaDeTexto 213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7" name="CaixaDeTexto 213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8" name="CaixaDeTexto 213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39" name="CaixaDeTexto 213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0" name="CaixaDeTexto 213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1" name="CaixaDeTexto 214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2" name="CaixaDeTexto 214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3" name="CaixaDeTexto 214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4" name="CaixaDeTexto 214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5" name="CaixaDeTexto 214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6" name="CaixaDeTexto 214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7" name="CaixaDeTexto 214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8" name="CaixaDeTexto 214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49" name="CaixaDeTexto 214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0" name="CaixaDeTexto 214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1" name="CaixaDeTexto 215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2" name="CaixaDeTexto 215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3" name="CaixaDeTexto 215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4" name="CaixaDeTexto 215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5" name="CaixaDeTexto 215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6" name="CaixaDeTexto 215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7" name="CaixaDeTexto 215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8" name="CaixaDeTexto 215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59" name="CaixaDeTexto 215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0" name="CaixaDeTexto 215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1" name="CaixaDeTexto 216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2" name="CaixaDeTexto 216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3" name="CaixaDeTexto 216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4" name="CaixaDeTexto 216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5" name="CaixaDeTexto 216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6" name="CaixaDeTexto 216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7" name="CaixaDeTexto 216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184731" cy="264560"/>
    <xdr:sp macro="" textlink="">
      <xdr:nvSpPr>
        <xdr:cNvPr id="2168" name="CaixaDeTexto 216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37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89" name="CaixaDeTexto 328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0" name="CaixaDeTexto 328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1" name="CaixaDeTexto 329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2" name="CaixaDeTexto 329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3" name="CaixaDeTexto 329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4" name="CaixaDeTexto 329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5" name="CaixaDeTexto 329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6" name="CaixaDeTexto 329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7" name="CaixaDeTexto 329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8" name="CaixaDeTexto 329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299" name="CaixaDeTexto 329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0" name="CaixaDeTexto 329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1" name="CaixaDeTexto 330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2" name="CaixaDeTexto 330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3" name="CaixaDeTexto 330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4" name="CaixaDeTexto 330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5" name="CaixaDeTexto 330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6" name="CaixaDeTexto 330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7" name="CaixaDeTexto 330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8" name="CaixaDeTexto 330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09" name="CaixaDeTexto 330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0" name="CaixaDeTexto 330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1" name="CaixaDeTexto 331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2" name="CaixaDeTexto 331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3" name="CaixaDeTexto 331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4" name="CaixaDeTexto 331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5" name="CaixaDeTexto 331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6" name="CaixaDeTexto 331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7" name="CaixaDeTexto 331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8" name="CaixaDeTexto 331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19" name="CaixaDeTexto 331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0" name="CaixaDeTexto 331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1" name="CaixaDeTexto 332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2" name="CaixaDeTexto 332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3" name="CaixaDeTexto 332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4" name="CaixaDeTexto 332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5" name="CaixaDeTexto 332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6" name="CaixaDeTexto 332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7" name="CaixaDeTexto 332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8" name="CaixaDeTexto 332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29" name="CaixaDeTexto 332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0" name="CaixaDeTexto 332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1" name="CaixaDeTexto 333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2" name="CaixaDeTexto 333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3" name="CaixaDeTexto 333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4" name="CaixaDeTexto 333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5" name="CaixaDeTexto 333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6" name="CaixaDeTexto 333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7" name="CaixaDeTexto 333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8" name="CaixaDeTexto 333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39" name="CaixaDeTexto 333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0" name="CaixaDeTexto 333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1" name="CaixaDeTexto 334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2" name="CaixaDeTexto 334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3" name="CaixaDeTexto 334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4" name="CaixaDeTexto 334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5" name="CaixaDeTexto 334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6" name="CaixaDeTexto 334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7" name="CaixaDeTexto 334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8" name="CaixaDeTexto 334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49" name="CaixaDeTexto 334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0" name="CaixaDeTexto 334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1" name="CaixaDeTexto 335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2" name="CaixaDeTexto 335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3" name="CaixaDeTexto 335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4" name="CaixaDeTexto 335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5" name="CaixaDeTexto 335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6" name="CaixaDeTexto 335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7" name="CaixaDeTexto 335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8" name="CaixaDeTexto 335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59" name="CaixaDeTexto 335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0" name="CaixaDeTexto 335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1" name="CaixaDeTexto 336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2" name="CaixaDeTexto 336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3" name="CaixaDeTexto 336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4" name="CaixaDeTexto 336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5" name="CaixaDeTexto 336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6" name="CaixaDeTexto 336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7" name="CaixaDeTexto 336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8" name="CaixaDeTexto 336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69" name="CaixaDeTexto 336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0" name="CaixaDeTexto 336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1" name="CaixaDeTexto 337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2" name="CaixaDeTexto 337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3" name="CaixaDeTexto 337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4" name="CaixaDeTexto 337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5" name="CaixaDeTexto 337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6" name="CaixaDeTexto 337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7" name="CaixaDeTexto 337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8" name="CaixaDeTexto 337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79" name="CaixaDeTexto 337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0" name="CaixaDeTexto 337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1" name="CaixaDeTexto 338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2" name="CaixaDeTexto 338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3" name="CaixaDeTexto 338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4" name="CaixaDeTexto 338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5" name="CaixaDeTexto 338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6" name="CaixaDeTexto 338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7" name="CaixaDeTexto 338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8" name="CaixaDeTexto 338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89" name="CaixaDeTexto 338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0" name="CaixaDeTexto 338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1" name="CaixaDeTexto 339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2" name="CaixaDeTexto 339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3" name="CaixaDeTexto 339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4" name="CaixaDeTexto 339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5" name="CaixaDeTexto 339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6" name="CaixaDeTexto 339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7" name="CaixaDeTexto 339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8" name="CaixaDeTexto 339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399" name="CaixaDeTexto 339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0" name="CaixaDeTexto 339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1" name="CaixaDeTexto 340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2" name="CaixaDeTexto 340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3" name="CaixaDeTexto 340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4" name="CaixaDeTexto 340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5" name="CaixaDeTexto 340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6" name="CaixaDeTexto 340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7" name="CaixaDeTexto 340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8" name="CaixaDeTexto 340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09" name="CaixaDeTexto 340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0" name="CaixaDeTexto 340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1" name="CaixaDeTexto 341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2" name="CaixaDeTexto 341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3" name="CaixaDeTexto 341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4" name="CaixaDeTexto 341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5" name="CaixaDeTexto 341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6" name="CaixaDeTexto 341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7" name="CaixaDeTexto 341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8" name="CaixaDeTexto 341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19" name="CaixaDeTexto 341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0" name="CaixaDeTexto 341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1" name="CaixaDeTexto 342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2" name="CaixaDeTexto 342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3" name="CaixaDeTexto 342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4" name="CaixaDeTexto 342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5" name="CaixaDeTexto 342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6" name="CaixaDeTexto 342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7" name="CaixaDeTexto 342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8" name="CaixaDeTexto 342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29" name="CaixaDeTexto 342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0" name="CaixaDeTexto 342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1" name="CaixaDeTexto 343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2" name="CaixaDeTexto 343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3" name="CaixaDeTexto 343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4" name="CaixaDeTexto 343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5" name="CaixaDeTexto 343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6" name="CaixaDeTexto 343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7" name="CaixaDeTexto 343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8" name="CaixaDeTexto 343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39" name="CaixaDeTexto 343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0" name="CaixaDeTexto 343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1" name="CaixaDeTexto 344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2" name="CaixaDeTexto 344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3" name="CaixaDeTexto 344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4" name="CaixaDeTexto 344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5" name="CaixaDeTexto 344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6" name="CaixaDeTexto 344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7" name="CaixaDeTexto 344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8" name="CaixaDeTexto 344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49" name="CaixaDeTexto 344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0" name="CaixaDeTexto 344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1" name="CaixaDeTexto 345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2" name="CaixaDeTexto 345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3" name="CaixaDeTexto 345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4" name="CaixaDeTexto 345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5" name="CaixaDeTexto 345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6" name="CaixaDeTexto 345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7" name="CaixaDeTexto 345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8" name="CaixaDeTexto 345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59" name="CaixaDeTexto 345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0" name="CaixaDeTexto 345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1" name="CaixaDeTexto 346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2" name="CaixaDeTexto 346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3" name="CaixaDeTexto 346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4" name="CaixaDeTexto 346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5" name="CaixaDeTexto 346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6" name="CaixaDeTexto 346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7" name="CaixaDeTexto 346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8" name="CaixaDeTexto 346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69" name="CaixaDeTexto 346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0" name="CaixaDeTexto 346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1" name="CaixaDeTexto 347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2" name="CaixaDeTexto 347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3" name="CaixaDeTexto 347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4" name="CaixaDeTexto 347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5" name="CaixaDeTexto 347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6" name="CaixaDeTexto 347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7" name="CaixaDeTexto 347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8" name="CaixaDeTexto 347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79" name="CaixaDeTexto 347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0" name="CaixaDeTexto 347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1" name="CaixaDeTexto 348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2" name="CaixaDeTexto 348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3" name="CaixaDeTexto 348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4" name="CaixaDeTexto 348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5" name="CaixaDeTexto 348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6" name="CaixaDeTexto 348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7" name="CaixaDeTexto 348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8" name="CaixaDeTexto 348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89" name="CaixaDeTexto 348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0" name="CaixaDeTexto 348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1" name="CaixaDeTexto 349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2" name="CaixaDeTexto 349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3" name="CaixaDeTexto 349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4" name="CaixaDeTexto 349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5" name="CaixaDeTexto 349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6" name="CaixaDeTexto 349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7" name="CaixaDeTexto 349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8" name="CaixaDeTexto 349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499" name="CaixaDeTexto 349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0" name="CaixaDeTexto 349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1" name="CaixaDeTexto 350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2" name="CaixaDeTexto 350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3" name="CaixaDeTexto 350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4" name="CaixaDeTexto 350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5" name="CaixaDeTexto 350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6" name="CaixaDeTexto 350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7" name="CaixaDeTexto 350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8" name="CaixaDeTexto 350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09" name="CaixaDeTexto 350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0" name="CaixaDeTexto 350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1" name="CaixaDeTexto 351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2" name="CaixaDeTexto 351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3" name="CaixaDeTexto 351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4" name="CaixaDeTexto 351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5" name="CaixaDeTexto 351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6" name="CaixaDeTexto 351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7" name="CaixaDeTexto 351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8" name="CaixaDeTexto 351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19" name="CaixaDeTexto 351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0" name="CaixaDeTexto 351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1" name="CaixaDeTexto 352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2" name="CaixaDeTexto 352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3" name="CaixaDeTexto 352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4" name="CaixaDeTexto 352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5" name="CaixaDeTexto 352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6" name="CaixaDeTexto 352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7" name="CaixaDeTexto 352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8" name="CaixaDeTexto 352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29" name="CaixaDeTexto 352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0" name="CaixaDeTexto 352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1" name="CaixaDeTexto 353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2" name="CaixaDeTexto 353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3" name="CaixaDeTexto 353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4" name="CaixaDeTexto 353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5" name="CaixaDeTexto 353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6" name="CaixaDeTexto 353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7" name="CaixaDeTexto 353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8" name="CaixaDeTexto 353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39" name="CaixaDeTexto 353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0" name="CaixaDeTexto 353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1" name="CaixaDeTexto 354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2" name="CaixaDeTexto 354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3" name="CaixaDeTexto 354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4" name="CaixaDeTexto 354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5" name="CaixaDeTexto 354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6" name="CaixaDeTexto 354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7" name="CaixaDeTexto 354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8" name="CaixaDeTexto 354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49" name="CaixaDeTexto 354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0" name="CaixaDeTexto 354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1" name="CaixaDeTexto 355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2" name="CaixaDeTexto 355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3" name="CaixaDeTexto 355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4" name="CaixaDeTexto 355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5" name="CaixaDeTexto 355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6" name="CaixaDeTexto 355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7" name="CaixaDeTexto 355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8" name="CaixaDeTexto 355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59" name="CaixaDeTexto 355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0" name="CaixaDeTexto 355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1" name="CaixaDeTexto 356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2" name="CaixaDeTexto 356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3" name="CaixaDeTexto 356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4" name="CaixaDeTexto 356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5" name="CaixaDeTexto 356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6" name="CaixaDeTexto 356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7" name="CaixaDeTexto 356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8" name="CaixaDeTexto 356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69" name="CaixaDeTexto 356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0" name="CaixaDeTexto 356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1" name="CaixaDeTexto 357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2" name="CaixaDeTexto 357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3" name="CaixaDeTexto 357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4" name="CaixaDeTexto 357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5" name="CaixaDeTexto 357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6" name="CaixaDeTexto 357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7" name="CaixaDeTexto 357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8" name="CaixaDeTexto 357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79" name="CaixaDeTexto 357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0" name="CaixaDeTexto 357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1" name="CaixaDeTexto 358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2" name="CaixaDeTexto 358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3" name="CaixaDeTexto 358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4" name="CaixaDeTexto 358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5" name="CaixaDeTexto 358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6" name="CaixaDeTexto 358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7" name="CaixaDeTexto 358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8" name="CaixaDeTexto 358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89" name="CaixaDeTexto 358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0" name="CaixaDeTexto 358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1" name="CaixaDeTexto 359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2" name="CaixaDeTexto 359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3" name="CaixaDeTexto 359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4" name="CaixaDeTexto 359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5" name="CaixaDeTexto 359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6" name="CaixaDeTexto 359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7" name="CaixaDeTexto 359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8" name="CaixaDeTexto 359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599" name="CaixaDeTexto 359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0" name="CaixaDeTexto 359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1" name="CaixaDeTexto 360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2" name="CaixaDeTexto 360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3" name="CaixaDeTexto 360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4" name="CaixaDeTexto 360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5" name="CaixaDeTexto 360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6" name="CaixaDeTexto 360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7" name="CaixaDeTexto 360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8" name="CaixaDeTexto 360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09" name="CaixaDeTexto 360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0" name="CaixaDeTexto 360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1" name="CaixaDeTexto 361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2" name="CaixaDeTexto 361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3" name="CaixaDeTexto 361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4" name="CaixaDeTexto 361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5" name="CaixaDeTexto 361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6" name="CaixaDeTexto 361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7" name="CaixaDeTexto 361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8" name="CaixaDeTexto 361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19" name="CaixaDeTexto 361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0" name="CaixaDeTexto 361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1" name="CaixaDeTexto 362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2" name="CaixaDeTexto 362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3" name="CaixaDeTexto 362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4" name="CaixaDeTexto 362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5" name="CaixaDeTexto 362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6" name="CaixaDeTexto 362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7" name="CaixaDeTexto 362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8" name="CaixaDeTexto 362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29" name="CaixaDeTexto 362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0" name="CaixaDeTexto 362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1" name="CaixaDeTexto 363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2" name="CaixaDeTexto 363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3" name="CaixaDeTexto 363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4" name="CaixaDeTexto 363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5" name="CaixaDeTexto 363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6" name="CaixaDeTexto 363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7" name="CaixaDeTexto 363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8" name="CaixaDeTexto 363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39" name="CaixaDeTexto 363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0" name="CaixaDeTexto 363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1" name="CaixaDeTexto 364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2" name="CaixaDeTexto 364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3" name="CaixaDeTexto 364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4" name="CaixaDeTexto 364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5" name="CaixaDeTexto 364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6" name="CaixaDeTexto 364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7" name="CaixaDeTexto 364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8" name="CaixaDeTexto 364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49" name="CaixaDeTexto 364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0" name="CaixaDeTexto 364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1" name="CaixaDeTexto 365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2" name="CaixaDeTexto 365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3" name="CaixaDeTexto 365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4" name="CaixaDeTexto 365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5" name="CaixaDeTexto 365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6" name="CaixaDeTexto 365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7" name="CaixaDeTexto 365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8" name="CaixaDeTexto 365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59" name="CaixaDeTexto 365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0" name="CaixaDeTexto 365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1" name="CaixaDeTexto 366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2" name="CaixaDeTexto 366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3" name="CaixaDeTexto 366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4" name="CaixaDeTexto 366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5" name="CaixaDeTexto 366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6" name="CaixaDeTexto 366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7" name="CaixaDeTexto 366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8" name="CaixaDeTexto 366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69" name="CaixaDeTexto 366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0" name="CaixaDeTexto 366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1" name="CaixaDeTexto 367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2" name="CaixaDeTexto 367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3" name="CaixaDeTexto 367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4" name="CaixaDeTexto 367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5" name="CaixaDeTexto 367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6" name="CaixaDeTexto 367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7" name="CaixaDeTexto 367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8" name="CaixaDeTexto 367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79" name="CaixaDeTexto 367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0" name="CaixaDeTexto 367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1" name="CaixaDeTexto 368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2" name="CaixaDeTexto 368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3" name="CaixaDeTexto 368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4" name="CaixaDeTexto 368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5" name="CaixaDeTexto 368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6" name="CaixaDeTexto 368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7" name="CaixaDeTexto 368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8" name="CaixaDeTexto 368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89" name="CaixaDeTexto 368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0" name="CaixaDeTexto 368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1" name="CaixaDeTexto 369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2" name="CaixaDeTexto 369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3" name="CaixaDeTexto 369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4" name="CaixaDeTexto 369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5" name="CaixaDeTexto 369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6" name="CaixaDeTexto 369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7" name="CaixaDeTexto 369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8" name="CaixaDeTexto 369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699" name="CaixaDeTexto 369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0" name="CaixaDeTexto 369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1" name="CaixaDeTexto 370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2" name="CaixaDeTexto 370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3" name="CaixaDeTexto 370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4" name="CaixaDeTexto 370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5" name="CaixaDeTexto 370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6" name="CaixaDeTexto 370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7" name="CaixaDeTexto 370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8" name="CaixaDeTexto 370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09" name="CaixaDeTexto 370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0" name="CaixaDeTexto 370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1" name="CaixaDeTexto 371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2" name="CaixaDeTexto 371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3" name="CaixaDeTexto 371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4" name="CaixaDeTexto 371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5" name="CaixaDeTexto 371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6" name="CaixaDeTexto 371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7" name="CaixaDeTexto 371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8" name="CaixaDeTexto 371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19" name="CaixaDeTexto 371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0" name="CaixaDeTexto 371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1" name="CaixaDeTexto 372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2" name="CaixaDeTexto 372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3" name="CaixaDeTexto 372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4" name="CaixaDeTexto 372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5" name="CaixaDeTexto 372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6" name="CaixaDeTexto 372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7" name="CaixaDeTexto 372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8" name="CaixaDeTexto 372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29" name="CaixaDeTexto 372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0" name="CaixaDeTexto 372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1" name="CaixaDeTexto 373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2" name="CaixaDeTexto 373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3" name="CaixaDeTexto 373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4" name="CaixaDeTexto 373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5" name="CaixaDeTexto 373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6" name="CaixaDeTexto 373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7" name="CaixaDeTexto 373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8" name="CaixaDeTexto 373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39" name="CaixaDeTexto 373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0" name="CaixaDeTexto 373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1" name="CaixaDeTexto 374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2" name="CaixaDeTexto 374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3" name="CaixaDeTexto 374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4" name="CaixaDeTexto 374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5" name="CaixaDeTexto 374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6" name="CaixaDeTexto 374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7" name="CaixaDeTexto 374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8" name="CaixaDeTexto 374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49" name="CaixaDeTexto 374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0" name="CaixaDeTexto 374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1" name="CaixaDeTexto 375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2" name="CaixaDeTexto 375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3" name="CaixaDeTexto 375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4" name="CaixaDeTexto 375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5" name="CaixaDeTexto 375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6" name="CaixaDeTexto 375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7" name="CaixaDeTexto 375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8" name="CaixaDeTexto 375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59" name="CaixaDeTexto 375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0" name="CaixaDeTexto 375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1" name="CaixaDeTexto 376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2" name="CaixaDeTexto 376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3" name="CaixaDeTexto 376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4" name="CaixaDeTexto 376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5" name="CaixaDeTexto 376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6" name="CaixaDeTexto 376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7" name="CaixaDeTexto 376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8" name="CaixaDeTexto 376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69" name="CaixaDeTexto 376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0" name="CaixaDeTexto 376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1" name="CaixaDeTexto 377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2" name="CaixaDeTexto 377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3" name="CaixaDeTexto 377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4" name="CaixaDeTexto 377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5" name="CaixaDeTexto 377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6" name="CaixaDeTexto 377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7" name="CaixaDeTexto 377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8" name="CaixaDeTexto 377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79" name="CaixaDeTexto 377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0" name="CaixaDeTexto 377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1" name="CaixaDeTexto 378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2" name="CaixaDeTexto 378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3" name="CaixaDeTexto 378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4" name="CaixaDeTexto 378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5" name="CaixaDeTexto 378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6" name="CaixaDeTexto 378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7" name="CaixaDeTexto 378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8" name="CaixaDeTexto 378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89" name="CaixaDeTexto 378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0" name="CaixaDeTexto 378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1" name="CaixaDeTexto 379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2" name="CaixaDeTexto 379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3" name="CaixaDeTexto 379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4" name="CaixaDeTexto 379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5" name="CaixaDeTexto 379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6" name="CaixaDeTexto 379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7" name="CaixaDeTexto 379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8" name="CaixaDeTexto 379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799" name="CaixaDeTexto 379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0" name="CaixaDeTexto 379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1" name="CaixaDeTexto 380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2" name="CaixaDeTexto 380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3" name="CaixaDeTexto 380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4" name="CaixaDeTexto 380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5" name="CaixaDeTexto 380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6" name="CaixaDeTexto 380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7" name="CaixaDeTexto 380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8" name="CaixaDeTexto 380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09" name="CaixaDeTexto 380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0" name="CaixaDeTexto 380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1" name="CaixaDeTexto 381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2" name="CaixaDeTexto 381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3" name="CaixaDeTexto 381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4" name="CaixaDeTexto 381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5" name="CaixaDeTexto 381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6" name="CaixaDeTexto 381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7" name="CaixaDeTexto 381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8" name="CaixaDeTexto 381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19" name="CaixaDeTexto 381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0" name="CaixaDeTexto 381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1" name="CaixaDeTexto 382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2" name="CaixaDeTexto 382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3" name="CaixaDeTexto 382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4" name="CaixaDeTexto 382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5" name="CaixaDeTexto 382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6" name="CaixaDeTexto 382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7" name="CaixaDeTexto 382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8" name="CaixaDeTexto 382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29" name="CaixaDeTexto 382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0" name="CaixaDeTexto 382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1" name="CaixaDeTexto 383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2" name="CaixaDeTexto 383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3" name="CaixaDeTexto 383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4" name="CaixaDeTexto 383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5" name="CaixaDeTexto 383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6" name="CaixaDeTexto 383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7" name="CaixaDeTexto 383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8" name="CaixaDeTexto 383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39" name="CaixaDeTexto 383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0" name="CaixaDeTexto 383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1" name="CaixaDeTexto 384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2" name="CaixaDeTexto 384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3" name="CaixaDeTexto 384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4" name="CaixaDeTexto 384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5" name="CaixaDeTexto 384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6" name="CaixaDeTexto 384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7" name="CaixaDeTexto 384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3848" name="CaixaDeTexto 384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3770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49" name="CaixaDeTexto 384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0" name="CaixaDeTexto 384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1" name="CaixaDeTexto 385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2" name="CaixaDeTexto 385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3" name="CaixaDeTexto 385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4" name="CaixaDeTexto 385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5" name="CaixaDeTexto 385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6" name="CaixaDeTexto 385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7" name="CaixaDeTexto 385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8" name="CaixaDeTexto 385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59" name="CaixaDeTexto 385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0" name="CaixaDeTexto 385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1" name="CaixaDeTexto 386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2" name="CaixaDeTexto 386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3" name="CaixaDeTexto 386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4" name="CaixaDeTexto 386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5" name="CaixaDeTexto 386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6" name="CaixaDeTexto 386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7" name="CaixaDeTexto 386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8" name="CaixaDeTexto 386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69" name="CaixaDeTexto 386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0" name="CaixaDeTexto 386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1" name="CaixaDeTexto 387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2" name="CaixaDeTexto 387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3" name="CaixaDeTexto 387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4" name="CaixaDeTexto 387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5" name="CaixaDeTexto 387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6" name="CaixaDeTexto 387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7" name="CaixaDeTexto 387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8" name="CaixaDeTexto 387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79" name="CaixaDeTexto 387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0" name="CaixaDeTexto 387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1" name="CaixaDeTexto 388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2" name="CaixaDeTexto 388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3" name="CaixaDeTexto 388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4" name="CaixaDeTexto 388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5" name="CaixaDeTexto 388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6" name="CaixaDeTexto 388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7" name="CaixaDeTexto 388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8" name="CaixaDeTexto 388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89" name="CaixaDeTexto 388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0" name="CaixaDeTexto 388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1" name="CaixaDeTexto 389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2" name="CaixaDeTexto 389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3" name="CaixaDeTexto 389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4" name="CaixaDeTexto 389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5" name="CaixaDeTexto 389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6" name="CaixaDeTexto 389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7" name="CaixaDeTexto 389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8" name="CaixaDeTexto 389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899" name="CaixaDeTexto 389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0" name="CaixaDeTexto 389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1" name="CaixaDeTexto 390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2" name="CaixaDeTexto 390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3" name="CaixaDeTexto 390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4" name="CaixaDeTexto 390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5" name="CaixaDeTexto 390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6" name="CaixaDeTexto 390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7" name="CaixaDeTexto 390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8" name="CaixaDeTexto 390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09" name="CaixaDeTexto 390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0" name="CaixaDeTexto 390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1" name="CaixaDeTexto 391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2" name="CaixaDeTexto 391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3" name="CaixaDeTexto 391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4" name="CaixaDeTexto 391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5" name="CaixaDeTexto 391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6" name="CaixaDeTexto 391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7" name="CaixaDeTexto 391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8" name="CaixaDeTexto 391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19" name="CaixaDeTexto 391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0" name="CaixaDeTexto 391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1" name="CaixaDeTexto 392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2" name="CaixaDeTexto 392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3" name="CaixaDeTexto 392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4" name="CaixaDeTexto 392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5" name="CaixaDeTexto 392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6" name="CaixaDeTexto 392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7" name="CaixaDeTexto 392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8" name="CaixaDeTexto 392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29" name="CaixaDeTexto 392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0" name="CaixaDeTexto 392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1" name="CaixaDeTexto 393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2" name="CaixaDeTexto 393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3" name="CaixaDeTexto 393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4" name="CaixaDeTexto 393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5" name="CaixaDeTexto 393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6" name="CaixaDeTexto 393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7" name="CaixaDeTexto 393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8" name="CaixaDeTexto 393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39" name="CaixaDeTexto 393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0" name="CaixaDeTexto 393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1" name="CaixaDeTexto 394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2" name="CaixaDeTexto 394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3" name="CaixaDeTexto 394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4" name="CaixaDeTexto 394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5" name="CaixaDeTexto 394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6" name="CaixaDeTexto 394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7" name="CaixaDeTexto 394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8" name="CaixaDeTexto 394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49" name="CaixaDeTexto 394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0" name="CaixaDeTexto 394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1" name="CaixaDeTexto 395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2" name="CaixaDeTexto 395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3" name="CaixaDeTexto 395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4" name="CaixaDeTexto 395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5" name="CaixaDeTexto 395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6" name="CaixaDeTexto 395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7" name="CaixaDeTexto 395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8" name="CaixaDeTexto 395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59" name="CaixaDeTexto 395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0" name="CaixaDeTexto 395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1" name="CaixaDeTexto 396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2" name="CaixaDeTexto 396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3" name="CaixaDeTexto 396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4" name="CaixaDeTexto 396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5" name="CaixaDeTexto 396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6" name="CaixaDeTexto 396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7" name="CaixaDeTexto 396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8" name="CaixaDeTexto 396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69" name="CaixaDeTexto 396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0" name="CaixaDeTexto 396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1" name="CaixaDeTexto 397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2" name="CaixaDeTexto 397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3" name="CaixaDeTexto 397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4" name="CaixaDeTexto 397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5" name="CaixaDeTexto 397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6" name="CaixaDeTexto 397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7" name="CaixaDeTexto 397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8" name="CaixaDeTexto 397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79" name="CaixaDeTexto 397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0" name="CaixaDeTexto 397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1" name="CaixaDeTexto 398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2" name="CaixaDeTexto 398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3" name="CaixaDeTexto 398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4" name="CaixaDeTexto 398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5" name="CaixaDeTexto 398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6" name="CaixaDeTexto 398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7" name="CaixaDeTexto 398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8" name="CaixaDeTexto 398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89" name="CaixaDeTexto 398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0" name="CaixaDeTexto 398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1" name="CaixaDeTexto 399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2" name="CaixaDeTexto 399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3" name="CaixaDeTexto 399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4" name="CaixaDeTexto 399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5" name="CaixaDeTexto 399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6" name="CaixaDeTexto 399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7" name="CaixaDeTexto 399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8" name="CaixaDeTexto 399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3999" name="CaixaDeTexto 399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0" name="CaixaDeTexto 399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1" name="CaixaDeTexto 400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2" name="CaixaDeTexto 400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3" name="CaixaDeTexto 400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4" name="CaixaDeTexto 400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5" name="CaixaDeTexto 400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6" name="CaixaDeTexto 400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7" name="CaixaDeTexto 400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8" name="CaixaDeTexto 400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09" name="CaixaDeTexto 400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0" name="CaixaDeTexto 400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1" name="CaixaDeTexto 401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2" name="CaixaDeTexto 401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3" name="CaixaDeTexto 401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4" name="CaixaDeTexto 401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5" name="CaixaDeTexto 401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6" name="CaixaDeTexto 401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7" name="CaixaDeTexto 401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8" name="CaixaDeTexto 401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19" name="CaixaDeTexto 401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0" name="CaixaDeTexto 401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1" name="CaixaDeTexto 402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2" name="CaixaDeTexto 402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3" name="CaixaDeTexto 402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4" name="CaixaDeTexto 402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5" name="CaixaDeTexto 402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6" name="CaixaDeTexto 402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7" name="CaixaDeTexto 402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8" name="CaixaDeTexto 402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29" name="CaixaDeTexto 402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0" name="CaixaDeTexto 402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1" name="CaixaDeTexto 403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2" name="CaixaDeTexto 403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3" name="CaixaDeTexto 403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4" name="CaixaDeTexto 403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5" name="CaixaDeTexto 403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6" name="CaixaDeTexto 403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7" name="CaixaDeTexto 403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8" name="CaixaDeTexto 403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39" name="CaixaDeTexto 403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0" name="CaixaDeTexto 403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1" name="CaixaDeTexto 404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2" name="CaixaDeTexto 404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3" name="CaixaDeTexto 404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4" name="CaixaDeTexto 404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5" name="CaixaDeTexto 404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6" name="CaixaDeTexto 404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7" name="CaixaDeTexto 404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8" name="CaixaDeTexto 404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49" name="CaixaDeTexto 404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0" name="CaixaDeTexto 404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1" name="CaixaDeTexto 405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2" name="CaixaDeTexto 405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3" name="CaixaDeTexto 405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4" name="CaixaDeTexto 405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5" name="CaixaDeTexto 405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6" name="CaixaDeTexto 405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7" name="CaixaDeTexto 405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8" name="CaixaDeTexto 405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59" name="CaixaDeTexto 405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0" name="CaixaDeTexto 405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1" name="CaixaDeTexto 406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2" name="CaixaDeTexto 406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3" name="CaixaDeTexto 406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4" name="CaixaDeTexto 406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5" name="CaixaDeTexto 406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6" name="CaixaDeTexto 406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7" name="CaixaDeTexto 406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8" name="CaixaDeTexto 406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69" name="CaixaDeTexto 406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0" name="CaixaDeTexto 406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1" name="CaixaDeTexto 407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2" name="CaixaDeTexto 407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3" name="CaixaDeTexto 407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4" name="CaixaDeTexto 407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5" name="CaixaDeTexto 407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6" name="CaixaDeTexto 407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7" name="CaixaDeTexto 407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8" name="CaixaDeTexto 407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79" name="CaixaDeTexto 407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0" name="CaixaDeTexto 407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1" name="CaixaDeTexto 408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2" name="CaixaDeTexto 408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3" name="CaixaDeTexto 408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4" name="CaixaDeTexto 408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5" name="CaixaDeTexto 408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6" name="CaixaDeTexto 408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7" name="CaixaDeTexto 408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8" name="CaixaDeTexto 408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89" name="CaixaDeTexto 408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0" name="CaixaDeTexto 408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1" name="CaixaDeTexto 409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2" name="CaixaDeTexto 409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3" name="CaixaDeTexto 409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4" name="CaixaDeTexto 409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5" name="CaixaDeTexto 409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6" name="CaixaDeTexto 409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7" name="CaixaDeTexto 409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8" name="CaixaDeTexto 409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099" name="CaixaDeTexto 409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0" name="CaixaDeTexto 409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1" name="CaixaDeTexto 410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2" name="CaixaDeTexto 410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3" name="CaixaDeTexto 410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4" name="CaixaDeTexto 410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5" name="CaixaDeTexto 410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6" name="CaixaDeTexto 410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7" name="CaixaDeTexto 410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8" name="CaixaDeTexto 410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09" name="CaixaDeTexto 410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0" name="CaixaDeTexto 410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1" name="CaixaDeTexto 411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2" name="CaixaDeTexto 411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3" name="CaixaDeTexto 411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4" name="CaixaDeTexto 411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5" name="CaixaDeTexto 411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6" name="CaixaDeTexto 411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7" name="CaixaDeTexto 411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8" name="CaixaDeTexto 411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19" name="CaixaDeTexto 411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0" name="CaixaDeTexto 411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1" name="CaixaDeTexto 412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2" name="CaixaDeTexto 412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3" name="CaixaDeTexto 412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4" name="CaixaDeTexto 412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5" name="CaixaDeTexto 412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6" name="CaixaDeTexto 412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7" name="CaixaDeTexto 412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8" name="CaixaDeTexto 412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29" name="CaixaDeTexto 412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0" name="CaixaDeTexto 412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1" name="CaixaDeTexto 413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2" name="CaixaDeTexto 413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3" name="CaixaDeTexto 413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4" name="CaixaDeTexto 413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5" name="CaixaDeTexto 413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6" name="CaixaDeTexto 413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7" name="CaixaDeTexto 413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8" name="CaixaDeTexto 413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39" name="CaixaDeTexto 413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0" name="CaixaDeTexto 413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1" name="CaixaDeTexto 414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2" name="CaixaDeTexto 414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3" name="CaixaDeTexto 414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4" name="CaixaDeTexto 414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5" name="CaixaDeTexto 414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6" name="CaixaDeTexto 414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7" name="CaixaDeTexto 414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8" name="CaixaDeTexto 414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49" name="CaixaDeTexto 414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0" name="CaixaDeTexto 414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1" name="CaixaDeTexto 415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2" name="CaixaDeTexto 415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3" name="CaixaDeTexto 415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4" name="CaixaDeTexto 415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5" name="CaixaDeTexto 415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6" name="CaixaDeTexto 415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7" name="CaixaDeTexto 415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8" name="CaixaDeTexto 415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59" name="CaixaDeTexto 415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0" name="CaixaDeTexto 415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1" name="CaixaDeTexto 416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2" name="CaixaDeTexto 416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3" name="CaixaDeTexto 416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4" name="CaixaDeTexto 416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5" name="CaixaDeTexto 416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6" name="CaixaDeTexto 416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7" name="CaixaDeTexto 416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8" name="CaixaDeTexto 416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69" name="CaixaDeTexto 416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0" name="CaixaDeTexto 416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1" name="CaixaDeTexto 417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2" name="CaixaDeTexto 417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3" name="CaixaDeTexto 417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4" name="CaixaDeTexto 417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5" name="CaixaDeTexto 417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6" name="CaixaDeTexto 417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7" name="CaixaDeTexto 417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8" name="CaixaDeTexto 417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79" name="CaixaDeTexto 417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0" name="CaixaDeTexto 417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1" name="CaixaDeTexto 418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2" name="CaixaDeTexto 418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3" name="CaixaDeTexto 418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4" name="CaixaDeTexto 418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5" name="CaixaDeTexto 418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6" name="CaixaDeTexto 418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7" name="CaixaDeTexto 418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8" name="CaixaDeTexto 418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89" name="CaixaDeTexto 418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0" name="CaixaDeTexto 418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1" name="CaixaDeTexto 419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2" name="CaixaDeTexto 419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3" name="CaixaDeTexto 419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4" name="CaixaDeTexto 419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5" name="CaixaDeTexto 419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6" name="CaixaDeTexto 419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7" name="CaixaDeTexto 419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8" name="CaixaDeTexto 419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199" name="CaixaDeTexto 419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0" name="CaixaDeTexto 419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1" name="CaixaDeTexto 420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2" name="CaixaDeTexto 420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3" name="CaixaDeTexto 420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4" name="CaixaDeTexto 420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5" name="CaixaDeTexto 420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6" name="CaixaDeTexto 420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7" name="CaixaDeTexto 420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8" name="CaixaDeTexto 420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09" name="CaixaDeTexto 420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0" name="CaixaDeTexto 420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1" name="CaixaDeTexto 421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2" name="CaixaDeTexto 421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3" name="CaixaDeTexto 421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4" name="CaixaDeTexto 421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5" name="CaixaDeTexto 421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6" name="CaixaDeTexto 421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7" name="CaixaDeTexto 421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8" name="CaixaDeTexto 421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19" name="CaixaDeTexto 421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0" name="CaixaDeTexto 421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1" name="CaixaDeTexto 422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2" name="CaixaDeTexto 422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3" name="CaixaDeTexto 422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4" name="CaixaDeTexto 422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5" name="CaixaDeTexto 422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6" name="CaixaDeTexto 422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7" name="CaixaDeTexto 422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8" name="CaixaDeTexto 422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29" name="CaixaDeTexto 422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0" name="CaixaDeTexto 422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1" name="CaixaDeTexto 423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2" name="CaixaDeTexto 423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3" name="CaixaDeTexto 423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4" name="CaixaDeTexto 423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5" name="CaixaDeTexto 423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6" name="CaixaDeTexto 423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7" name="CaixaDeTexto 423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8" name="CaixaDeTexto 423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39" name="CaixaDeTexto 423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0" name="CaixaDeTexto 423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1" name="CaixaDeTexto 424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2" name="CaixaDeTexto 424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3" name="CaixaDeTexto 424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4" name="CaixaDeTexto 424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5" name="CaixaDeTexto 424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6" name="CaixaDeTexto 424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7" name="CaixaDeTexto 424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8" name="CaixaDeTexto 424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49" name="CaixaDeTexto 424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0" name="CaixaDeTexto 424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1" name="CaixaDeTexto 425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2" name="CaixaDeTexto 425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3" name="CaixaDeTexto 425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4" name="CaixaDeTexto 425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5" name="CaixaDeTexto 425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6" name="CaixaDeTexto 425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7" name="CaixaDeTexto 425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8" name="CaixaDeTexto 425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59" name="CaixaDeTexto 425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0" name="CaixaDeTexto 425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1" name="CaixaDeTexto 426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2" name="CaixaDeTexto 426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3" name="CaixaDeTexto 426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4" name="CaixaDeTexto 426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5" name="CaixaDeTexto 426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6" name="CaixaDeTexto 426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7" name="CaixaDeTexto 426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8" name="CaixaDeTexto 426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69" name="CaixaDeTexto 426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0" name="CaixaDeTexto 426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1" name="CaixaDeTexto 427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2" name="CaixaDeTexto 427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3" name="CaixaDeTexto 427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4" name="CaixaDeTexto 427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5" name="CaixaDeTexto 427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6" name="CaixaDeTexto 427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7" name="CaixaDeTexto 427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8" name="CaixaDeTexto 427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79" name="CaixaDeTexto 427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0" name="CaixaDeTexto 427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1" name="CaixaDeTexto 428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2" name="CaixaDeTexto 428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3" name="CaixaDeTexto 428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4" name="CaixaDeTexto 428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5" name="CaixaDeTexto 428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6" name="CaixaDeTexto 428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7" name="CaixaDeTexto 428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8" name="CaixaDeTexto 428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89" name="CaixaDeTexto 428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0" name="CaixaDeTexto 428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1" name="CaixaDeTexto 429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2" name="CaixaDeTexto 429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3" name="CaixaDeTexto 429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4" name="CaixaDeTexto 429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5" name="CaixaDeTexto 429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6" name="CaixaDeTexto 429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7" name="CaixaDeTexto 429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8" name="CaixaDeTexto 429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299" name="CaixaDeTexto 429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0" name="CaixaDeTexto 429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1" name="CaixaDeTexto 430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2" name="CaixaDeTexto 430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3" name="CaixaDeTexto 430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4" name="CaixaDeTexto 430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5" name="CaixaDeTexto 430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6" name="CaixaDeTexto 430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7" name="CaixaDeTexto 430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8" name="CaixaDeTexto 430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09" name="CaixaDeTexto 430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0" name="CaixaDeTexto 430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1" name="CaixaDeTexto 431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2" name="CaixaDeTexto 431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3" name="CaixaDeTexto 431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4" name="CaixaDeTexto 431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5" name="CaixaDeTexto 431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6" name="CaixaDeTexto 431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7" name="CaixaDeTexto 431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8" name="CaixaDeTexto 431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19" name="CaixaDeTexto 431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0" name="CaixaDeTexto 431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1" name="CaixaDeTexto 432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2" name="CaixaDeTexto 432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3" name="CaixaDeTexto 432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4" name="CaixaDeTexto 432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5" name="CaixaDeTexto 432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6" name="CaixaDeTexto 432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7" name="CaixaDeTexto 432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8" name="CaixaDeTexto 432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29" name="CaixaDeTexto 432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0" name="CaixaDeTexto 432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1" name="CaixaDeTexto 433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2" name="CaixaDeTexto 433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3" name="CaixaDeTexto 433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4" name="CaixaDeTexto 433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5" name="CaixaDeTexto 433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6" name="CaixaDeTexto 433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7" name="CaixaDeTexto 433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8" name="CaixaDeTexto 433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39" name="CaixaDeTexto 433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0" name="CaixaDeTexto 433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1" name="CaixaDeTexto 434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2" name="CaixaDeTexto 434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3" name="CaixaDeTexto 434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4" name="CaixaDeTexto 434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5" name="CaixaDeTexto 434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6" name="CaixaDeTexto 434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7" name="CaixaDeTexto 434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8" name="CaixaDeTexto 434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49" name="CaixaDeTexto 434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0" name="CaixaDeTexto 434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1" name="CaixaDeTexto 435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2" name="CaixaDeTexto 435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3" name="CaixaDeTexto 435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4" name="CaixaDeTexto 435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5" name="CaixaDeTexto 435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6" name="CaixaDeTexto 435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7" name="CaixaDeTexto 435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8" name="CaixaDeTexto 435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59" name="CaixaDeTexto 435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0" name="CaixaDeTexto 435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1" name="CaixaDeTexto 436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2" name="CaixaDeTexto 436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3" name="CaixaDeTexto 436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4" name="CaixaDeTexto 436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5" name="CaixaDeTexto 436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6" name="CaixaDeTexto 436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7" name="CaixaDeTexto 436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8" name="CaixaDeTexto 436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69" name="CaixaDeTexto 436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0" name="CaixaDeTexto 436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1" name="CaixaDeTexto 437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2" name="CaixaDeTexto 437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3" name="CaixaDeTexto 437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4" name="CaixaDeTexto 437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5" name="CaixaDeTexto 437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6" name="CaixaDeTexto 437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7" name="CaixaDeTexto 437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8" name="CaixaDeTexto 437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79" name="CaixaDeTexto 437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0" name="CaixaDeTexto 437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1" name="CaixaDeTexto 438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2" name="CaixaDeTexto 438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3" name="CaixaDeTexto 438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4" name="CaixaDeTexto 438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5" name="CaixaDeTexto 438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6" name="CaixaDeTexto 438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7" name="CaixaDeTexto 438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8" name="CaixaDeTexto 438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89" name="CaixaDeTexto 438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0" name="CaixaDeTexto 438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1" name="CaixaDeTexto 439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2" name="CaixaDeTexto 439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3" name="CaixaDeTexto 439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4" name="CaixaDeTexto 439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5" name="CaixaDeTexto 439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6" name="CaixaDeTexto 439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7" name="CaixaDeTexto 439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8" name="CaixaDeTexto 439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399" name="CaixaDeTexto 439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0" name="CaixaDeTexto 439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1" name="CaixaDeTexto 440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2" name="CaixaDeTexto 440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3" name="CaixaDeTexto 440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4" name="CaixaDeTexto 440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5" name="CaixaDeTexto 440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6" name="CaixaDeTexto 440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7" name="CaixaDeTexto 440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64560"/>
    <xdr:sp macro="" textlink="">
      <xdr:nvSpPr>
        <xdr:cNvPr id="4408" name="CaixaDeTexto 440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09" name="CaixaDeTexto 440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0" name="CaixaDeTexto 440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1" name="CaixaDeTexto 441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2" name="CaixaDeTexto 441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3" name="CaixaDeTexto 441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4" name="CaixaDeTexto 441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5" name="CaixaDeTexto 441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6" name="CaixaDeTexto 441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7" name="CaixaDeTexto 441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8" name="CaixaDeTexto 441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19" name="CaixaDeTexto 441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0" name="CaixaDeTexto 441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1" name="CaixaDeTexto 442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2" name="CaixaDeTexto 442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3" name="CaixaDeTexto 442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4" name="CaixaDeTexto 442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5" name="CaixaDeTexto 442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6" name="CaixaDeTexto 442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7" name="CaixaDeTexto 442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8" name="CaixaDeTexto 442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29" name="CaixaDeTexto 442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0" name="CaixaDeTexto 442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1" name="CaixaDeTexto 443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2" name="CaixaDeTexto 443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3" name="CaixaDeTexto 443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4" name="CaixaDeTexto 443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5" name="CaixaDeTexto 443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6" name="CaixaDeTexto 443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7" name="CaixaDeTexto 443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8" name="CaixaDeTexto 443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39" name="CaixaDeTexto 443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0" name="CaixaDeTexto 443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1" name="CaixaDeTexto 444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2" name="CaixaDeTexto 444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3" name="CaixaDeTexto 444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4" name="CaixaDeTexto 444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5" name="CaixaDeTexto 444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6" name="CaixaDeTexto 444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7" name="CaixaDeTexto 444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8" name="CaixaDeTexto 444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49" name="CaixaDeTexto 444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0" name="CaixaDeTexto 444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1" name="CaixaDeTexto 445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2" name="CaixaDeTexto 445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3" name="CaixaDeTexto 445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4" name="CaixaDeTexto 445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5" name="CaixaDeTexto 445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6" name="CaixaDeTexto 445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7" name="CaixaDeTexto 445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8" name="CaixaDeTexto 445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59" name="CaixaDeTexto 445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0" name="CaixaDeTexto 445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1" name="CaixaDeTexto 446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2" name="CaixaDeTexto 446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3" name="CaixaDeTexto 446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4" name="CaixaDeTexto 446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5" name="CaixaDeTexto 446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6" name="CaixaDeTexto 446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7" name="CaixaDeTexto 446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8" name="CaixaDeTexto 446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69" name="CaixaDeTexto 446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0" name="CaixaDeTexto 446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1" name="CaixaDeTexto 447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2" name="CaixaDeTexto 447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3" name="CaixaDeTexto 447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4" name="CaixaDeTexto 447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5" name="CaixaDeTexto 447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6" name="CaixaDeTexto 447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7" name="CaixaDeTexto 447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8" name="CaixaDeTexto 447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79" name="CaixaDeTexto 447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0" name="CaixaDeTexto 447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1" name="CaixaDeTexto 448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2" name="CaixaDeTexto 448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3" name="CaixaDeTexto 448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4" name="CaixaDeTexto 448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5" name="CaixaDeTexto 448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6" name="CaixaDeTexto 448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7" name="CaixaDeTexto 448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8" name="CaixaDeTexto 448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89" name="CaixaDeTexto 448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0" name="CaixaDeTexto 448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1" name="CaixaDeTexto 449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2" name="CaixaDeTexto 449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3" name="CaixaDeTexto 449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4" name="CaixaDeTexto 449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5" name="CaixaDeTexto 449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6" name="CaixaDeTexto 449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7" name="CaixaDeTexto 449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8" name="CaixaDeTexto 449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499" name="CaixaDeTexto 449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0" name="CaixaDeTexto 449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1" name="CaixaDeTexto 450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2" name="CaixaDeTexto 450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3" name="CaixaDeTexto 450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4" name="CaixaDeTexto 450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5" name="CaixaDeTexto 450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6" name="CaixaDeTexto 450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7" name="CaixaDeTexto 450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8" name="CaixaDeTexto 450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09" name="CaixaDeTexto 450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0" name="CaixaDeTexto 450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1" name="CaixaDeTexto 451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2" name="CaixaDeTexto 451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3" name="CaixaDeTexto 451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4" name="CaixaDeTexto 451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5" name="CaixaDeTexto 451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6" name="CaixaDeTexto 451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7" name="CaixaDeTexto 451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8" name="CaixaDeTexto 451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19" name="CaixaDeTexto 451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0" name="CaixaDeTexto 451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1" name="CaixaDeTexto 452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2" name="CaixaDeTexto 452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3" name="CaixaDeTexto 452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4" name="CaixaDeTexto 452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5" name="CaixaDeTexto 452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6" name="CaixaDeTexto 452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7" name="CaixaDeTexto 452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8" name="CaixaDeTexto 452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29" name="CaixaDeTexto 452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0" name="CaixaDeTexto 452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1" name="CaixaDeTexto 453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2" name="CaixaDeTexto 453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3" name="CaixaDeTexto 453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4" name="CaixaDeTexto 453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5" name="CaixaDeTexto 453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6" name="CaixaDeTexto 453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7" name="CaixaDeTexto 453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8" name="CaixaDeTexto 453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39" name="CaixaDeTexto 453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0" name="CaixaDeTexto 453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1" name="CaixaDeTexto 454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2" name="CaixaDeTexto 454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3" name="CaixaDeTexto 454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4" name="CaixaDeTexto 454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5" name="CaixaDeTexto 454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6" name="CaixaDeTexto 454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7" name="CaixaDeTexto 454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8" name="CaixaDeTexto 454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49" name="CaixaDeTexto 454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0" name="CaixaDeTexto 454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1" name="CaixaDeTexto 455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2" name="CaixaDeTexto 455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3" name="CaixaDeTexto 455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4" name="CaixaDeTexto 455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5" name="CaixaDeTexto 455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6" name="CaixaDeTexto 455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7" name="CaixaDeTexto 455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8" name="CaixaDeTexto 455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59" name="CaixaDeTexto 455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0" name="CaixaDeTexto 455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1" name="CaixaDeTexto 456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2" name="CaixaDeTexto 456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3" name="CaixaDeTexto 456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4" name="CaixaDeTexto 456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5" name="CaixaDeTexto 456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6" name="CaixaDeTexto 456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7" name="CaixaDeTexto 456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8" name="CaixaDeTexto 456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69" name="CaixaDeTexto 456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0" name="CaixaDeTexto 456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1" name="CaixaDeTexto 457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2" name="CaixaDeTexto 457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3" name="CaixaDeTexto 457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4" name="CaixaDeTexto 457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5" name="CaixaDeTexto 457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6" name="CaixaDeTexto 457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7" name="CaixaDeTexto 457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8" name="CaixaDeTexto 457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79" name="CaixaDeTexto 457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0" name="CaixaDeTexto 457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1" name="CaixaDeTexto 458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2" name="CaixaDeTexto 458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3" name="CaixaDeTexto 458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4" name="CaixaDeTexto 458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5" name="CaixaDeTexto 458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6" name="CaixaDeTexto 458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7" name="CaixaDeTexto 458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8" name="CaixaDeTexto 458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89" name="CaixaDeTexto 458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0" name="CaixaDeTexto 458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1" name="CaixaDeTexto 459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2" name="CaixaDeTexto 459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3" name="CaixaDeTexto 459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4" name="CaixaDeTexto 459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5" name="CaixaDeTexto 459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6" name="CaixaDeTexto 459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7" name="CaixaDeTexto 459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8" name="CaixaDeTexto 459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599" name="CaixaDeTexto 459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0" name="CaixaDeTexto 459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1" name="CaixaDeTexto 460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2" name="CaixaDeTexto 460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3" name="CaixaDeTexto 460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4" name="CaixaDeTexto 460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5" name="CaixaDeTexto 460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6" name="CaixaDeTexto 460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7" name="CaixaDeTexto 460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8" name="CaixaDeTexto 460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09" name="CaixaDeTexto 460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0" name="CaixaDeTexto 460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1" name="CaixaDeTexto 461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2" name="CaixaDeTexto 461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3" name="CaixaDeTexto 461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4" name="CaixaDeTexto 461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5" name="CaixaDeTexto 461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6" name="CaixaDeTexto 461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7" name="CaixaDeTexto 461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8" name="CaixaDeTexto 461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19" name="CaixaDeTexto 461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0" name="CaixaDeTexto 461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1" name="CaixaDeTexto 462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2" name="CaixaDeTexto 462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3" name="CaixaDeTexto 462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4" name="CaixaDeTexto 462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5" name="CaixaDeTexto 462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6" name="CaixaDeTexto 462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7" name="CaixaDeTexto 462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8" name="CaixaDeTexto 462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29" name="CaixaDeTexto 462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0" name="CaixaDeTexto 462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1" name="CaixaDeTexto 463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2" name="CaixaDeTexto 463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3" name="CaixaDeTexto 463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4" name="CaixaDeTexto 463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5" name="CaixaDeTexto 463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6" name="CaixaDeTexto 463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7" name="CaixaDeTexto 463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8" name="CaixaDeTexto 463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39" name="CaixaDeTexto 463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0" name="CaixaDeTexto 463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1" name="CaixaDeTexto 464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2" name="CaixaDeTexto 464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3" name="CaixaDeTexto 464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4" name="CaixaDeTexto 464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5" name="CaixaDeTexto 464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6" name="CaixaDeTexto 464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7" name="CaixaDeTexto 464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8" name="CaixaDeTexto 464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49" name="CaixaDeTexto 464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0" name="CaixaDeTexto 464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1" name="CaixaDeTexto 465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2" name="CaixaDeTexto 465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3" name="CaixaDeTexto 465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4" name="CaixaDeTexto 465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5" name="CaixaDeTexto 465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6" name="CaixaDeTexto 465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7" name="CaixaDeTexto 465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8" name="CaixaDeTexto 465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59" name="CaixaDeTexto 465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0" name="CaixaDeTexto 465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1" name="CaixaDeTexto 466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2" name="CaixaDeTexto 466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3" name="CaixaDeTexto 466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4" name="CaixaDeTexto 466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5" name="CaixaDeTexto 466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6" name="CaixaDeTexto 466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7" name="CaixaDeTexto 466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8" name="CaixaDeTexto 466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69" name="CaixaDeTexto 466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0" name="CaixaDeTexto 466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1" name="CaixaDeTexto 467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2" name="CaixaDeTexto 467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3" name="CaixaDeTexto 467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4" name="CaixaDeTexto 467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5" name="CaixaDeTexto 467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6" name="CaixaDeTexto 467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7" name="CaixaDeTexto 467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8" name="CaixaDeTexto 467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79" name="CaixaDeTexto 467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0" name="CaixaDeTexto 467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1" name="CaixaDeTexto 468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2" name="CaixaDeTexto 468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3" name="CaixaDeTexto 468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4" name="CaixaDeTexto 468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5" name="CaixaDeTexto 468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6" name="CaixaDeTexto 468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7" name="CaixaDeTexto 468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8" name="CaixaDeTexto 468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89" name="CaixaDeTexto 468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0" name="CaixaDeTexto 468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1" name="CaixaDeTexto 469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2" name="CaixaDeTexto 469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3" name="CaixaDeTexto 469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4" name="CaixaDeTexto 469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5" name="CaixaDeTexto 469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6" name="CaixaDeTexto 469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7" name="CaixaDeTexto 469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8" name="CaixaDeTexto 469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699" name="CaixaDeTexto 469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0" name="CaixaDeTexto 469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1" name="CaixaDeTexto 470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2" name="CaixaDeTexto 470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3" name="CaixaDeTexto 470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4" name="CaixaDeTexto 470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5" name="CaixaDeTexto 470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6" name="CaixaDeTexto 470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7" name="CaixaDeTexto 470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8" name="CaixaDeTexto 470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09" name="CaixaDeTexto 470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0" name="CaixaDeTexto 470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1" name="CaixaDeTexto 471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2" name="CaixaDeTexto 471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3" name="CaixaDeTexto 471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4" name="CaixaDeTexto 471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5" name="CaixaDeTexto 471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6" name="CaixaDeTexto 471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7" name="CaixaDeTexto 471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8" name="CaixaDeTexto 471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19" name="CaixaDeTexto 471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0" name="CaixaDeTexto 471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1" name="CaixaDeTexto 472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2" name="CaixaDeTexto 472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3" name="CaixaDeTexto 472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4" name="CaixaDeTexto 472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5" name="CaixaDeTexto 472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6" name="CaixaDeTexto 472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7" name="CaixaDeTexto 472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8" name="CaixaDeTexto 472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29" name="CaixaDeTexto 472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0" name="CaixaDeTexto 472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1" name="CaixaDeTexto 473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2" name="CaixaDeTexto 473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3" name="CaixaDeTexto 473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4" name="CaixaDeTexto 473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5" name="CaixaDeTexto 473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6" name="CaixaDeTexto 473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7" name="CaixaDeTexto 473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8" name="CaixaDeTexto 473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39" name="CaixaDeTexto 473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0" name="CaixaDeTexto 473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1" name="CaixaDeTexto 474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2" name="CaixaDeTexto 474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3" name="CaixaDeTexto 474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4" name="CaixaDeTexto 474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5" name="CaixaDeTexto 474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6" name="CaixaDeTexto 474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7" name="CaixaDeTexto 474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8" name="CaixaDeTexto 474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49" name="CaixaDeTexto 474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0" name="CaixaDeTexto 474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1" name="CaixaDeTexto 475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2" name="CaixaDeTexto 475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3" name="CaixaDeTexto 475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4" name="CaixaDeTexto 475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5" name="CaixaDeTexto 475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6" name="CaixaDeTexto 475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7" name="CaixaDeTexto 475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8" name="CaixaDeTexto 475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59" name="CaixaDeTexto 475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0" name="CaixaDeTexto 475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1" name="CaixaDeTexto 476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2" name="CaixaDeTexto 476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3" name="CaixaDeTexto 476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4" name="CaixaDeTexto 476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5" name="CaixaDeTexto 476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6" name="CaixaDeTexto 476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7" name="CaixaDeTexto 476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8" name="CaixaDeTexto 476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69" name="CaixaDeTexto 476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0" name="CaixaDeTexto 476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1" name="CaixaDeTexto 477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2" name="CaixaDeTexto 477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3" name="CaixaDeTexto 477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4" name="CaixaDeTexto 477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5" name="CaixaDeTexto 477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6" name="CaixaDeTexto 477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7" name="CaixaDeTexto 477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8" name="CaixaDeTexto 477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79" name="CaixaDeTexto 477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0" name="CaixaDeTexto 477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1" name="CaixaDeTexto 478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2" name="CaixaDeTexto 478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3" name="CaixaDeTexto 478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4" name="CaixaDeTexto 478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5" name="CaixaDeTexto 478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6" name="CaixaDeTexto 478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7" name="CaixaDeTexto 478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8" name="CaixaDeTexto 478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89" name="CaixaDeTexto 478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0" name="CaixaDeTexto 478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1" name="CaixaDeTexto 479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2" name="CaixaDeTexto 479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3" name="CaixaDeTexto 479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4" name="CaixaDeTexto 479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5" name="CaixaDeTexto 479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6" name="CaixaDeTexto 479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7" name="CaixaDeTexto 479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8" name="CaixaDeTexto 479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799" name="CaixaDeTexto 479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0" name="CaixaDeTexto 479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1" name="CaixaDeTexto 480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2" name="CaixaDeTexto 480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3" name="CaixaDeTexto 480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4" name="CaixaDeTexto 480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5" name="CaixaDeTexto 480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6" name="CaixaDeTexto 480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7" name="CaixaDeTexto 480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8" name="CaixaDeTexto 480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09" name="CaixaDeTexto 480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0" name="CaixaDeTexto 480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1" name="CaixaDeTexto 481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2" name="CaixaDeTexto 481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3" name="CaixaDeTexto 481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4" name="CaixaDeTexto 481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5" name="CaixaDeTexto 481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6" name="CaixaDeTexto 481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7" name="CaixaDeTexto 481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8" name="CaixaDeTexto 481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19" name="CaixaDeTexto 481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0" name="CaixaDeTexto 481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1" name="CaixaDeTexto 482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2" name="CaixaDeTexto 482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3" name="CaixaDeTexto 482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4" name="CaixaDeTexto 482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5" name="CaixaDeTexto 482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6" name="CaixaDeTexto 482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7" name="CaixaDeTexto 482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8" name="CaixaDeTexto 482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29" name="CaixaDeTexto 482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0" name="CaixaDeTexto 482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1" name="CaixaDeTexto 483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2" name="CaixaDeTexto 483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3" name="CaixaDeTexto 483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4" name="CaixaDeTexto 483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5" name="CaixaDeTexto 483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6" name="CaixaDeTexto 483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7" name="CaixaDeTexto 483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8" name="CaixaDeTexto 483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39" name="CaixaDeTexto 483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0" name="CaixaDeTexto 483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1" name="CaixaDeTexto 484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2" name="CaixaDeTexto 484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3" name="CaixaDeTexto 484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4" name="CaixaDeTexto 484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5" name="CaixaDeTexto 484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6" name="CaixaDeTexto 484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7" name="CaixaDeTexto 484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8" name="CaixaDeTexto 484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49" name="CaixaDeTexto 484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0" name="CaixaDeTexto 484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1" name="CaixaDeTexto 485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2" name="CaixaDeTexto 485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3" name="CaixaDeTexto 485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4" name="CaixaDeTexto 485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5" name="CaixaDeTexto 485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6" name="CaixaDeTexto 485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7" name="CaixaDeTexto 485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8" name="CaixaDeTexto 485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59" name="CaixaDeTexto 485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0" name="CaixaDeTexto 485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1" name="CaixaDeTexto 486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2" name="CaixaDeTexto 486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3" name="CaixaDeTexto 486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4" name="CaixaDeTexto 486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5" name="CaixaDeTexto 486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6" name="CaixaDeTexto 486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7" name="CaixaDeTexto 486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8" name="CaixaDeTexto 486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69" name="CaixaDeTexto 486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0" name="CaixaDeTexto 486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1" name="CaixaDeTexto 487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2" name="CaixaDeTexto 487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3" name="CaixaDeTexto 487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4" name="CaixaDeTexto 487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5" name="CaixaDeTexto 487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6" name="CaixaDeTexto 487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7" name="CaixaDeTexto 487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8" name="CaixaDeTexto 487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79" name="CaixaDeTexto 487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0" name="CaixaDeTexto 487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1" name="CaixaDeTexto 488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2" name="CaixaDeTexto 488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3" name="CaixaDeTexto 488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4" name="CaixaDeTexto 488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5" name="CaixaDeTexto 488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6" name="CaixaDeTexto 488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7" name="CaixaDeTexto 488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8" name="CaixaDeTexto 488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89" name="CaixaDeTexto 488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0" name="CaixaDeTexto 488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1" name="CaixaDeTexto 489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2" name="CaixaDeTexto 489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3" name="CaixaDeTexto 489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4" name="CaixaDeTexto 489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5" name="CaixaDeTexto 489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6" name="CaixaDeTexto 489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7" name="CaixaDeTexto 489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8" name="CaixaDeTexto 489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899" name="CaixaDeTexto 489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0" name="CaixaDeTexto 489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1" name="CaixaDeTexto 490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2" name="CaixaDeTexto 490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3" name="CaixaDeTexto 490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4" name="CaixaDeTexto 490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5" name="CaixaDeTexto 490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6" name="CaixaDeTexto 490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7" name="CaixaDeTexto 490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8" name="CaixaDeTexto 490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09" name="CaixaDeTexto 490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0" name="CaixaDeTexto 490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1" name="CaixaDeTexto 491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2" name="CaixaDeTexto 491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3" name="CaixaDeTexto 491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4" name="CaixaDeTexto 491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5" name="CaixaDeTexto 491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6" name="CaixaDeTexto 491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7" name="CaixaDeTexto 491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8" name="CaixaDeTexto 491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19" name="CaixaDeTexto 491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0" name="CaixaDeTexto 491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1" name="CaixaDeTexto 492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2" name="CaixaDeTexto 492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3" name="CaixaDeTexto 492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4" name="CaixaDeTexto 492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5" name="CaixaDeTexto 492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6" name="CaixaDeTexto 492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7" name="CaixaDeTexto 492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8" name="CaixaDeTexto 492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29" name="CaixaDeTexto 492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0" name="CaixaDeTexto 492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1" name="CaixaDeTexto 493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2" name="CaixaDeTexto 493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3" name="CaixaDeTexto 493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4" name="CaixaDeTexto 493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5" name="CaixaDeTexto 493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6" name="CaixaDeTexto 493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7" name="CaixaDeTexto 493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8" name="CaixaDeTexto 493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39" name="CaixaDeTexto 493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0" name="CaixaDeTexto 493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1" name="CaixaDeTexto 494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2" name="CaixaDeTexto 494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3" name="CaixaDeTexto 494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4" name="CaixaDeTexto 494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5" name="CaixaDeTexto 494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6" name="CaixaDeTexto 494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7" name="CaixaDeTexto 494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8" name="CaixaDeTexto 494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49" name="CaixaDeTexto 494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0" name="CaixaDeTexto 494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1" name="CaixaDeTexto 495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2" name="CaixaDeTexto 495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3" name="CaixaDeTexto 495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4" name="CaixaDeTexto 495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5" name="CaixaDeTexto 495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6" name="CaixaDeTexto 495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7" name="CaixaDeTexto 495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8" name="CaixaDeTexto 495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59" name="CaixaDeTexto 495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0" name="CaixaDeTexto 495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1" name="CaixaDeTexto 496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2" name="CaixaDeTexto 496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3" name="CaixaDeTexto 496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4" name="CaixaDeTexto 496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5" name="CaixaDeTexto 496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6" name="CaixaDeTexto 496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7" name="CaixaDeTexto 496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184731" cy="264560"/>
    <xdr:sp macro="" textlink="">
      <xdr:nvSpPr>
        <xdr:cNvPr id="4968" name="CaixaDeTexto 496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408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69" name="CaixaDeTexto 496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0" name="CaixaDeTexto 496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1" name="CaixaDeTexto 497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2" name="CaixaDeTexto 497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3" name="CaixaDeTexto 497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4" name="CaixaDeTexto 497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5" name="CaixaDeTexto 497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6" name="CaixaDeTexto 497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7" name="CaixaDeTexto 497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8" name="CaixaDeTexto 497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79" name="CaixaDeTexto 497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0" name="CaixaDeTexto 497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1" name="CaixaDeTexto 498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2" name="CaixaDeTexto 498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3" name="CaixaDeTexto 498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4" name="CaixaDeTexto 498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5" name="CaixaDeTexto 498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6" name="CaixaDeTexto 498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7" name="CaixaDeTexto 498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8" name="CaixaDeTexto 498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89" name="CaixaDeTexto 498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0" name="CaixaDeTexto 498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1" name="CaixaDeTexto 499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2" name="CaixaDeTexto 499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3" name="CaixaDeTexto 499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4" name="CaixaDeTexto 499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5" name="CaixaDeTexto 499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6" name="CaixaDeTexto 499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7" name="CaixaDeTexto 499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8" name="CaixaDeTexto 499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4999" name="CaixaDeTexto 499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0" name="CaixaDeTexto 499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1" name="CaixaDeTexto 500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2" name="CaixaDeTexto 500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3" name="CaixaDeTexto 500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4" name="CaixaDeTexto 500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5" name="CaixaDeTexto 500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6" name="CaixaDeTexto 500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7" name="CaixaDeTexto 500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8" name="CaixaDeTexto 500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09" name="CaixaDeTexto 500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0" name="CaixaDeTexto 500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1" name="CaixaDeTexto 501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2" name="CaixaDeTexto 501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3" name="CaixaDeTexto 501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4" name="CaixaDeTexto 501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5" name="CaixaDeTexto 501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6" name="CaixaDeTexto 501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7" name="CaixaDeTexto 501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8" name="CaixaDeTexto 501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19" name="CaixaDeTexto 501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0" name="CaixaDeTexto 501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1" name="CaixaDeTexto 502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2" name="CaixaDeTexto 502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3" name="CaixaDeTexto 502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4" name="CaixaDeTexto 502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5" name="CaixaDeTexto 502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6" name="CaixaDeTexto 502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7" name="CaixaDeTexto 502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8" name="CaixaDeTexto 502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29" name="CaixaDeTexto 502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0" name="CaixaDeTexto 502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1" name="CaixaDeTexto 503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2" name="CaixaDeTexto 503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3" name="CaixaDeTexto 503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4" name="CaixaDeTexto 503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5" name="CaixaDeTexto 503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6" name="CaixaDeTexto 503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7" name="CaixaDeTexto 503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8" name="CaixaDeTexto 503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39" name="CaixaDeTexto 503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0" name="CaixaDeTexto 503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1" name="CaixaDeTexto 504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2" name="CaixaDeTexto 504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3" name="CaixaDeTexto 504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4" name="CaixaDeTexto 504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5" name="CaixaDeTexto 504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6" name="CaixaDeTexto 504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7" name="CaixaDeTexto 504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8" name="CaixaDeTexto 504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49" name="CaixaDeTexto 504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0" name="CaixaDeTexto 504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1" name="CaixaDeTexto 505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2" name="CaixaDeTexto 505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3" name="CaixaDeTexto 505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4" name="CaixaDeTexto 505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5" name="CaixaDeTexto 505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6" name="CaixaDeTexto 505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7" name="CaixaDeTexto 505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8" name="CaixaDeTexto 505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59" name="CaixaDeTexto 505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0" name="CaixaDeTexto 505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1" name="CaixaDeTexto 506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2" name="CaixaDeTexto 506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3" name="CaixaDeTexto 506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4" name="CaixaDeTexto 506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5" name="CaixaDeTexto 506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6" name="CaixaDeTexto 506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7" name="CaixaDeTexto 506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8" name="CaixaDeTexto 506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69" name="CaixaDeTexto 506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0" name="CaixaDeTexto 506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1" name="CaixaDeTexto 507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2" name="CaixaDeTexto 507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3" name="CaixaDeTexto 507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4" name="CaixaDeTexto 507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5" name="CaixaDeTexto 507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6" name="CaixaDeTexto 507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7" name="CaixaDeTexto 507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8" name="CaixaDeTexto 507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79" name="CaixaDeTexto 507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0" name="CaixaDeTexto 507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1" name="CaixaDeTexto 508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2" name="CaixaDeTexto 508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3" name="CaixaDeTexto 508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4" name="CaixaDeTexto 508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5" name="CaixaDeTexto 508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6" name="CaixaDeTexto 508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7" name="CaixaDeTexto 508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8" name="CaixaDeTexto 508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89" name="CaixaDeTexto 508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0" name="CaixaDeTexto 508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1" name="CaixaDeTexto 509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2" name="CaixaDeTexto 509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3" name="CaixaDeTexto 509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4" name="CaixaDeTexto 509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5" name="CaixaDeTexto 509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6" name="CaixaDeTexto 509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7" name="CaixaDeTexto 509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8" name="CaixaDeTexto 509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099" name="CaixaDeTexto 509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0" name="CaixaDeTexto 509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1" name="CaixaDeTexto 510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2" name="CaixaDeTexto 510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3" name="CaixaDeTexto 510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4" name="CaixaDeTexto 510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5" name="CaixaDeTexto 510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6" name="CaixaDeTexto 510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7" name="CaixaDeTexto 510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8" name="CaixaDeTexto 510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09" name="CaixaDeTexto 510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0" name="CaixaDeTexto 510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1" name="CaixaDeTexto 511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2" name="CaixaDeTexto 511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3" name="CaixaDeTexto 511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4" name="CaixaDeTexto 511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5" name="CaixaDeTexto 511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6" name="CaixaDeTexto 511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7" name="CaixaDeTexto 511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8" name="CaixaDeTexto 511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19" name="CaixaDeTexto 511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0" name="CaixaDeTexto 511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1" name="CaixaDeTexto 512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2" name="CaixaDeTexto 512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3" name="CaixaDeTexto 512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4" name="CaixaDeTexto 512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5" name="CaixaDeTexto 512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6" name="CaixaDeTexto 512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7" name="CaixaDeTexto 512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8" name="CaixaDeTexto 512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29" name="CaixaDeTexto 512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0" name="CaixaDeTexto 512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1" name="CaixaDeTexto 513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2" name="CaixaDeTexto 513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3" name="CaixaDeTexto 513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4" name="CaixaDeTexto 513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5" name="CaixaDeTexto 513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6" name="CaixaDeTexto 513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7" name="CaixaDeTexto 513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8" name="CaixaDeTexto 513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39" name="CaixaDeTexto 513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0" name="CaixaDeTexto 513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1" name="CaixaDeTexto 514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2" name="CaixaDeTexto 514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3" name="CaixaDeTexto 514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4" name="CaixaDeTexto 514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5" name="CaixaDeTexto 514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6" name="CaixaDeTexto 514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7" name="CaixaDeTexto 514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8" name="CaixaDeTexto 514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49" name="CaixaDeTexto 514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0" name="CaixaDeTexto 514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1" name="CaixaDeTexto 515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2" name="CaixaDeTexto 515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3" name="CaixaDeTexto 515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4" name="CaixaDeTexto 515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5" name="CaixaDeTexto 515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6" name="CaixaDeTexto 515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7" name="CaixaDeTexto 515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8" name="CaixaDeTexto 515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59" name="CaixaDeTexto 515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0" name="CaixaDeTexto 515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1" name="CaixaDeTexto 516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2" name="CaixaDeTexto 516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3" name="CaixaDeTexto 516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4" name="CaixaDeTexto 516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5" name="CaixaDeTexto 516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6" name="CaixaDeTexto 516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7" name="CaixaDeTexto 516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8" name="CaixaDeTexto 516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69" name="CaixaDeTexto 516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0" name="CaixaDeTexto 516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1" name="CaixaDeTexto 517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2" name="CaixaDeTexto 517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3" name="CaixaDeTexto 517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4" name="CaixaDeTexto 517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5" name="CaixaDeTexto 517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6" name="CaixaDeTexto 517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7" name="CaixaDeTexto 517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8" name="CaixaDeTexto 517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79" name="CaixaDeTexto 517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0" name="CaixaDeTexto 517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1" name="CaixaDeTexto 518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2" name="CaixaDeTexto 518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3" name="CaixaDeTexto 518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4" name="CaixaDeTexto 518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5" name="CaixaDeTexto 518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6" name="CaixaDeTexto 518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7" name="CaixaDeTexto 518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8" name="CaixaDeTexto 518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89" name="CaixaDeTexto 518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0" name="CaixaDeTexto 518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1" name="CaixaDeTexto 519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2" name="CaixaDeTexto 519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3" name="CaixaDeTexto 519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4" name="CaixaDeTexto 519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5" name="CaixaDeTexto 519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6" name="CaixaDeTexto 519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7" name="CaixaDeTexto 519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8" name="CaixaDeTexto 519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199" name="CaixaDeTexto 519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0" name="CaixaDeTexto 519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1" name="CaixaDeTexto 520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2" name="CaixaDeTexto 520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3" name="CaixaDeTexto 520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4" name="CaixaDeTexto 520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5" name="CaixaDeTexto 520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6" name="CaixaDeTexto 520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7" name="CaixaDeTexto 520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8" name="CaixaDeTexto 520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09" name="CaixaDeTexto 520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0" name="CaixaDeTexto 520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1" name="CaixaDeTexto 521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2" name="CaixaDeTexto 521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3" name="CaixaDeTexto 521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4" name="CaixaDeTexto 521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5" name="CaixaDeTexto 521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6" name="CaixaDeTexto 521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7" name="CaixaDeTexto 521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8" name="CaixaDeTexto 521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19" name="CaixaDeTexto 521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0" name="CaixaDeTexto 521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1" name="CaixaDeTexto 522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2" name="CaixaDeTexto 522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3" name="CaixaDeTexto 522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4" name="CaixaDeTexto 522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5" name="CaixaDeTexto 522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6" name="CaixaDeTexto 522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7" name="CaixaDeTexto 522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8" name="CaixaDeTexto 522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29" name="CaixaDeTexto 522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0" name="CaixaDeTexto 522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1" name="CaixaDeTexto 523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2" name="CaixaDeTexto 523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3" name="CaixaDeTexto 523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4" name="CaixaDeTexto 523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5" name="CaixaDeTexto 523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6" name="CaixaDeTexto 523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7" name="CaixaDeTexto 523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8" name="CaixaDeTexto 523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39" name="CaixaDeTexto 523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0" name="CaixaDeTexto 523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1" name="CaixaDeTexto 524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2" name="CaixaDeTexto 524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3" name="CaixaDeTexto 524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4" name="CaixaDeTexto 524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5" name="CaixaDeTexto 524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6" name="CaixaDeTexto 524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7" name="CaixaDeTexto 524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8" name="CaixaDeTexto 524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49" name="CaixaDeTexto 524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0" name="CaixaDeTexto 524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1" name="CaixaDeTexto 525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2" name="CaixaDeTexto 525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3" name="CaixaDeTexto 525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4" name="CaixaDeTexto 525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5" name="CaixaDeTexto 525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6" name="CaixaDeTexto 525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7" name="CaixaDeTexto 525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8" name="CaixaDeTexto 525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59" name="CaixaDeTexto 525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0" name="CaixaDeTexto 525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1" name="CaixaDeTexto 526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2" name="CaixaDeTexto 526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3" name="CaixaDeTexto 526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4" name="CaixaDeTexto 526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5" name="CaixaDeTexto 526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6" name="CaixaDeTexto 526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7" name="CaixaDeTexto 526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8" name="CaixaDeTexto 526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69" name="CaixaDeTexto 526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0" name="CaixaDeTexto 526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1" name="CaixaDeTexto 527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2" name="CaixaDeTexto 527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3" name="CaixaDeTexto 527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4" name="CaixaDeTexto 527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5" name="CaixaDeTexto 527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6" name="CaixaDeTexto 527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7" name="CaixaDeTexto 527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8" name="CaixaDeTexto 527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79" name="CaixaDeTexto 527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0" name="CaixaDeTexto 527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1" name="CaixaDeTexto 528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2" name="CaixaDeTexto 528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3" name="CaixaDeTexto 528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4" name="CaixaDeTexto 528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5" name="CaixaDeTexto 528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6" name="CaixaDeTexto 528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7" name="CaixaDeTexto 528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8" name="CaixaDeTexto 528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89" name="CaixaDeTexto 528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0" name="CaixaDeTexto 528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1" name="CaixaDeTexto 529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2" name="CaixaDeTexto 529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3" name="CaixaDeTexto 529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4" name="CaixaDeTexto 529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5" name="CaixaDeTexto 529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6" name="CaixaDeTexto 529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7" name="CaixaDeTexto 529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8" name="CaixaDeTexto 529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299" name="CaixaDeTexto 529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0" name="CaixaDeTexto 529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1" name="CaixaDeTexto 530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2" name="CaixaDeTexto 530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3" name="CaixaDeTexto 530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4" name="CaixaDeTexto 530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5" name="CaixaDeTexto 530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6" name="CaixaDeTexto 530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7" name="CaixaDeTexto 530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8" name="CaixaDeTexto 530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09" name="CaixaDeTexto 530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0" name="CaixaDeTexto 530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1" name="CaixaDeTexto 531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2" name="CaixaDeTexto 531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3" name="CaixaDeTexto 531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4" name="CaixaDeTexto 531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5" name="CaixaDeTexto 531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6" name="CaixaDeTexto 531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7" name="CaixaDeTexto 531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8" name="CaixaDeTexto 531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19" name="CaixaDeTexto 531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0" name="CaixaDeTexto 531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1" name="CaixaDeTexto 532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2" name="CaixaDeTexto 532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3" name="CaixaDeTexto 532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4" name="CaixaDeTexto 532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5" name="CaixaDeTexto 532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6" name="CaixaDeTexto 532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7" name="CaixaDeTexto 532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8" name="CaixaDeTexto 532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29" name="CaixaDeTexto 532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0" name="CaixaDeTexto 532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1" name="CaixaDeTexto 533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2" name="CaixaDeTexto 533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3" name="CaixaDeTexto 533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4" name="CaixaDeTexto 533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5" name="CaixaDeTexto 533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6" name="CaixaDeTexto 533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7" name="CaixaDeTexto 533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8" name="CaixaDeTexto 533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39" name="CaixaDeTexto 533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0" name="CaixaDeTexto 533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1" name="CaixaDeTexto 534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2" name="CaixaDeTexto 534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3" name="CaixaDeTexto 534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4" name="CaixaDeTexto 534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5" name="CaixaDeTexto 534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6" name="CaixaDeTexto 534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7" name="CaixaDeTexto 534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8" name="CaixaDeTexto 534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49" name="CaixaDeTexto 534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0" name="CaixaDeTexto 534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1" name="CaixaDeTexto 535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2" name="CaixaDeTexto 535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3" name="CaixaDeTexto 535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4" name="CaixaDeTexto 535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5" name="CaixaDeTexto 535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6" name="CaixaDeTexto 535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7" name="CaixaDeTexto 535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8" name="CaixaDeTexto 535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59" name="CaixaDeTexto 535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0" name="CaixaDeTexto 535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1" name="CaixaDeTexto 536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2" name="CaixaDeTexto 536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3" name="CaixaDeTexto 536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4" name="CaixaDeTexto 536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5" name="CaixaDeTexto 536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6" name="CaixaDeTexto 536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7" name="CaixaDeTexto 536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8" name="CaixaDeTexto 536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69" name="CaixaDeTexto 536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0" name="CaixaDeTexto 536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1" name="CaixaDeTexto 537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2" name="CaixaDeTexto 537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3" name="CaixaDeTexto 537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4" name="CaixaDeTexto 537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5" name="CaixaDeTexto 537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6" name="CaixaDeTexto 537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7" name="CaixaDeTexto 537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8" name="CaixaDeTexto 537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79" name="CaixaDeTexto 537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0" name="CaixaDeTexto 537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1" name="CaixaDeTexto 538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2" name="CaixaDeTexto 538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3" name="CaixaDeTexto 538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4" name="CaixaDeTexto 538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5" name="CaixaDeTexto 538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6" name="CaixaDeTexto 538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7" name="CaixaDeTexto 538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8" name="CaixaDeTexto 538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89" name="CaixaDeTexto 538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0" name="CaixaDeTexto 538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1" name="CaixaDeTexto 539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2" name="CaixaDeTexto 539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3" name="CaixaDeTexto 539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4" name="CaixaDeTexto 539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5" name="CaixaDeTexto 539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6" name="CaixaDeTexto 539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7" name="CaixaDeTexto 539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8" name="CaixaDeTexto 539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399" name="CaixaDeTexto 539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0" name="CaixaDeTexto 539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1" name="CaixaDeTexto 540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2" name="CaixaDeTexto 540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3" name="CaixaDeTexto 540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4" name="CaixaDeTexto 540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5" name="CaixaDeTexto 540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6" name="CaixaDeTexto 540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7" name="CaixaDeTexto 540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8" name="CaixaDeTexto 540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09" name="CaixaDeTexto 540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0" name="CaixaDeTexto 540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1" name="CaixaDeTexto 541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2" name="CaixaDeTexto 541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3" name="CaixaDeTexto 541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4" name="CaixaDeTexto 541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5" name="CaixaDeTexto 541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6" name="CaixaDeTexto 541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7" name="CaixaDeTexto 541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8" name="CaixaDeTexto 541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19" name="CaixaDeTexto 541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0" name="CaixaDeTexto 541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1" name="CaixaDeTexto 542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2" name="CaixaDeTexto 542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3" name="CaixaDeTexto 542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4" name="CaixaDeTexto 542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5" name="CaixaDeTexto 542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6" name="CaixaDeTexto 542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7" name="CaixaDeTexto 542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8" name="CaixaDeTexto 542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29" name="CaixaDeTexto 542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0" name="CaixaDeTexto 542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1" name="CaixaDeTexto 543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2" name="CaixaDeTexto 543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3" name="CaixaDeTexto 543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4" name="CaixaDeTexto 543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5" name="CaixaDeTexto 543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6" name="CaixaDeTexto 543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7" name="CaixaDeTexto 543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8" name="CaixaDeTexto 543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39" name="CaixaDeTexto 543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0" name="CaixaDeTexto 543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1" name="CaixaDeTexto 544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2" name="CaixaDeTexto 544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3" name="CaixaDeTexto 544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4" name="CaixaDeTexto 544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5" name="CaixaDeTexto 544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6" name="CaixaDeTexto 544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7" name="CaixaDeTexto 544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8" name="CaixaDeTexto 544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49" name="CaixaDeTexto 544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0" name="CaixaDeTexto 544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1" name="CaixaDeTexto 545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2" name="CaixaDeTexto 545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3" name="CaixaDeTexto 545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4" name="CaixaDeTexto 545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5" name="CaixaDeTexto 545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6" name="CaixaDeTexto 545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7" name="CaixaDeTexto 545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8" name="CaixaDeTexto 545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59" name="CaixaDeTexto 545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0" name="CaixaDeTexto 545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1" name="CaixaDeTexto 546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2" name="CaixaDeTexto 546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3" name="CaixaDeTexto 546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4" name="CaixaDeTexto 546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5" name="CaixaDeTexto 546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6" name="CaixaDeTexto 546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7" name="CaixaDeTexto 546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8" name="CaixaDeTexto 546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69" name="CaixaDeTexto 546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0" name="CaixaDeTexto 546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1" name="CaixaDeTexto 547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2" name="CaixaDeTexto 547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3" name="CaixaDeTexto 547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4" name="CaixaDeTexto 547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5" name="CaixaDeTexto 547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6" name="CaixaDeTexto 547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7" name="CaixaDeTexto 547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8" name="CaixaDeTexto 547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79" name="CaixaDeTexto 547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0" name="CaixaDeTexto 547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1" name="CaixaDeTexto 548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2" name="CaixaDeTexto 548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3" name="CaixaDeTexto 548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4" name="CaixaDeTexto 548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5" name="CaixaDeTexto 548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6" name="CaixaDeTexto 548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7" name="CaixaDeTexto 548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8" name="CaixaDeTexto 548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89" name="CaixaDeTexto 548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0" name="CaixaDeTexto 548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1" name="CaixaDeTexto 549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2" name="CaixaDeTexto 549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3" name="CaixaDeTexto 549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4" name="CaixaDeTexto 549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5" name="CaixaDeTexto 549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6" name="CaixaDeTexto 549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7" name="CaixaDeTexto 549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8" name="CaixaDeTexto 549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499" name="CaixaDeTexto 549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0" name="CaixaDeTexto 549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1" name="CaixaDeTexto 550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2" name="CaixaDeTexto 550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3" name="CaixaDeTexto 550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4" name="CaixaDeTexto 550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5" name="CaixaDeTexto 550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6" name="CaixaDeTexto 550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7" name="CaixaDeTexto 550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8" name="CaixaDeTexto 550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09" name="CaixaDeTexto 550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0" name="CaixaDeTexto 550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1" name="CaixaDeTexto 551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2" name="CaixaDeTexto 551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3" name="CaixaDeTexto 551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4" name="CaixaDeTexto 551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5" name="CaixaDeTexto 551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6" name="CaixaDeTexto 551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7" name="CaixaDeTexto 551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8" name="CaixaDeTexto 551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19" name="CaixaDeTexto 551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0" name="CaixaDeTexto 551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1" name="CaixaDeTexto 552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2" name="CaixaDeTexto 552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3" name="CaixaDeTexto 552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4" name="CaixaDeTexto 552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5" name="CaixaDeTexto 552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6" name="CaixaDeTexto 552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7" name="CaixaDeTexto 552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283</xdr:row>
      <xdr:rowOff>0</xdr:rowOff>
    </xdr:from>
    <xdr:ext cx="184731" cy="264560"/>
    <xdr:sp macro="" textlink="">
      <xdr:nvSpPr>
        <xdr:cNvPr id="5528" name="CaixaDeTexto 552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29" name="CaixaDeTexto 552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0" name="CaixaDeTexto 552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1" name="CaixaDeTexto 553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2" name="CaixaDeTexto 553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3" name="CaixaDeTexto 553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4" name="CaixaDeTexto 553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5" name="CaixaDeTexto 553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6" name="CaixaDeTexto 553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7" name="CaixaDeTexto 553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8" name="CaixaDeTexto 553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39" name="CaixaDeTexto 553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0" name="CaixaDeTexto 553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1" name="CaixaDeTexto 554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2" name="CaixaDeTexto 554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3" name="CaixaDeTexto 554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4" name="CaixaDeTexto 554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5" name="CaixaDeTexto 554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6" name="CaixaDeTexto 554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7" name="CaixaDeTexto 554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8" name="CaixaDeTexto 554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49" name="CaixaDeTexto 554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0" name="CaixaDeTexto 554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1" name="CaixaDeTexto 555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2" name="CaixaDeTexto 555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3" name="CaixaDeTexto 555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4" name="CaixaDeTexto 555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5" name="CaixaDeTexto 555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6" name="CaixaDeTexto 555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7" name="CaixaDeTexto 555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8" name="CaixaDeTexto 555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59" name="CaixaDeTexto 555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0" name="CaixaDeTexto 555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1" name="CaixaDeTexto 556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2" name="CaixaDeTexto 556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3" name="CaixaDeTexto 556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4" name="CaixaDeTexto 556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5" name="CaixaDeTexto 556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6" name="CaixaDeTexto 556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7" name="CaixaDeTexto 556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8" name="CaixaDeTexto 556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69" name="CaixaDeTexto 556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0" name="CaixaDeTexto 556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1" name="CaixaDeTexto 557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2" name="CaixaDeTexto 557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3" name="CaixaDeTexto 557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4" name="CaixaDeTexto 557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5" name="CaixaDeTexto 557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6" name="CaixaDeTexto 557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7" name="CaixaDeTexto 557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8" name="CaixaDeTexto 557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79" name="CaixaDeTexto 557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0" name="CaixaDeTexto 557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1" name="CaixaDeTexto 558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2" name="CaixaDeTexto 558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3" name="CaixaDeTexto 558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4" name="CaixaDeTexto 558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5" name="CaixaDeTexto 558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6" name="CaixaDeTexto 558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7" name="CaixaDeTexto 558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8" name="CaixaDeTexto 558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89" name="CaixaDeTexto 558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0" name="CaixaDeTexto 558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1" name="CaixaDeTexto 559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2" name="CaixaDeTexto 559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3" name="CaixaDeTexto 559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4" name="CaixaDeTexto 559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5" name="CaixaDeTexto 559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6" name="CaixaDeTexto 559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7" name="CaixaDeTexto 559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8" name="CaixaDeTexto 559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599" name="CaixaDeTexto 559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0" name="CaixaDeTexto 559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1" name="CaixaDeTexto 560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2" name="CaixaDeTexto 560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3" name="CaixaDeTexto 560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4" name="CaixaDeTexto 560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5" name="CaixaDeTexto 560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6" name="CaixaDeTexto 560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7" name="CaixaDeTexto 560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8" name="CaixaDeTexto 560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09" name="CaixaDeTexto 560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0" name="CaixaDeTexto 560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1" name="CaixaDeTexto 561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2" name="CaixaDeTexto 561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3" name="CaixaDeTexto 561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4" name="CaixaDeTexto 561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5" name="CaixaDeTexto 561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6" name="CaixaDeTexto 561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7" name="CaixaDeTexto 561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8" name="CaixaDeTexto 561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19" name="CaixaDeTexto 561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0" name="CaixaDeTexto 561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1" name="CaixaDeTexto 562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2" name="CaixaDeTexto 562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3" name="CaixaDeTexto 562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4" name="CaixaDeTexto 562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5" name="CaixaDeTexto 562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6" name="CaixaDeTexto 562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7" name="CaixaDeTexto 562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8" name="CaixaDeTexto 562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29" name="CaixaDeTexto 562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0" name="CaixaDeTexto 562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1" name="CaixaDeTexto 563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2" name="CaixaDeTexto 563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3" name="CaixaDeTexto 563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4" name="CaixaDeTexto 563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5" name="CaixaDeTexto 563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6" name="CaixaDeTexto 563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7" name="CaixaDeTexto 563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8" name="CaixaDeTexto 563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39" name="CaixaDeTexto 563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0" name="CaixaDeTexto 563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1" name="CaixaDeTexto 564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2" name="CaixaDeTexto 564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3" name="CaixaDeTexto 564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4" name="CaixaDeTexto 564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5" name="CaixaDeTexto 564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6" name="CaixaDeTexto 564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7" name="CaixaDeTexto 564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8" name="CaixaDeTexto 564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49" name="CaixaDeTexto 564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0" name="CaixaDeTexto 564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1" name="CaixaDeTexto 565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2" name="CaixaDeTexto 565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3" name="CaixaDeTexto 565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4" name="CaixaDeTexto 565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5" name="CaixaDeTexto 565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6" name="CaixaDeTexto 565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7" name="CaixaDeTexto 565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8" name="CaixaDeTexto 565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59" name="CaixaDeTexto 565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0" name="CaixaDeTexto 565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1" name="CaixaDeTexto 566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2" name="CaixaDeTexto 566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3" name="CaixaDeTexto 566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4" name="CaixaDeTexto 566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5" name="CaixaDeTexto 566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6" name="CaixaDeTexto 566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7" name="CaixaDeTexto 566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8" name="CaixaDeTexto 566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69" name="CaixaDeTexto 566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0" name="CaixaDeTexto 566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1" name="CaixaDeTexto 567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2" name="CaixaDeTexto 567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3" name="CaixaDeTexto 567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4" name="CaixaDeTexto 567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5" name="CaixaDeTexto 567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6" name="CaixaDeTexto 567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7" name="CaixaDeTexto 567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8" name="CaixaDeTexto 567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79" name="CaixaDeTexto 567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0" name="CaixaDeTexto 567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1" name="CaixaDeTexto 568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2" name="CaixaDeTexto 568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3" name="CaixaDeTexto 568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4" name="CaixaDeTexto 568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5" name="CaixaDeTexto 568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6" name="CaixaDeTexto 568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7" name="CaixaDeTexto 568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8" name="CaixaDeTexto 568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89" name="CaixaDeTexto 568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0" name="CaixaDeTexto 568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1" name="CaixaDeTexto 569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2" name="CaixaDeTexto 569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3" name="CaixaDeTexto 569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4" name="CaixaDeTexto 569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5" name="CaixaDeTexto 569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6" name="CaixaDeTexto 569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7" name="CaixaDeTexto 569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8" name="CaixaDeTexto 569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699" name="CaixaDeTexto 569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0" name="CaixaDeTexto 569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1" name="CaixaDeTexto 570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2" name="CaixaDeTexto 570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3" name="CaixaDeTexto 570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4" name="CaixaDeTexto 570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5" name="CaixaDeTexto 570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6" name="CaixaDeTexto 570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7" name="CaixaDeTexto 570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8" name="CaixaDeTexto 570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09" name="CaixaDeTexto 570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0" name="CaixaDeTexto 570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1" name="CaixaDeTexto 571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2" name="CaixaDeTexto 571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3" name="CaixaDeTexto 571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4" name="CaixaDeTexto 571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5" name="CaixaDeTexto 571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6" name="CaixaDeTexto 571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7" name="CaixaDeTexto 571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8" name="CaixaDeTexto 571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19" name="CaixaDeTexto 571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0" name="CaixaDeTexto 571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1" name="CaixaDeTexto 572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2" name="CaixaDeTexto 572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3" name="CaixaDeTexto 572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4" name="CaixaDeTexto 572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5" name="CaixaDeTexto 572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6" name="CaixaDeTexto 572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7" name="CaixaDeTexto 572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8" name="CaixaDeTexto 572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29" name="CaixaDeTexto 572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0" name="CaixaDeTexto 572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1" name="CaixaDeTexto 573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2" name="CaixaDeTexto 573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3" name="CaixaDeTexto 573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4" name="CaixaDeTexto 573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5" name="CaixaDeTexto 573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6" name="CaixaDeTexto 573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7" name="CaixaDeTexto 573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8" name="CaixaDeTexto 573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39" name="CaixaDeTexto 573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0" name="CaixaDeTexto 573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1" name="CaixaDeTexto 574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2" name="CaixaDeTexto 574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3" name="CaixaDeTexto 574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4" name="CaixaDeTexto 574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5" name="CaixaDeTexto 574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6" name="CaixaDeTexto 574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7" name="CaixaDeTexto 574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8" name="CaixaDeTexto 574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49" name="CaixaDeTexto 574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0" name="CaixaDeTexto 574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1" name="CaixaDeTexto 575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2" name="CaixaDeTexto 575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3" name="CaixaDeTexto 575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4" name="CaixaDeTexto 575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5" name="CaixaDeTexto 575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6" name="CaixaDeTexto 575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7" name="CaixaDeTexto 575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8" name="CaixaDeTexto 575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59" name="CaixaDeTexto 575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0" name="CaixaDeTexto 575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1" name="CaixaDeTexto 576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2" name="CaixaDeTexto 576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3" name="CaixaDeTexto 576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4" name="CaixaDeTexto 576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5" name="CaixaDeTexto 576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6" name="CaixaDeTexto 576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7" name="CaixaDeTexto 576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8" name="CaixaDeTexto 576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69" name="CaixaDeTexto 576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0" name="CaixaDeTexto 576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1" name="CaixaDeTexto 577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2" name="CaixaDeTexto 577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3" name="CaixaDeTexto 577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4" name="CaixaDeTexto 577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5" name="CaixaDeTexto 577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6" name="CaixaDeTexto 577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7" name="CaixaDeTexto 577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8" name="CaixaDeTexto 577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79" name="CaixaDeTexto 577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0" name="CaixaDeTexto 577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1" name="CaixaDeTexto 578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2" name="CaixaDeTexto 578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3" name="CaixaDeTexto 578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4" name="CaixaDeTexto 578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5" name="CaixaDeTexto 578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6" name="CaixaDeTexto 578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7" name="CaixaDeTexto 578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8" name="CaixaDeTexto 578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89" name="CaixaDeTexto 578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0" name="CaixaDeTexto 578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1" name="CaixaDeTexto 579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2" name="CaixaDeTexto 579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3" name="CaixaDeTexto 579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4" name="CaixaDeTexto 579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5" name="CaixaDeTexto 579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6" name="CaixaDeTexto 579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7" name="CaixaDeTexto 579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8" name="CaixaDeTexto 579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799" name="CaixaDeTexto 579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0" name="CaixaDeTexto 579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1" name="CaixaDeTexto 580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2" name="CaixaDeTexto 580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3" name="CaixaDeTexto 580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4" name="CaixaDeTexto 580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5" name="CaixaDeTexto 580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6" name="CaixaDeTexto 580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7" name="CaixaDeTexto 580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8" name="CaixaDeTexto 580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09" name="CaixaDeTexto 580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0" name="CaixaDeTexto 580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1" name="CaixaDeTexto 581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2" name="CaixaDeTexto 581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3" name="CaixaDeTexto 581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4" name="CaixaDeTexto 581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5" name="CaixaDeTexto 581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6" name="CaixaDeTexto 581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7" name="CaixaDeTexto 581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8" name="CaixaDeTexto 581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19" name="CaixaDeTexto 581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0" name="CaixaDeTexto 581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1" name="CaixaDeTexto 582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2" name="CaixaDeTexto 582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3" name="CaixaDeTexto 582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4" name="CaixaDeTexto 582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5" name="CaixaDeTexto 582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6" name="CaixaDeTexto 582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7" name="CaixaDeTexto 582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8" name="CaixaDeTexto 582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29" name="CaixaDeTexto 582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0" name="CaixaDeTexto 582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1" name="CaixaDeTexto 583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2" name="CaixaDeTexto 583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3" name="CaixaDeTexto 583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4" name="CaixaDeTexto 583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5" name="CaixaDeTexto 583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6" name="CaixaDeTexto 583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7" name="CaixaDeTexto 583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8" name="CaixaDeTexto 583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39" name="CaixaDeTexto 583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0" name="CaixaDeTexto 583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1" name="CaixaDeTexto 584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2" name="CaixaDeTexto 584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3" name="CaixaDeTexto 584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4" name="CaixaDeTexto 584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5" name="CaixaDeTexto 584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6" name="CaixaDeTexto 584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7" name="CaixaDeTexto 584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8" name="CaixaDeTexto 584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49" name="CaixaDeTexto 584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0" name="CaixaDeTexto 584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1" name="CaixaDeTexto 585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2" name="CaixaDeTexto 585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3" name="CaixaDeTexto 585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4" name="CaixaDeTexto 585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5" name="CaixaDeTexto 585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6" name="CaixaDeTexto 585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7" name="CaixaDeTexto 585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8" name="CaixaDeTexto 585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59" name="CaixaDeTexto 585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0" name="CaixaDeTexto 585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1" name="CaixaDeTexto 586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2" name="CaixaDeTexto 586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3" name="CaixaDeTexto 586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4" name="CaixaDeTexto 586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5" name="CaixaDeTexto 586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6" name="CaixaDeTexto 586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7" name="CaixaDeTexto 586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8" name="CaixaDeTexto 586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69" name="CaixaDeTexto 586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0" name="CaixaDeTexto 586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1" name="CaixaDeTexto 587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2" name="CaixaDeTexto 587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3" name="CaixaDeTexto 587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4" name="CaixaDeTexto 587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5" name="CaixaDeTexto 587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6" name="CaixaDeTexto 587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7" name="CaixaDeTexto 587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8" name="CaixaDeTexto 587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79" name="CaixaDeTexto 587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0" name="CaixaDeTexto 587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1" name="CaixaDeTexto 588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2" name="CaixaDeTexto 588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3" name="CaixaDeTexto 588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4" name="CaixaDeTexto 588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5" name="CaixaDeTexto 588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6" name="CaixaDeTexto 588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7" name="CaixaDeTexto 588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8" name="CaixaDeTexto 588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89" name="CaixaDeTexto 588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0" name="CaixaDeTexto 588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1" name="CaixaDeTexto 589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2" name="CaixaDeTexto 589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3" name="CaixaDeTexto 589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4" name="CaixaDeTexto 589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5" name="CaixaDeTexto 589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6" name="CaixaDeTexto 589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7" name="CaixaDeTexto 589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8" name="CaixaDeTexto 589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899" name="CaixaDeTexto 589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0" name="CaixaDeTexto 589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1" name="CaixaDeTexto 590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2" name="CaixaDeTexto 590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3" name="CaixaDeTexto 590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4" name="CaixaDeTexto 590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5" name="CaixaDeTexto 590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6" name="CaixaDeTexto 590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7" name="CaixaDeTexto 590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8" name="CaixaDeTexto 590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09" name="CaixaDeTexto 590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0" name="CaixaDeTexto 590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1" name="CaixaDeTexto 591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2" name="CaixaDeTexto 591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3" name="CaixaDeTexto 591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4" name="CaixaDeTexto 591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5" name="CaixaDeTexto 591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6" name="CaixaDeTexto 591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7" name="CaixaDeTexto 591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8" name="CaixaDeTexto 591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19" name="CaixaDeTexto 591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0" name="CaixaDeTexto 591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1" name="CaixaDeTexto 592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2" name="CaixaDeTexto 592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3" name="CaixaDeTexto 592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4" name="CaixaDeTexto 592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5" name="CaixaDeTexto 592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6" name="CaixaDeTexto 592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7" name="CaixaDeTexto 592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8" name="CaixaDeTexto 592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29" name="CaixaDeTexto 592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0" name="CaixaDeTexto 592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1" name="CaixaDeTexto 593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2" name="CaixaDeTexto 593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3" name="CaixaDeTexto 593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4" name="CaixaDeTexto 593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5" name="CaixaDeTexto 593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6" name="CaixaDeTexto 593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7" name="CaixaDeTexto 593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8" name="CaixaDeTexto 593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39" name="CaixaDeTexto 593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0" name="CaixaDeTexto 593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1" name="CaixaDeTexto 594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2" name="CaixaDeTexto 594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3" name="CaixaDeTexto 594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4" name="CaixaDeTexto 594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5" name="CaixaDeTexto 594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6" name="CaixaDeTexto 594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7" name="CaixaDeTexto 594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8" name="CaixaDeTexto 594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49" name="CaixaDeTexto 594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0" name="CaixaDeTexto 594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1" name="CaixaDeTexto 595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2" name="CaixaDeTexto 595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3" name="CaixaDeTexto 595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4" name="CaixaDeTexto 595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5" name="CaixaDeTexto 595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6" name="CaixaDeTexto 595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7" name="CaixaDeTexto 595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8" name="CaixaDeTexto 595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59" name="CaixaDeTexto 595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0" name="CaixaDeTexto 595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1" name="CaixaDeTexto 596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2" name="CaixaDeTexto 596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3" name="CaixaDeTexto 596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4" name="CaixaDeTexto 596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5" name="CaixaDeTexto 596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6" name="CaixaDeTexto 596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7" name="CaixaDeTexto 596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8" name="CaixaDeTexto 596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69" name="CaixaDeTexto 596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0" name="CaixaDeTexto 596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1" name="CaixaDeTexto 597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2" name="CaixaDeTexto 597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3" name="CaixaDeTexto 597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4" name="CaixaDeTexto 597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5" name="CaixaDeTexto 597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6" name="CaixaDeTexto 597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7" name="CaixaDeTexto 597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8" name="CaixaDeTexto 597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79" name="CaixaDeTexto 597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0" name="CaixaDeTexto 597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1" name="CaixaDeTexto 598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2" name="CaixaDeTexto 598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3" name="CaixaDeTexto 598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4" name="CaixaDeTexto 598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5" name="CaixaDeTexto 598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6" name="CaixaDeTexto 598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7" name="CaixaDeTexto 598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8" name="CaixaDeTexto 598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89" name="CaixaDeTexto 598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0" name="CaixaDeTexto 598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1" name="CaixaDeTexto 599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2" name="CaixaDeTexto 599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3" name="CaixaDeTexto 599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4" name="CaixaDeTexto 599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5" name="CaixaDeTexto 599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6" name="CaixaDeTexto 599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7" name="CaixaDeTexto 599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8" name="CaixaDeTexto 599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5999" name="CaixaDeTexto 599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0" name="CaixaDeTexto 599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1" name="CaixaDeTexto 600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2" name="CaixaDeTexto 600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3" name="CaixaDeTexto 600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4" name="CaixaDeTexto 600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5" name="CaixaDeTexto 600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6" name="CaixaDeTexto 600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7" name="CaixaDeTexto 600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8" name="CaixaDeTexto 600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09" name="CaixaDeTexto 600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0" name="CaixaDeTexto 600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1" name="CaixaDeTexto 601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2" name="CaixaDeTexto 601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3" name="CaixaDeTexto 601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4" name="CaixaDeTexto 601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5" name="CaixaDeTexto 601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6" name="CaixaDeTexto 601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7" name="CaixaDeTexto 601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8" name="CaixaDeTexto 601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19" name="CaixaDeTexto 601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0" name="CaixaDeTexto 601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1" name="CaixaDeTexto 602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2" name="CaixaDeTexto 602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3" name="CaixaDeTexto 602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4" name="CaixaDeTexto 602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5" name="CaixaDeTexto 602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6" name="CaixaDeTexto 602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7" name="CaixaDeTexto 602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8" name="CaixaDeTexto 602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29" name="CaixaDeTexto 602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0" name="CaixaDeTexto 602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1" name="CaixaDeTexto 603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2" name="CaixaDeTexto 603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3" name="CaixaDeTexto 603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4" name="CaixaDeTexto 603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5" name="CaixaDeTexto 603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6" name="CaixaDeTexto 603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7" name="CaixaDeTexto 603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8" name="CaixaDeTexto 603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39" name="CaixaDeTexto 603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0" name="CaixaDeTexto 603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1" name="CaixaDeTexto 604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2" name="CaixaDeTexto 604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3" name="CaixaDeTexto 604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4" name="CaixaDeTexto 604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5" name="CaixaDeTexto 604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6" name="CaixaDeTexto 604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7" name="CaixaDeTexto 604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8" name="CaixaDeTexto 604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49" name="CaixaDeTexto 604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0" name="CaixaDeTexto 604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1" name="CaixaDeTexto 605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2" name="CaixaDeTexto 605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3" name="CaixaDeTexto 605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4" name="CaixaDeTexto 605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5" name="CaixaDeTexto 605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6" name="CaixaDeTexto 605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7" name="CaixaDeTexto 605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8" name="CaixaDeTexto 605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59" name="CaixaDeTexto 605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0" name="CaixaDeTexto 605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1" name="CaixaDeTexto 606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2" name="CaixaDeTexto 606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3" name="CaixaDeTexto 606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4" name="CaixaDeTexto 606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5" name="CaixaDeTexto 606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6" name="CaixaDeTexto 606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7" name="CaixaDeTexto 606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8" name="CaixaDeTexto 606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69" name="CaixaDeTexto 606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0" name="CaixaDeTexto 606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1" name="CaixaDeTexto 607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2" name="CaixaDeTexto 607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3" name="CaixaDeTexto 607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4" name="CaixaDeTexto 607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5" name="CaixaDeTexto 607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6" name="CaixaDeTexto 607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7" name="CaixaDeTexto 607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8" name="CaixaDeTexto 607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79" name="CaixaDeTexto 607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0" name="CaixaDeTexto 607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1" name="CaixaDeTexto 608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2" name="CaixaDeTexto 608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3" name="CaixaDeTexto 608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4" name="CaixaDeTexto 608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5" name="CaixaDeTexto 608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6" name="CaixaDeTexto 608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7" name="CaixaDeTexto 608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184731" cy="264560"/>
    <xdr:sp macro="" textlink="">
      <xdr:nvSpPr>
        <xdr:cNvPr id="6088" name="CaixaDeTexto 608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89" name="CaixaDeTexto 608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0" name="CaixaDeTexto 608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1" name="CaixaDeTexto 609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2" name="CaixaDeTexto 609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3" name="CaixaDeTexto 609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4" name="CaixaDeTexto 609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5" name="CaixaDeTexto 609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6" name="CaixaDeTexto 609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7" name="CaixaDeTexto 609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8" name="CaixaDeTexto 609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099" name="CaixaDeTexto 609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0" name="CaixaDeTexto 609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1" name="CaixaDeTexto 610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2" name="CaixaDeTexto 610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3" name="CaixaDeTexto 610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4" name="CaixaDeTexto 610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5" name="CaixaDeTexto 610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6" name="CaixaDeTexto 610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7" name="CaixaDeTexto 610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8" name="CaixaDeTexto 610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09" name="CaixaDeTexto 610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0" name="CaixaDeTexto 610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1" name="CaixaDeTexto 611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2" name="CaixaDeTexto 611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3" name="CaixaDeTexto 611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4" name="CaixaDeTexto 611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5" name="CaixaDeTexto 611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6" name="CaixaDeTexto 611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7" name="CaixaDeTexto 611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8" name="CaixaDeTexto 611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19" name="CaixaDeTexto 611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0" name="CaixaDeTexto 611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1" name="CaixaDeTexto 612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2" name="CaixaDeTexto 612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3" name="CaixaDeTexto 612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4" name="CaixaDeTexto 612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5" name="CaixaDeTexto 612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6" name="CaixaDeTexto 612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7" name="CaixaDeTexto 612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8" name="CaixaDeTexto 612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29" name="CaixaDeTexto 612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0" name="CaixaDeTexto 612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1" name="CaixaDeTexto 613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2" name="CaixaDeTexto 613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3" name="CaixaDeTexto 613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4" name="CaixaDeTexto 613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5" name="CaixaDeTexto 613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6" name="CaixaDeTexto 613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7" name="CaixaDeTexto 613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8" name="CaixaDeTexto 613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39" name="CaixaDeTexto 613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0" name="CaixaDeTexto 613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1" name="CaixaDeTexto 614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2" name="CaixaDeTexto 614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3" name="CaixaDeTexto 614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4" name="CaixaDeTexto 614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5" name="CaixaDeTexto 614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6" name="CaixaDeTexto 614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7" name="CaixaDeTexto 614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8" name="CaixaDeTexto 614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49" name="CaixaDeTexto 614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0" name="CaixaDeTexto 614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1" name="CaixaDeTexto 615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2" name="CaixaDeTexto 615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3" name="CaixaDeTexto 615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4" name="CaixaDeTexto 615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5" name="CaixaDeTexto 615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6" name="CaixaDeTexto 615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7" name="CaixaDeTexto 615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8" name="CaixaDeTexto 615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59" name="CaixaDeTexto 615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0" name="CaixaDeTexto 615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1" name="CaixaDeTexto 616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2" name="CaixaDeTexto 616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3" name="CaixaDeTexto 616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4" name="CaixaDeTexto 616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5" name="CaixaDeTexto 616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6" name="CaixaDeTexto 616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7" name="CaixaDeTexto 616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8" name="CaixaDeTexto 616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69" name="CaixaDeTexto 616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0" name="CaixaDeTexto 616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1" name="CaixaDeTexto 617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2" name="CaixaDeTexto 617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3" name="CaixaDeTexto 617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4" name="CaixaDeTexto 617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5" name="CaixaDeTexto 617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6" name="CaixaDeTexto 617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7" name="CaixaDeTexto 617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8" name="CaixaDeTexto 617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79" name="CaixaDeTexto 617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0" name="CaixaDeTexto 617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1" name="CaixaDeTexto 618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2" name="CaixaDeTexto 618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3" name="CaixaDeTexto 618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4" name="CaixaDeTexto 618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5" name="CaixaDeTexto 618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6" name="CaixaDeTexto 618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7" name="CaixaDeTexto 618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8" name="CaixaDeTexto 618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89" name="CaixaDeTexto 618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0" name="CaixaDeTexto 618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1" name="CaixaDeTexto 619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2" name="CaixaDeTexto 619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3" name="CaixaDeTexto 619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4" name="CaixaDeTexto 619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5" name="CaixaDeTexto 619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6" name="CaixaDeTexto 619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7" name="CaixaDeTexto 619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8" name="CaixaDeTexto 619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199" name="CaixaDeTexto 619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0" name="CaixaDeTexto 619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1" name="CaixaDeTexto 620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2" name="CaixaDeTexto 620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3" name="CaixaDeTexto 620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4" name="CaixaDeTexto 620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5" name="CaixaDeTexto 620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6" name="CaixaDeTexto 620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7" name="CaixaDeTexto 620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8" name="CaixaDeTexto 620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09" name="CaixaDeTexto 620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0" name="CaixaDeTexto 620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1" name="CaixaDeTexto 621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2" name="CaixaDeTexto 621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3" name="CaixaDeTexto 621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4" name="CaixaDeTexto 621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5" name="CaixaDeTexto 621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6" name="CaixaDeTexto 621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7" name="CaixaDeTexto 621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8" name="CaixaDeTexto 621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19" name="CaixaDeTexto 621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0" name="CaixaDeTexto 621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1" name="CaixaDeTexto 622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2" name="CaixaDeTexto 622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3" name="CaixaDeTexto 622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4" name="CaixaDeTexto 622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5" name="CaixaDeTexto 622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6" name="CaixaDeTexto 622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7" name="CaixaDeTexto 622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8" name="CaixaDeTexto 622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29" name="CaixaDeTexto 622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0" name="CaixaDeTexto 622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1" name="CaixaDeTexto 623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2" name="CaixaDeTexto 623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3" name="CaixaDeTexto 623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4" name="CaixaDeTexto 623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5" name="CaixaDeTexto 623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6" name="CaixaDeTexto 623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7" name="CaixaDeTexto 623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8" name="CaixaDeTexto 623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39" name="CaixaDeTexto 623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0" name="CaixaDeTexto 623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1" name="CaixaDeTexto 624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2" name="CaixaDeTexto 624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3" name="CaixaDeTexto 624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4" name="CaixaDeTexto 624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5" name="CaixaDeTexto 624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6" name="CaixaDeTexto 624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7" name="CaixaDeTexto 624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8" name="CaixaDeTexto 624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49" name="CaixaDeTexto 624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0" name="CaixaDeTexto 624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1" name="CaixaDeTexto 625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2" name="CaixaDeTexto 625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3" name="CaixaDeTexto 625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4" name="CaixaDeTexto 625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5" name="CaixaDeTexto 625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6" name="CaixaDeTexto 625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7" name="CaixaDeTexto 625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8" name="CaixaDeTexto 625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59" name="CaixaDeTexto 625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0" name="CaixaDeTexto 625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1" name="CaixaDeTexto 626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2" name="CaixaDeTexto 626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3" name="CaixaDeTexto 626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4" name="CaixaDeTexto 626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5" name="CaixaDeTexto 626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6" name="CaixaDeTexto 626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7" name="CaixaDeTexto 626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8" name="CaixaDeTexto 626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69" name="CaixaDeTexto 626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0" name="CaixaDeTexto 626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1" name="CaixaDeTexto 627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2" name="CaixaDeTexto 627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3" name="CaixaDeTexto 627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4" name="CaixaDeTexto 627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5" name="CaixaDeTexto 627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6" name="CaixaDeTexto 627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7" name="CaixaDeTexto 627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8" name="CaixaDeTexto 627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79" name="CaixaDeTexto 627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0" name="CaixaDeTexto 627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1" name="CaixaDeTexto 628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2" name="CaixaDeTexto 628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3" name="CaixaDeTexto 628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4" name="CaixaDeTexto 628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5" name="CaixaDeTexto 628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6" name="CaixaDeTexto 628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7" name="CaixaDeTexto 628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8" name="CaixaDeTexto 628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89" name="CaixaDeTexto 628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0" name="CaixaDeTexto 628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1" name="CaixaDeTexto 629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2" name="CaixaDeTexto 629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3" name="CaixaDeTexto 629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4" name="CaixaDeTexto 629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5" name="CaixaDeTexto 629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6" name="CaixaDeTexto 629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7" name="CaixaDeTexto 629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8" name="CaixaDeTexto 629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299" name="CaixaDeTexto 629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0" name="CaixaDeTexto 629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1" name="CaixaDeTexto 630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2" name="CaixaDeTexto 630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3" name="CaixaDeTexto 630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4" name="CaixaDeTexto 630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5" name="CaixaDeTexto 630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6" name="CaixaDeTexto 630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7" name="CaixaDeTexto 630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8" name="CaixaDeTexto 630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09" name="CaixaDeTexto 630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0" name="CaixaDeTexto 630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1" name="CaixaDeTexto 631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2" name="CaixaDeTexto 631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3" name="CaixaDeTexto 631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4" name="CaixaDeTexto 631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5" name="CaixaDeTexto 631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6" name="CaixaDeTexto 631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7" name="CaixaDeTexto 631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8" name="CaixaDeTexto 631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19" name="CaixaDeTexto 631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0" name="CaixaDeTexto 631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1" name="CaixaDeTexto 632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2" name="CaixaDeTexto 632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3" name="CaixaDeTexto 632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4" name="CaixaDeTexto 632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5" name="CaixaDeTexto 632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6" name="CaixaDeTexto 632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7" name="CaixaDeTexto 632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8" name="CaixaDeTexto 632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29" name="CaixaDeTexto 632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0" name="CaixaDeTexto 632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1" name="CaixaDeTexto 633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2" name="CaixaDeTexto 633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3" name="CaixaDeTexto 633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4" name="CaixaDeTexto 633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5" name="CaixaDeTexto 633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6" name="CaixaDeTexto 633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7" name="CaixaDeTexto 633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8" name="CaixaDeTexto 633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39" name="CaixaDeTexto 633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0" name="CaixaDeTexto 633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1" name="CaixaDeTexto 634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2" name="CaixaDeTexto 634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3" name="CaixaDeTexto 634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4" name="CaixaDeTexto 634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5" name="CaixaDeTexto 634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6" name="CaixaDeTexto 634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7" name="CaixaDeTexto 634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8" name="CaixaDeTexto 634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49" name="CaixaDeTexto 634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0" name="CaixaDeTexto 634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1" name="CaixaDeTexto 635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2" name="CaixaDeTexto 635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3" name="CaixaDeTexto 635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4" name="CaixaDeTexto 635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5" name="CaixaDeTexto 635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6" name="CaixaDeTexto 635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7" name="CaixaDeTexto 635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8" name="CaixaDeTexto 635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59" name="CaixaDeTexto 635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0" name="CaixaDeTexto 635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1" name="CaixaDeTexto 636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2" name="CaixaDeTexto 636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3" name="CaixaDeTexto 636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4" name="CaixaDeTexto 636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5" name="CaixaDeTexto 636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6" name="CaixaDeTexto 636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7" name="CaixaDeTexto 636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8" name="CaixaDeTexto 636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69" name="CaixaDeTexto 636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0" name="CaixaDeTexto 636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1" name="CaixaDeTexto 637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2" name="CaixaDeTexto 637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3" name="CaixaDeTexto 637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4" name="CaixaDeTexto 637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5" name="CaixaDeTexto 637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6" name="CaixaDeTexto 637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7" name="CaixaDeTexto 637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8" name="CaixaDeTexto 637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79" name="CaixaDeTexto 637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0" name="CaixaDeTexto 637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1" name="CaixaDeTexto 638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2" name="CaixaDeTexto 638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3" name="CaixaDeTexto 638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4" name="CaixaDeTexto 638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5" name="CaixaDeTexto 638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6" name="CaixaDeTexto 638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7" name="CaixaDeTexto 638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8" name="CaixaDeTexto 638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89" name="CaixaDeTexto 638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0" name="CaixaDeTexto 638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1" name="CaixaDeTexto 639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2" name="CaixaDeTexto 639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3" name="CaixaDeTexto 639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4" name="CaixaDeTexto 639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5" name="CaixaDeTexto 639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6" name="CaixaDeTexto 639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7" name="CaixaDeTexto 639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8" name="CaixaDeTexto 639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399" name="CaixaDeTexto 639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0" name="CaixaDeTexto 639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1" name="CaixaDeTexto 640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2" name="CaixaDeTexto 640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3" name="CaixaDeTexto 640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4" name="CaixaDeTexto 640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5" name="CaixaDeTexto 640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6" name="CaixaDeTexto 640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7" name="CaixaDeTexto 640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8" name="CaixaDeTexto 640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09" name="CaixaDeTexto 640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0" name="CaixaDeTexto 640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1" name="CaixaDeTexto 641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2" name="CaixaDeTexto 641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3" name="CaixaDeTexto 641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4" name="CaixaDeTexto 641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5" name="CaixaDeTexto 641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6" name="CaixaDeTexto 641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7" name="CaixaDeTexto 641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8" name="CaixaDeTexto 641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19" name="CaixaDeTexto 641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0" name="CaixaDeTexto 641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1" name="CaixaDeTexto 642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2" name="CaixaDeTexto 642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3" name="CaixaDeTexto 642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4" name="CaixaDeTexto 642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5" name="CaixaDeTexto 642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6" name="CaixaDeTexto 642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7" name="CaixaDeTexto 642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8" name="CaixaDeTexto 642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29" name="CaixaDeTexto 642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0" name="CaixaDeTexto 642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1" name="CaixaDeTexto 643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2" name="CaixaDeTexto 643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3" name="CaixaDeTexto 643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4" name="CaixaDeTexto 643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5" name="CaixaDeTexto 643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6" name="CaixaDeTexto 643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7" name="CaixaDeTexto 643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8" name="CaixaDeTexto 643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39" name="CaixaDeTexto 643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0" name="CaixaDeTexto 643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1" name="CaixaDeTexto 644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2" name="CaixaDeTexto 644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3" name="CaixaDeTexto 644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4" name="CaixaDeTexto 644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5" name="CaixaDeTexto 644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6" name="CaixaDeTexto 644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7" name="CaixaDeTexto 644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8" name="CaixaDeTexto 644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49" name="CaixaDeTexto 644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0" name="CaixaDeTexto 644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1" name="CaixaDeTexto 645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2" name="CaixaDeTexto 645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3" name="CaixaDeTexto 645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4" name="CaixaDeTexto 645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5" name="CaixaDeTexto 645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6" name="CaixaDeTexto 645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7" name="CaixaDeTexto 645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8" name="CaixaDeTexto 645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59" name="CaixaDeTexto 645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0" name="CaixaDeTexto 645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1" name="CaixaDeTexto 646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2" name="CaixaDeTexto 646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3" name="CaixaDeTexto 646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4" name="CaixaDeTexto 646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5" name="CaixaDeTexto 646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6" name="CaixaDeTexto 646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7" name="CaixaDeTexto 646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8" name="CaixaDeTexto 646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69" name="CaixaDeTexto 646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0" name="CaixaDeTexto 646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1" name="CaixaDeTexto 647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2" name="CaixaDeTexto 647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3" name="CaixaDeTexto 647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4" name="CaixaDeTexto 647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5" name="CaixaDeTexto 647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6" name="CaixaDeTexto 647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7" name="CaixaDeTexto 647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8" name="CaixaDeTexto 647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79" name="CaixaDeTexto 647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0" name="CaixaDeTexto 647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1" name="CaixaDeTexto 648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2" name="CaixaDeTexto 648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3" name="CaixaDeTexto 648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4" name="CaixaDeTexto 648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5" name="CaixaDeTexto 648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6" name="CaixaDeTexto 648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7" name="CaixaDeTexto 648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8" name="CaixaDeTexto 648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89" name="CaixaDeTexto 648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0" name="CaixaDeTexto 648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1" name="CaixaDeTexto 649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2" name="CaixaDeTexto 649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3" name="CaixaDeTexto 649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4" name="CaixaDeTexto 649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5" name="CaixaDeTexto 649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6" name="CaixaDeTexto 649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7" name="CaixaDeTexto 649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8" name="CaixaDeTexto 649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499" name="CaixaDeTexto 649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0" name="CaixaDeTexto 649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1" name="CaixaDeTexto 650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2" name="CaixaDeTexto 650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3" name="CaixaDeTexto 650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4" name="CaixaDeTexto 650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5" name="CaixaDeTexto 650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6" name="CaixaDeTexto 650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7" name="CaixaDeTexto 650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8" name="CaixaDeTexto 650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09" name="CaixaDeTexto 650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0" name="CaixaDeTexto 650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1" name="CaixaDeTexto 651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2" name="CaixaDeTexto 651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3" name="CaixaDeTexto 651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4" name="CaixaDeTexto 651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5" name="CaixaDeTexto 651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6" name="CaixaDeTexto 651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7" name="CaixaDeTexto 651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8" name="CaixaDeTexto 651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19" name="CaixaDeTexto 651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0" name="CaixaDeTexto 651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1" name="CaixaDeTexto 652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2" name="CaixaDeTexto 652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3" name="CaixaDeTexto 652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4" name="CaixaDeTexto 652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5" name="CaixaDeTexto 652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6" name="CaixaDeTexto 652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7" name="CaixaDeTexto 652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8" name="CaixaDeTexto 652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29" name="CaixaDeTexto 652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0" name="CaixaDeTexto 652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1" name="CaixaDeTexto 653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2" name="CaixaDeTexto 653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3" name="CaixaDeTexto 653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4" name="CaixaDeTexto 653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5" name="CaixaDeTexto 653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6" name="CaixaDeTexto 653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7" name="CaixaDeTexto 653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8" name="CaixaDeTexto 653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39" name="CaixaDeTexto 653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0" name="CaixaDeTexto 653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1" name="CaixaDeTexto 654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2" name="CaixaDeTexto 654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3" name="CaixaDeTexto 654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4" name="CaixaDeTexto 654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5" name="CaixaDeTexto 654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6" name="CaixaDeTexto 654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7" name="CaixaDeTexto 654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8" name="CaixaDeTexto 654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49" name="CaixaDeTexto 654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0" name="CaixaDeTexto 654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1" name="CaixaDeTexto 655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2" name="CaixaDeTexto 655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3" name="CaixaDeTexto 655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4" name="CaixaDeTexto 655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5" name="CaixaDeTexto 655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6" name="CaixaDeTexto 655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7" name="CaixaDeTexto 655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8" name="CaixaDeTexto 655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59" name="CaixaDeTexto 655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0" name="CaixaDeTexto 655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1" name="CaixaDeTexto 656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2" name="CaixaDeTexto 656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3" name="CaixaDeTexto 656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4" name="CaixaDeTexto 656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5" name="CaixaDeTexto 656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6" name="CaixaDeTexto 656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7" name="CaixaDeTexto 656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8" name="CaixaDeTexto 656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69" name="CaixaDeTexto 656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0" name="CaixaDeTexto 656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1" name="CaixaDeTexto 657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2" name="CaixaDeTexto 657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3" name="CaixaDeTexto 657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4" name="CaixaDeTexto 657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5" name="CaixaDeTexto 657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6" name="CaixaDeTexto 657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7" name="CaixaDeTexto 657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8" name="CaixaDeTexto 657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79" name="CaixaDeTexto 657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0" name="CaixaDeTexto 657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1" name="CaixaDeTexto 658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2" name="CaixaDeTexto 658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3" name="CaixaDeTexto 658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4" name="CaixaDeTexto 658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5" name="CaixaDeTexto 658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6" name="CaixaDeTexto 658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7" name="CaixaDeTexto 658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8" name="CaixaDeTexto 658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89" name="CaixaDeTexto 658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0" name="CaixaDeTexto 658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1" name="CaixaDeTexto 659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2" name="CaixaDeTexto 659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3" name="CaixaDeTexto 659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4" name="CaixaDeTexto 659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5" name="CaixaDeTexto 659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6" name="CaixaDeTexto 659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7" name="CaixaDeTexto 659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8" name="CaixaDeTexto 659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599" name="CaixaDeTexto 659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0" name="CaixaDeTexto 659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1" name="CaixaDeTexto 660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2" name="CaixaDeTexto 660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3" name="CaixaDeTexto 660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4" name="CaixaDeTexto 660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5" name="CaixaDeTexto 660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6" name="CaixaDeTexto 660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7" name="CaixaDeTexto 660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8" name="CaixaDeTexto 660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09" name="CaixaDeTexto 660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0" name="CaixaDeTexto 660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1" name="CaixaDeTexto 661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2" name="CaixaDeTexto 661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3" name="CaixaDeTexto 661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4" name="CaixaDeTexto 661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5" name="CaixaDeTexto 661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6" name="CaixaDeTexto 661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7" name="CaixaDeTexto 661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8" name="CaixaDeTexto 661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19" name="CaixaDeTexto 661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0" name="CaixaDeTexto 661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1" name="CaixaDeTexto 662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2" name="CaixaDeTexto 662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3" name="CaixaDeTexto 662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4" name="CaixaDeTexto 662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5" name="CaixaDeTexto 662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6" name="CaixaDeTexto 662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7" name="CaixaDeTexto 662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8" name="CaixaDeTexto 662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29" name="CaixaDeTexto 662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0" name="CaixaDeTexto 662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1" name="CaixaDeTexto 663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2" name="CaixaDeTexto 663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3" name="CaixaDeTexto 663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4" name="CaixaDeTexto 663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5" name="CaixaDeTexto 663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6" name="CaixaDeTexto 663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7" name="CaixaDeTexto 663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8" name="CaixaDeTexto 663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39" name="CaixaDeTexto 663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0" name="CaixaDeTexto 663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1" name="CaixaDeTexto 664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2" name="CaixaDeTexto 664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3" name="CaixaDeTexto 664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4" name="CaixaDeTexto 664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5" name="CaixaDeTexto 664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6" name="CaixaDeTexto 664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7" name="CaixaDeTexto 664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184731" cy="264560"/>
    <xdr:sp macro="" textlink="">
      <xdr:nvSpPr>
        <xdr:cNvPr id="6648" name="CaixaDeTexto 664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6832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49" name="CaixaDeTexto 664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0" name="CaixaDeTexto 664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1" name="CaixaDeTexto 665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2" name="CaixaDeTexto 665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3" name="CaixaDeTexto 665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4" name="CaixaDeTexto 665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5" name="CaixaDeTexto 665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6" name="CaixaDeTexto 665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7" name="CaixaDeTexto 665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8" name="CaixaDeTexto 665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59" name="CaixaDeTexto 665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0" name="CaixaDeTexto 665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1" name="CaixaDeTexto 666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2" name="CaixaDeTexto 666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3" name="CaixaDeTexto 666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4" name="CaixaDeTexto 666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5" name="CaixaDeTexto 666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6" name="CaixaDeTexto 666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7" name="CaixaDeTexto 666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8" name="CaixaDeTexto 666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69" name="CaixaDeTexto 666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0" name="CaixaDeTexto 666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1" name="CaixaDeTexto 667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2" name="CaixaDeTexto 667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3" name="CaixaDeTexto 667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4" name="CaixaDeTexto 667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5" name="CaixaDeTexto 667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6" name="CaixaDeTexto 667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7" name="CaixaDeTexto 667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8" name="CaixaDeTexto 667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79" name="CaixaDeTexto 667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0" name="CaixaDeTexto 667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1" name="CaixaDeTexto 668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2" name="CaixaDeTexto 668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3" name="CaixaDeTexto 668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4" name="CaixaDeTexto 668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5" name="CaixaDeTexto 668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6" name="CaixaDeTexto 668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7" name="CaixaDeTexto 668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8" name="CaixaDeTexto 668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89" name="CaixaDeTexto 668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0" name="CaixaDeTexto 668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1" name="CaixaDeTexto 669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2" name="CaixaDeTexto 669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3" name="CaixaDeTexto 669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4" name="CaixaDeTexto 669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5" name="CaixaDeTexto 669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6" name="CaixaDeTexto 669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7" name="CaixaDeTexto 669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8" name="CaixaDeTexto 669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699" name="CaixaDeTexto 669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0" name="CaixaDeTexto 669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1" name="CaixaDeTexto 670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2" name="CaixaDeTexto 670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3" name="CaixaDeTexto 670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4" name="CaixaDeTexto 670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5" name="CaixaDeTexto 670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6" name="CaixaDeTexto 670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7" name="CaixaDeTexto 670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8" name="CaixaDeTexto 670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09" name="CaixaDeTexto 670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0" name="CaixaDeTexto 670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1" name="CaixaDeTexto 671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2" name="CaixaDeTexto 671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3" name="CaixaDeTexto 671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4" name="CaixaDeTexto 671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5" name="CaixaDeTexto 671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6" name="CaixaDeTexto 671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7" name="CaixaDeTexto 671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8" name="CaixaDeTexto 671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19" name="CaixaDeTexto 671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0" name="CaixaDeTexto 671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1" name="CaixaDeTexto 672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2" name="CaixaDeTexto 672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3" name="CaixaDeTexto 672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4" name="CaixaDeTexto 672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5" name="CaixaDeTexto 672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6" name="CaixaDeTexto 672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7" name="CaixaDeTexto 672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8" name="CaixaDeTexto 672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29" name="CaixaDeTexto 672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0" name="CaixaDeTexto 672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1" name="CaixaDeTexto 673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2" name="CaixaDeTexto 673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3" name="CaixaDeTexto 673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4" name="CaixaDeTexto 673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5" name="CaixaDeTexto 673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6" name="CaixaDeTexto 673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7" name="CaixaDeTexto 673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8" name="CaixaDeTexto 673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39" name="CaixaDeTexto 673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0" name="CaixaDeTexto 673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1" name="CaixaDeTexto 674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2" name="CaixaDeTexto 674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3" name="CaixaDeTexto 674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4" name="CaixaDeTexto 674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5" name="CaixaDeTexto 674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6" name="CaixaDeTexto 674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7" name="CaixaDeTexto 674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8" name="CaixaDeTexto 674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49" name="CaixaDeTexto 674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0" name="CaixaDeTexto 674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1" name="CaixaDeTexto 675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2" name="CaixaDeTexto 675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3" name="CaixaDeTexto 675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4" name="CaixaDeTexto 675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5" name="CaixaDeTexto 675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6" name="CaixaDeTexto 675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7" name="CaixaDeTexto 675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8" name="CaixaDeTexto 675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59" name="CaixaDeTexto 675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0" name="CaixaDeTexto 675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1" name="CaixaDeTexto 676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2" name="CaixaDeTexto 676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3" name="CaixaDeTexto 676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4" name="CaixaDeTexto 676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5" name="CaixaDeTexto 676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6" name="CaixaDeTexto 676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7" name="CaixaDeTexto 676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8" name="CaixaDeTexto 676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69" name="CaixaDeTexto 676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0" name="CaixaDeTexto 676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1" name="CaixaDeTexto 677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2" name="CaixaDeTexto 677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3" name="CaixaDeTexto 677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4" name="CaixaDeTexto 677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5" name="CaixaDeTexto 677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6" name="CaixaDeTexto 677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7" name="CaixaDeTexto 677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8" name="CaixaDeTexto 677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79" name="CaixaDeTexto 677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0" name="CaixaDeTexto 677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1" name="CaixaDeTexto 678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2" name="CaixaDeTexto 678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3" name="CaixaDeTexto 678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4" name="CaixaDeTexto 678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5" name="CaixaDeTexto 678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6" name="CaixaDeTexto 678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7" name="CaixaDeTexto 678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8" name="CaixaDeTexto 678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89" name="CaixaDeTexto 678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0" name="CaixaDeTexto 678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1" name="CaixaDeTexto 679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2" name="CaixaDeTexto 679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3" name="CaixaDeTexto 679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4" name="CaixaDeTexto 679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5" name="CaixaDeTexto 679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6" name="CaixaDeTexto 679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7" name="CaixaDeTexto 679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8" name="CaixaDeTexto 679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799" name="CaixaDeTexto 679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0" name="CaixaDeTexto 679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1" name="CaixaDeTexto 680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2" name="CaixaDeTexto 680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3" name="CaixaDeTexto 680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4" name="CaixaDeTexto 680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5" name="CaixaDeTexto 680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6" name="CaixaDeTexto 680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7" name="CaixaDeTexto 680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8" name="CaixaDeTexto 680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09" name="CaixaDeTexto 680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0" name="CaixaDeTexto 680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1" name="CaixaDeTexto 681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2" name="CaixaDeTexto 681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3" name="CaixaDeTexto 681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4" name="CaixaDeTexto 681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5" name="CaixaDeTexto 681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6" name="CaixaDeTexto 681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7" name="CaixaDeTexto 681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8" name="CaixaDeTexto 681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19" name="CaixaDeTexto 681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0" name="CaixaDeTexto 681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1" name="CaixaDeTexto 682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2" name="CaixaDeTexto 682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3" name="CaixaDeTexto 682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4" name="CaixaDeTexto 682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5" name="CaixaDeTexto 682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6" name="CaixaDeTexto 682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7" name="CaixaDeTexto 682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8" name="CaixaDeTexto 682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29" name="CaixaDeTexto 682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0" name="CaixaDeTexto 682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1" name="CaixaDeTexto 683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2" name="CaixaDeTexto 683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3" name="CaixaDeTexto 683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4" name="CaixaDeTexto 683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5" name="CaixaDeTexto 683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6" name="CaixaDeTexto 683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7" name="CaixaDeTexto 683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8" name="CaixaDeTexto 683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39" name="CaixaDeTexto 683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0" name="CaixaDeTexto 683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1" name="CaixaDeTexto 684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2" name="CaixaDeTexto 684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3" name="CaixaDeTexto 684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4" name="CaixaDeTexto 684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5" name="CaixaDeTexto 684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6" name="CaixaDeTexto 684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7" name="CaixaDeTexto 684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8" name="CaixaDeTexto 684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49" name="CaixaDeTexto 684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0" name="CaixaDeTexto 684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1" name="CaixaDeTexto 685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2" name="CaixaDeTexto 685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3" name="CaixaDeTexto 685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4" name="CaixaDeTexto 685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5" name="CaixaDeTexto 685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6" name="CaixaDeTexto 685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7" name="CaixaDeTexto 685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8" name="CaixaDeTexto 685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59" name="CaixaDeTexto 685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0" name="CaixaDeTexto 685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1" name="CaixaDeTexto 686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2" name="CaixaDeTexto 686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3" name="CaixaDeTexto 686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4" name="CaixaDeTexto 686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5" name="CaixaDeTexto 686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6" name="CaixaDeTexto 686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7" name="CaixaDeTexto 686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8" name="CaixaDeTexto 686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69" name="CaixaDeTexto 686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0" name="CaixaDeTexto 686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1" name="CaixaDeTexto 687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2" name="CaixaDeTexto 687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3" name="CaixaDeTexto 687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4" name="CaixaDeTexto 687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5" name="CaixaDeTexto 687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6" name="CaixaDeTexto 687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7" name="CaixaDeTexto 687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8" name="CaixaDeTexto 687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79" name="CaixaDeTexto 687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0" name="CaixaDeTexto 687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1" name="CaixaDeTexto 688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2" name="CaixaDeTexto 688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3" name="CaixaDeTexto 688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4" name="CaixaDeTexto 688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5" name="CaixaDeTexto 688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6" name="CaixaDeTexto 688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7" name="CaixaDeTexto 688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8" name="CaixaDeTexto 688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89" name="CaixaDeTexto 688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0" name="CaixaDeTexto 688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1" name="CaixaDeTexto 689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2" name="CaixaDeTexto 689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3" name="CaixaDeTexto 689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4" name="CaixaDeTexto 689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5" name="CaixaDeTexto 689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6" name="CaixaDeTexto 689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7" name="CaixaDeTexto 689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8" name="CaixaDeTexto 689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899" name="CaixaDeTexto 689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0" name="CaixaDeTexto 689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1" name="CaixaDeTexto 690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2" name="CaixaDeTexto 690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3" name="CaixaDeTexto 690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4" name="CaixaDeTexto 690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5" name="CaixaDeTexto 690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6" name="CaixaDeTexto 690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7" name="CaixaDeTexto 690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8" name="CaixaDeTexto 690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09" name="CaixaDeTexto 690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0" name="CaixaDeTexto 690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1" name="CaixaDeTexto 691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2" name="CaixaDeTexto 691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3" name="CaixaDeTexto 691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4" name="CaixaDeTexto 691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5" name="CaixaDeTexto 691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6" name="CaixaDeTexto 691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7" name="CaixaDeTexto 691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8" name="CaixaDeTexto 691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19" name="CaixaDeTexto 691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0" name="CaixaDeTexto 691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1" name="CaixaDeTexto 692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2" name="CaixaDeTexto 692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3" name="CaixaDeTexto 692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4" name="CaixaDeTexto 692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5" name="CaixaDeTexto 692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6" name="CaixaDeTexto 692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7" name="CaixaDeTexto 692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8" name="CaixaDeTexto 692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29" name="CaixaDeTexto 692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0" name="CaixaDeTexto 692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1" name="CaixaDeTexto 693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2" name="CaixaDeTexto 693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3" name="CaixaDeTexto 693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4" name="CaixaDeTexto 693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5" name="CaixaDeTexto 693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6" name="CaixaDeTexto 693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7" name="CaixaDeTexto 693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8" name="CaixaDeTexto 693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39" name="CaixaDeTexto 693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0" name="CaixaDeTexto 693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1" name="CaixaDeTexto 694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2" name="CaixaDeTexto 694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3" name="CaixaDeTexto 694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4" name="CaixaDeTexto 694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5" name="CaixaDeTexto 694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6" name="CaixaDeTexto 694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7" name="CaixaDeTexto 694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8" name="CaixaDeTexto 694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49" name="CaixaDeTexto 694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0" name="CaixaDeTexto 694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1" name="CaixaDeTexto 695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2" name="CaixaDeTexto 695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3" name="CaixaDeTexto 695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4" name="CaixaDeTexto 695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5" name="CaixaDeTexto 695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6" name="CaixaDeTexto 695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7" name="CaixaDeTexto 695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8" name="CaixaDeTexto 695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59" name="CaixaDeTexto 695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0" name="CaixaDeTexto 695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1" name="CaixaDeTexto 696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2" name="CaixaDeTexto 696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3" name="CaixaDeTexto 696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4" name="CaixaDeTexto 696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5" name="CaixaDeTexto 696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6" name="CaixaDeTexto 696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7" name="CaixaDeTexto 696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8" name="CaixaDeTexto 696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69" name="CaixaDeTexto 696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0" name="CaixaDeTexto 696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1" name="CaixaDeTexto 697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2" name="CaixaDeTexto 697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3" name="CaixaDeTexto 697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4" name="CaixaDeTexto 697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5" name="CaixaDeTexto 697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6" name="CaixaDeTexto 697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7" name="CaixaDeTexto 697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8" name="CaixaDeTexto 697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79" name="CaixaDeTexto 697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0" name="CaixaDeTexto 697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1" name="CaixaDeTexto 698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2" name="CaixaDeTexto 698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3" name="CaixaDeTexto 698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4" name="CaixaDeTexto 698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5" name="CaixaDeTexto 698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6" name="CaixaDeTexto 698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7" name="CaixaDeTexto 698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8" name="CaixaDeTexto 698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89" name="CaixaDeTexto 698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0" name="CaixaDeTexto 698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1" name="CaixaDeTexto 699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2" name="CaixaDeTexto 699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3" name="CaixaDeTexto 699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4" name="CaixaDeTexto 699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5" name="CaixaDeTexto 699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6" name="CaixaDeTexto 699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7" name="CaixaDeTexto 699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8" name="CaixaDeTexto 699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6999" name="CaixaDeTexto 699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0" name="CaixaDeTexto 699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1" name="CaixaDeTexto 700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2" name="CaixaDeTexto 700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3" name="CaixaDeTexto 700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4" name="CaixaDeTexto 700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5" name="CaixaDeTexto 700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6" name="CaixaDeTexto 700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7" name="CaixaDeTexto 700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8" name="CaixaDeTexto 700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09" name="CaixaDeTexto 700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0" name="CaixaDeTexto 700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1" name="CaixaDeTexto 701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2" name="CaixaDeTexto 701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3" name="CaixaDeTexto 701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4" name="CaixaDeTexto 701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5" name="CaixaDeTexto 701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6" name="CaixaDeTexto 701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7" name="CaixaDeTexto 701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8" name="CaixaDeTexto 701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19" name="CaixaDeTexto 701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0" name="CaixaDeTexto 701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1" name="CaixaDeTexto 702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2" name="CaixaDeTexto 702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3" name="CaixaDeTexto 702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4" name="CaixaDeTexto 702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5" name="CaixaDeTexto 702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6" name="CaixaDeTexto 702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7" name="CaixaDeTexto 702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8" name="CaixaDeTexto 702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29" name="CaixaDeTexto 702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0" name="CaixaDeTexto 702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1" name="CaixaDeTexto 703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2" name="CaixaDeTexto 703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3" name="CaixaDeTexto 703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4" name="CaixaDeTexto 703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5" name="CaixaDeTexto 703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6" name="CaixaDeTexto 703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7" name="CaixaDeTexto 703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8" name="CaixaDeTexto 703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39" name="CaixaDeTexto 703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0" name="CaixaDeTexto 703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1" name="CaixaDeTexto 704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2" name="CaixaDeTexto 704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3" name="CaixaDeTexto 704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4" name="CaixaDeTexto 704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5" name="CaixaDeTexto 704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6" name="CaixaDeTexto 704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7" name="CaixaDeTexto 704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8" name="CaixaDeTexto 704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49" name="CaixaDeTexto 704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0" name="CaixaDeTexto 704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1" name="CaixaDeTexto 705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2" name="CaixaDeTexto 705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3" name="CaixaDeTexto 705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4" name="CaixaDeTexto 705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5" name="CaixaDeTexto 705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6" name="CaixaDeTexto 705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7" name="CaixaDeTexto 705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8" name="CaixaDeTexto 705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59" name="CaixaDeTexto 705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0" name="CaixaDeTexto 705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1" name="CaixaDeTexto 706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2" name="CaixaDeTexto 706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3" name="CaixaDeTexto 706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4" name="CaixaDeTexto 706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5" name="CaixaDeTexto 706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6" name="CaixaDeTexto 706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7" name="CaixaDeTexto 706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8" name="CaixaDeTexto 706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69" name="CaixaDeTexto 706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0" name="CaixaDeTexto 706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1" name="CaixaDeTexto 707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2" name="CaixaDeTexto 707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3" name="CaixaDeTexto 707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4" name="CaixaDeTexto 707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5" name="CaixaDeTexto 707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6" name="CaixaDeTexto 707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7" name="CaixaDeTexto 707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8" name="CaixaDeTexto 707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79" name="CaixaDeTexto 707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0" name="CaixaDeTexto 707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1" name="CaixaDeTexto 708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2" name="CaixaDeTexto 708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3" name="CaixaDeTexto 708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4" name="CaixaDeTexto 708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5" name="CaixaDeTexto 708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6" name="CaixaDeTexto 708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7" name="CaixaDeTexto 708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8" name="CaixaDeTexto 708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89" name="CaixaDeTexto 708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0" name="CaixaDeTexto 708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1" name="CaixaDeTexto 709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2" name="CaixaDeTexto 709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3" name="CaixaDeTexto 709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4" name="CaixaDeTexto 709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5" name="CaixaDeTexto 709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6" name="CaixaDeTexto 709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7" name="CaixaDeTexto 709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8" name="CaixaDeTexto 709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099" name="CaixaDeTexto 709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0" name="CaixaDeTexto 709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1" name="CaixaDeTexto 710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2" name="CaixaDeTexto 710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3" name="CaixaDeTexto 710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4" name="CaixaDeTexto 710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5" name="CaixaDeTexto 710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6" name="CaixaDeTexto 710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7" name="CaixaDeTexto 710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8" name="CaixaDeTexto 710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09" name="CaixaDeTexto 710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0" name="CaixaDeTexto 710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1" name="CaixaDeTexto 711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2" name="CaixaDeTexto 711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3" name="CaixaDeTexto 711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4" name="CaixaDeTexto 711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5" name="CaixaDeTexto 711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6" name="CaixaDeTexto 711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7" name="CaixaDeTexto 711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8" name="CaixaDeTexto 711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19" name="CaixaDeTexto 711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0" name="CaixaDeTexto 711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1" name="CaixaDeTexto 712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2" name="CaixaDeTexto 712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3" name="CaixaDeTexto 712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4" name="CaixaDeTexto 712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5" name="CaixaDeTexto 712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6" name="CaixaDeTexto 712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7" name="CaixaDeTexto 712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8" name="CaixaDeTexto 712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29" name="CaixaDeTexto 712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0" name="CaixaDeTexto 712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1" name="CaixaDeTexto 713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2" name="CaixaDeTexto 713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3" name="CaixaDeTexto 713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4" name="CaixaDeTexto 713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5" name="CaixaDeTexto 713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6" name="CaixaDeTexto 713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7" name="CaixaDeTexto 713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8" name="CaixaDeTexto 713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39" name="CaixaDeTexto 713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0" name="CaixaDeTexto 713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1" name="CaixaDeTexto 714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2" name="CaixaDeTexto 714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3" name="CaixaDeTexto 714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4" name="CaixaDeTexto 714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5" name="CaixaDeTexto 714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6" name="CaixaDeTexto 714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7" name="CaixaDeTexto 714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8" name="CaixaDeTexto 714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49" name="CaixaDeTexto 714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0" name="CaixaDeTexto 714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1" name="CaixaDeTexto 715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2" name="CaixaDeTexto 715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3" name="CaixaDeTexto 715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4" name="CaixaDeTexto 715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5" name="CaixaDeTexto 715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6" name="CaixaDeTexto 715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7" name="CaixaDeTexto 715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8" name="CaixaDeTexto 715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59" name="CaixaDeTexto 715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0" name="CaixaDeTexto 715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1" name="CaixaDeTexto 716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2" name="CaixaDeTexto 716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3" name="CaixaDeTexto 716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4" name="CaixaDeTexto 716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5" name="CaixaDeTexto 716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6" name="CaixaDeTexto 716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7" name="CaixaDeTexto 716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8" name="CaixaDeTexto 716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69" name="CaixaDeTexto 716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0" name="CaixaDeTexto 716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1" name="CaixaDeTexto 717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2" name="CaixaDeTexto 717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3" name="CaixaDeTexto 717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4" name="CaixaDeTexto 717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5" name="CaixaDeTexto 717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6" name="CaixaDeTexto 717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7" name="CaixaDeTexto 717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8" name="CaixaDeTexto 717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79" name="CaixaDeTexto 717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0" name="CaixaDeTexto 717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1" name="CaixaDeTexto 718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2" name="CaixaDeTexto 718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3" name="CaixaDeTexto 718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4" name="CaixaDeTexto 718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5" name="CaixaDeTexto 718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6" name="CaixaDeTexto 718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7" name="CaixaDeTexto 718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8" name="CaixaDeTexto 718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89" name="CaixaDeTexto 718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0" name="CaixaDeTexto 718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1" name="CaixaDeTexto 719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2" name="CaixaDeTexto 719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3" name="CaixaDeTexto 719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4" name="CaixaDeTexto 719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5" name="CaixaDeTexto 719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6" name="CaixaDeTexto 719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7" name="CaixaDeTexto 719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8" name="CaixaDeTexto 719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199" name="CaixaDeTexto 719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0" name="CaixaDeTexto 719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1" name="CaixaDeTexto 720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2" name="CaixaDeTexto 720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3" name="CaixaDeTexto 720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4" name="CaixaDeTexto 720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5" name="CaixaDeTexto 720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6" name="CaixaDeTexto 720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7" name="CaixaDeTexto 720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7208" name="CaixaDeTexto 720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7177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09" name="CaixaDeTexto 720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0" name="CaixaDeTexto 720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1" name="CaixaDeTexto 721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2" name="CaixaDeTexto 721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3" name="CaixaDeTexto 721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4" name="CaixaDeTexto 721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5" name="CaixaDeTexto 721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6" name="CaixaDeTexto 721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7" name="CaixaDeTexto 721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8" name="CaixaDeTexto 721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19" name="CaixaDeTexto 721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0" name="CaixaDeTexto 721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1" name="CaixaDeTexto 722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2" name="CaixaDeTexto 722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3" name="CaixaDeTexto 722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4" name="CaixaDeTexto 722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5" name="CaixaDeTexto 722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6" name="CaixaDeTexto 722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7" name="CaixaDeTexto 722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8" name="CaixaDeTexto 722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29" name="CaixaDeTexto 722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0" name="CaixaDeTexto 722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1" name="CaixaDeTexto 723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2" name="CaixaDeTexto 723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3" name="CaixaDeTexto 723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4" name="CaixaDeTexto 723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5" name="CaixaDeTexto 723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6" name="CaixaDeTexto 723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7" name="CaixaDeTexto 723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8" name="CaixaDeTexto 723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39" name="CaixaDeTexto 723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0" name="CaixaDeTexto 723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1" name="CaixaDeTexto 724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2" name="CaixaDeTexto 724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3" name="CaixaDeTexto 724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4" name="CaixaDeTexto 724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5" name="CaixaDeTexto 724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6" name="CaixaDeTexto 724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7" name="CaixaDeTexto 724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8" name="CaixaDeTexto 724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49" name="CaixaDeTexto 724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0" name="CaixaDeTexto 724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1" name="CaixaDeTexto 725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2" name="CaixaDeTexto 725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3" name="CaixaDeTexto 725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4" name="CaixaDeTexto 725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5" name="CaixaDeTexto 725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6" name="CaixaDeTexto 725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7" name="CaixaDeTexto 725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8" name="CaixaDeTexto 725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59" name="CaixaDeTexto 725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0" name="CaixaDeTexto 725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1" name="CaixaDeTexto 726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2" name="CaixaDeTexto 726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3" name="CaixaDeTexto 726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4" name="CaixaDeTexto 726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5" name="CaixaDeTexto 726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6" name="CaixaDeTexto 726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7" name="CaixaDeTexto 726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8" name="CaixaDeTexto 726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69" name="CaixaDeTexto 726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0" name="CaixaDeTexto 726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1" name="CaixaDeTexto 727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2" name="CaixaDeTexto 727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3" name="CaixaDeTexto 727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4" name="CaixaDeTexto 727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5" name="CaixaDeTexto 727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6" name="CaixaDeTexto 727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7" name="CaixaDeTexto 727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8" name="CaixaDeTexto 727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79" name="CaixaDeTexto 727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0" name="CaixaDeTexto 727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1" name="CaixaDeTexto 728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2" name="CaixaDeTexto 728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3" name="CaixaDeTexto 728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4" name="CaixaDeTexto 728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5" name="CaixaDeTexto 728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6" name="CaixaDeTexto 728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7" name="CaixaDeTexto 728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8" name="CaixaDeTexto 728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89" name="CaixaDeTexto 728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0" name="CaixaDeTexto 728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1" name="CaixaDeTexto 729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2" name="CaixaDeTexto 729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3" name="CaixaDeTexto 729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4" name="CaixaDeTexto 729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5" name="CaixaDeTexto 729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6" name="CaixaDeTexto 729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7" name="CaixaDeTexto 729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8" name="CaixaDeTexto 729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299" name="CaixaDeTexto 729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0" name="CaixaDeTexto 729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1" name="CaixaDeTexto 730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2" name="CaixaDeTexto 730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3" name="CaixaDeTexto 730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4" name="CaixaDeTexto 730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5" name="CaixaDeTexto 730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6" name="CaixaDeTexto 730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7" name="CaixaDeTexto 730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8" name="CaixaDeTexto 730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09" name="CaixaDeTexto 730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0" name="CaixaDeTexto 730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1" name="CaixaDeTexto 731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2" name="CaixaDeTexto 731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3" name="CaixaDeTexto 731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4" name="CaixaDeTexto 731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5" name="CaixaDeTexto 731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6" name="CaixaDeTexto 731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7" name="CaixaDeTexto 731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8" name="CaixaDeTexto 731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19" name="CaixaDeTexto 731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0" name="CaixaDeTexto 731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1" name="CaixaDeTexto 732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2" name="CaixaDeTexto 732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3" name="CaixaDeTexto 732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4" name="CaixaDeTexto 732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5" name="CaixaDeTexto 732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6" name="CaixaDeTexto 732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7" name="CaixaDeTexto 732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8" name="CaixaDeTexto 732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29" name="CaixaDeTexto 732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0" name="CaixaDeTexto 732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1" name="CaixaDeTexto 733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2" name="CaixaDeTexto 733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3" name="CaixaDeTexto 733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4" name="CaixaDeTexto 733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5" name="CaixaDeTexto 733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6" name="CaixaDeTexto 733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7" name="CaixaDeTexto 733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8" name="CaixaDeTexto 733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39" name="CaixaDeTexto 733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0" name="CaixaDeTexto 733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1" name="CaixaDeTexto 734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2" name="CaixaDeTexto 734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3" name="CaixaDeTexto 734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4" name="CaixaDeTexto 734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5" name="CaixaDeTexto 734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6" name="CaixaDeTexto 734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7" name="CaixaDeTexto 734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8" name="CaixaDeTexto 734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49" name="CaixaDeTexto 734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0" name="CaixaDeTexto 734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1" name="CaixaDeTexto 735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2" name="CaixaDeTexto 735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3" name="CaixaDeTexto 735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4" name="CaixaDeTexto 735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5" name="CaixaDeTexto 735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6" name="CaixaDeTexto 735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7" name="CaixaDeTexto 735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8" name="CaixaDeTexto 735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59" name="CaixaDeTexto 735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0" name="CaixaDeTexto 735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1" name="CaixaDeTexto 736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2" name="CaixaDeTexto 736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3" name="CaixaDeTexto 736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4" name="CaixaDeTexto 736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5" name="CaixaDeTexto 736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6" name="CaixaDeTexto 736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7" name="CaixaDeTexto 736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8" name="CaixaDeTexto 736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69" name="CaixaDeTexto 736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0" name="CaixaDeTexto 736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1" name="CaixaDeTexto 737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2" name="CaixaDeTexto 737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3" name="CaixaDeTexto 737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4" name="CaixaDeTexto 737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5" name="CaixaDeTexto 737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6" name="CaixaDeTexto 737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7" name="CaixaDeTexto 737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8" name="CaixaDeTexto 737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79" name="CaixaDeTexto 737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0" name="CaixaDeTexto 737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1" name="CaixaDeTexto 738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2" name="CaixaDeTexto 738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3" name="CaixaDeTexto 738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4" name="CaixaDeTexto 738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5" name="CaixaDeTexto 738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6" name="CaixaDeTexto 738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7" name="CaixaDeTexto 738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8" name="CaixaDeTexto 738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89" name="CaixaDeTexto 738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0" name="CaixaDeTexto 738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1" name="CaixaDeTexto 739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2" name="CaixaDeTexto 739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3" name="CaixaDeTexto 739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4" name="CaixaDeTexto 739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5" name="CaixaDeTexto 739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6" name="CaixaDeTexto 739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7" name="CaixaDeTexto 739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8" name="CaixaDeTexto 739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399" name="CaixaDeTexto 739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0" name="CaixaDeTexto 739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1" name="CaixaDeTexto 740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2" name="CaixaDeTexto 740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3" name="CaixaDeTexto 740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4" name="CaixaDeTexto 740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5" name="CaixaDeTexto 740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6" name="CaixaDeTexto 740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7" name="CaixaDeTexto 740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8" name="CaixaDeTexto 740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09" name="CaixaDeTexto 740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0" name="CaixaDeTexto 740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1" name="CaixaDeTexto 741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2" name="CaixaDeTexto 741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3" name="CaixaDeTexto 741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4" name="CaixaDeTexto 741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5" name="CaixaDeTexto 741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6" name="CaixaDeTexto 741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7" name="CaixaDeTexto 741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8" name="CaixaDeTexto 741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19" name="CaixaDeTexto 741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0" name="CaixaDeTexto 741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1" name="CaixaDeTexto 742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2" name="CaixaDeTexto 742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3" name="CaixaDeTexto 742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4" name="CaixaDeTexto 742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5" name="CaixaDeTexto 742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6" name="CaixaDeTexto 742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7" name="CaixaDeTexto 742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8" name="CaixaDeTexto 742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29" name="CaixaDeTexto 742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0" name="CaixaDeTexto 742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1" name="CaixaDeTexto 743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2" name="CaixaDeTexto 743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3" name="CaixaDeTexto 743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4" name="CaixaDeTexto 743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5" name="CaixaDeTexto 743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6" name="CaixaDeTexto 743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7" name="CaixaDeTexto 743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8" name="CaixaDeTexto 743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39" name="CaixaDeTexto 743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0" name="CaixaDeTexto 743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1" name="CaixaDeTexto 744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2" name="CaixaDeTexto 744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3" name="CaixaDeTexto 744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4" name="CaixaDeTexto 744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5" name="CaixaDeTexto 744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6" name="CaixaDeTexto 744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7" name="CaixaDeTexto 744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8" name="CaixaDeTexto 744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49" name="CaixaDeTexto 744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0" name="CaixaDeTexto 744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1" name="CaixaDeTexto 745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2" name="CaixaDeTexto 745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3" name="CaixaDeTexto 745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4" name="CaixaDeTexto 745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5" name="CaixaDeTexto 745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6" name="CaixaDeTexto 745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7" name="CaixaDeTexto 745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8" name="CaixaDeTexto 745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59" name="CaixaDeTexto 745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0" name="CaixaDeTexto 745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1" name="CaixaDeTexto 746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2" name="CaixaDeTexto 746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3" name="CaixaDeTexto 746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4" name="CaixaDeTexto 746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5" name="CaixaDeTexto 746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6" name="CaixaDeTexto 746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7" name="CaixaDeTexto 746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8" name="CaixaDeTexto 746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69" name="CaixaDeTexto 746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0" name="CaixaDeTexto 746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1" name="CaixaDeTexto 747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2" name="CaixaDeTexto 747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3" name="CaixaDeTexto 747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4" name="CaixaDeTexto 747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5" name="CaixaDeTexto 747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6" name="CaixaDeTexto 747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7" name="CaixaDeTexto 747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8" name="CaixaDeTexto 747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79" name="CaixaDeTexto 747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0" name="CaixaDeTexto 747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1" name="CaixaDeTexto 748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2" name="CaixaDeTexto 748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3" name="CaixaDeTexto 748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4" name="CaixaDeTexto 748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5" name="CaixaDeTexto 748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6" name="CaixaDeTexto 748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7" name="CaixaDeTexto 748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8" name="CaixaDeTexto 748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89" name="CaixaDeTexto 748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0" name="CaixaDeTexto 748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1" name="CaixaDeTexto 749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2" name="CaixaDeTexto 749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3" name="CaixaDeTexto 749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4" name="CaixaDeTexto 749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5" name="CaixaDeTexto 749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6" name="CaixaDeTexto 749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7" name="CaixaDeTexto 749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8" name="CaixaDeTexto 749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499" name="CaixaDeTexto 749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0" name="CaixaDeTexto 749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1" name="CaixaDeTexto 750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2" name="CaixaDeTexto 750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3" name="CaixaDeTexto 750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4" name="CaixaDeTexto 750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5" name="CaixaDeTexto 750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6" name="CaixaDeTexto 750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7" name="CaixaDeTexto 750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8" name="CaixaDeTexto 750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09" name="CaixaDeTexto 750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0" name="CaixaDeTexto 750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1" name="CaixaDeTexto 751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2" name="CaixaDeTexto 751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3" name="CaixaDeTexto 751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4" name="CaixaDeTexto 751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5" name="CaixaDeTexto 751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6" name="CaixaDeTexto 751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7" name="CaixaDeTexto 751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8" name="CaixaDeTexto 751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19" name="CaixaDeTexto 751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0" name="CaixaDeTexto 751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1" name="CaixaDeTexto 752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2" name="CaixaDeTexto 752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3" name="CaixaDeTexto 752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4" name="CaixaDeTexto 752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5" name="CaixaDeTexto 752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6" name="CaixaDeTexto 752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7" name="CaixaDeTexto 752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8" name="CaixaDeTexto 752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29" name="CaixaDeTexto 752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0" name="CaixaDeTexto 752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1" name="CaixaDeTexto 753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2" name="CaixaDeTexto 753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3" name="CaixaDeTexto 753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4" name="CaixaDeTexto 753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5" name="CaixaDeTexto 753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6" name="CaixaDeTexto 753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7" name="CaixaDeTexto 753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8" name="CaixaDeTexto 753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39" name="CaixaDeTexto 753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0" name="CaixaDeTexto 753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1" name="CaixaDeTexto 754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2" name="CaixaDeTexto 754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3" name="CaixaDeTexto 754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4" name="CaixaDeTexto 754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5" name="CaixaDeTexto 754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6" name="CaixaDeTexto 754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7" name="CaixaDeTexto 754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8" name="CaixaDeTexto 754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49" name="CaixaDeTexto 754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0" name="CaixaDeTexto 754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1" name="CaixaDeTexto 755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2" name="CaixaDeTexto 755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3" name="CaixaDeTexto 755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4" name="CaixaDeTexto 755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5" name="CaixaDeTexto 755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6" name="CaixaDeTexto 755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7" name="CaixaDeTexto 755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8" name="CaixaDeTexto 755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59" name="CaixaDeTexto 755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0" name="CaixaDeTexto 755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1" name="CaixaDeTexto 756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2" name="CaixaDeTexto 756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3" name="CaixaDeTexto 756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4" name="CaixaDeTexto 756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5" name="CaixaDeTexto 756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6" name="CaixaDeTexto 756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7" name="CaixaDeTexto 756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8" name="CaixaDeTexto 756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69" name="CaixaDeTexto 756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0" name="CaixaDeTexto 756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1" name="CaixaDeTexto 757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2" name="CaixaDeTexto 757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3" name="CaixaDeTexto 757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4" name="CaixaDeTexto 757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5" name="CaixaDeTexto 757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6" name="CaixaDeTexto 757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7" name="CaixaDeTexto 757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8" name="CaixaDeTexto 757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79" name="CaixaDeTexto 757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0" name="CaixaDeTexto 757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1" name="CaixaDeTexto 758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2" name="CaixaDeTexto 758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3" name="CaixaDeTexto 758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4" name="CaixaDeTexto 758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5" name="CaixaDeTexto 758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6" name="CaixaDeTexto 758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7" name="CaixaDeTexto 758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8" name="CaixaDeTexto 758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89" name="CaixaDeTexto 758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0" name="CaixaDeTexto 758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1" name="CaixaDeTexto 759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2" name="CaixaDeTexto 759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3" name="CaixaDeTexto 759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4" name="CaixaDeTexto 759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5" name="CaixaDeTexto 759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6" name="CaixaDeTexto 759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7" name="CaixaDeTexto 759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8" name="CaixaDeTexto 759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599" name="CaixaDeTexto 759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0" name="CaixaDeTexto 759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1" name="CaixaDeTexto 760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2" name="CaixaDeTexto 760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3" name="CaixaDeTexto 760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4" name="CaixaDeTexto 760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5" name="CaixaDeTexto 760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6" name="CaixaDeTexto 760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7" name="CaixaDeTexto 760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8" name="CaixaDeTexto 760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09" name="CaixaDeTexto 760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0" name="CaixaDeTexto 760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1" name="CaixaDeTexto 761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2" name="CaixaDeTexto 761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3" name="CaixaDeTexto 761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4" name="CaixaDeTexto 761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5" name="CaixaDeTexto 761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6" name="CaixaDeTexto 761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7" name="CaixaDeTexto 761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8" name="CaixaDeTexto 761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19" name="CaixaDeTexto 761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0" name="CaixaDeTexto 761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1" name="CaixaDeTexto 762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2" name="CaixaDeTexto 762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3" name="CaixaDeTexto 762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4" name="CaixaDeTexto 762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5" name="CaixaDeTexto 762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6" name="CaixaDeTexto 762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7" name="CaixaDeTexto 762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8" name="CaixaDeTexto 762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29" name="CaixaDeTexto 762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0" name="CaixaDeTexto 762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1" name="CaixaDeTexto 763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2" name="CaixaDeTexto 763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3" name="CaixaDeTexto 763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4" name="CaixaDeTexto 763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5" name="CaixaDeTexto 763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6" name="CaixaDeTexto 763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7" name="CaixaDeTexto 763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8" name="CaixaDeTexto 763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39" name="CaixaDeTexto 763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0" name="CaixaDeTexto 763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1" name="CaixaDeTexto 764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2" name="CaixaDeTexto 764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3" name="CaixaDeTexto 764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4" name="CaixaDeTexto 764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5" name="CaixaDeTexto 764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6" name="CaixaDeTexto 764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7" name="CaixaDeTexto 764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8" name="CaixaDeTexto 764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49" name="CaixaDeTexto 764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0" name="CaixaDeTexto 764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1" name="CaixaDeTexto 765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2" name="CaixaDeTexto 765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3" name="CaixaDeTexto 765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4" name="CaixaDeTexto 765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5" name="CaixaDeTexto 765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6" name="CaixaDeTexto 765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7" name="CaixaDeTexto 765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8" name="CaixaDeTexto 765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59" name="CaixaDeTexto 765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0" name="CaixaDeTexto 765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1" name="CaixaDeTexto 766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2" name="CaixaDeTexto 766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3" name="CaixaDeTexto 766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4" name="CaixaDeTexto 766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5" name="CaixaDeTexto 766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6" name="CaixaDeTexto 766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7" name="CaixaDeTexto 766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8" name="CaixaDeTexto 766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69" name="CaixaDeTexto 766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0" name="CaixaDeTexto 766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1" name="CaixaDeTexto 767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2" name="CaixaDeTexto 767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3" name="CaixaDeTexto 767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4" name="CaixaDeTexto 767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5" name="CaixaDeTexto 767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6" name="CaixaDeTexto 767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7" name="CaixaDeTexto 767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8" name="CaixaDeTexto 767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79" name="CaixaDeTexto 767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0" name="CaixaDeTexto 767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1" name="CaixaDeTexto 768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2" name="CaixaDeTexto 768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3" name="CaixaDeTexto 768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4" name="CaixaDeTexto 768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5" name="CaixaDeTexto 768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6" name="CaixaDeTexto 768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7" name="CaixaDeTexto 768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8" name="CaixaDeTexto 768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89" name="CaixaDeTexto 768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0" name="CaixaDeTexto 768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1" name="CaixaDeTexto 769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2" name="CaixaDeTexto 769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3" name="CaixaDeTexto 769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4" name="CaixaDeTexto 769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5" name="CaixaDeTexto 769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6" name="CaixaDeTexto 769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7" name="CaixaDeTexto 769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8" name="CaixaDeTexto 769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699" name="CaixaDeTexto 769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0" name="CaixaDeTexto 769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1" name="CaixaDeTexto 770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2" name="CaixaDeTexto 770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3" name="CaixaDeTexto 770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4" name="CaixaDeTexto 770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5" name="CaixaDeTexto 770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6" name="CaixaDeTexto 770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7" name="CaixaDeTexto 770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8" name="CaixaDeTexto 770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09" name="CaixaDeTexto 770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0" name="CaixaDeTexto 770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1" name="CaixaDeTexto 771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2" name="CaixaDeTexto 771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3" name="CaixaDeTexto 771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4" name="CaixaDeTexto 771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5" name="CaixaDeTexto 771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6" name="CaixaDeTexto 771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7" name="CaixaDeTexto 771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8" name="CaixaDeTexto 771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19" name="CaixaDeTexto 771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0" name="CaixaDeTexto 771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1" name="CaixaDeTexto 772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2" name="CaixaDeTexto 772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3" name="CaixaDeTexto 772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4" name="CaixaDeTexto 772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5" name="CaixaDeTexto 772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6" name="CaixaDeTexto 772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7" name="CaixaDeTexto 772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8" name="CaixaDeTexto 772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29" name="CaixaDeTexto 772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0" name="CaixaDeTexto 772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1" name="CaixaDeTexto 773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2" name="CaixaDeTexto 773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3" name="CaixaDeTexto 773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4" name="CaixaDeTexto 773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5" name="CaixaDeTexto 773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6" name="CaixaDeTexto 773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7" name="CaixaDeTexto 773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8" name="CaixaDeTexto 773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39" name="CaixaDeTexto 773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0" name="CaixaDeTexto 773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1" name="CaixaDeTexto 774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2" name="CaixaDeTexto 774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3" name="CaixaDeTexto 774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4" name="CaixaDeTexto 774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5" name="CaixaDeTexto 774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6" name="CaixaDeTexto 774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7" name="CaixaDeTexto 774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8" name="CaixaDeTexto 774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49" name="CaixaDeTexto 774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0" name="CaixaDeTexto 774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1" name="CaixaDeTexto 775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2" name="CaixaDeTexto 775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3" name="CaixaDeTexto 775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4" name="CaixaDeTexto 775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5" name="CaixaDeTexto 775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6" name="CaixaDeTexto 775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7" name="CaixaDeTexto 775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8" name="CaixaDeTexto 775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59" name="CaixaDeTexto 775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0" name="CaixaDeTexto 775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1" name="CaixaDeTexto 776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2" name="CaixaDeTexto 776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3" name="CaixaDeTexto 776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4" name="CaixaDeTexto 776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5" name="CaixaDeTexto 776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6" name="CaixaDeTexto 776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7" name="CaixaDeTexto 776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7768" name="CaixaDeTexto 776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7413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69" name="CaixaDeTexto 776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0" name="CaixaDeTexto 776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1" name="CaixaDeTexto 777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2" name="CaixaDeTexto 777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3" name="CaixaDeTexto 777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4" name="CaixaDeTexto 777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5" name="CaixaDeTexto 777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6" name="CaixaDeTexto 777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7" name="CaixaDeTexto 777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8" name="CaixaDeTexto 777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79" name="CaixaDeTexto 777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0" name="CaixaDeTexto 777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1" name="CaixaDeTexto 778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2" name="CaixaDeTexto 778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3" name="CaixaDeTexto 778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4" name="CaixaDeTexto 778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5" name="CaixaDeTexto 778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6" name="CaixaDeTexto 778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7" name="CaixaDeTexto 778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8" name="CaixaDeTexto 778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89" name="CaixaDeTexto 778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0" name="CaixaDeTexto 778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1" name="CaixaDeTexto 779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2" name="CaixaDeTexto 779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3" name="CaixaDeTexto 779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4" name="CaixaDeTexto 779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5" name="CaixaDeTexto 779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6" name="CaixaDeTexto 779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7" name="CaixaDeTexto 779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8" name="CaixaDeTexto 779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799" name="CaixaDeTexto 779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0" name="CaixaDeTexto 779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1" name="CaixaDeTexto 780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2" name="CaixaDeTexto 780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3" name="CaixaDeTexto 780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4" name="CaixaDeTexto 780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5" name="CaixaDeTexto 780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6" name="CaixaDeTexto 780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7" name="CaixaDeTexto 780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8" name="CaixaDeTexto 780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09" name="CaixaDeTexto 780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0" name="CaixaDeTexto 780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1" name="CaixaDeTexto 781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2" name="CaixaDeTexto 781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3" name="CaixaDeTexto 781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4" name="CaixaDeTexto 781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5" name="CaixaDeTexto 781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6" name="CaixaDeTexto 781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7" name="CaixaDeTexto 781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8" name="CaixaDeTexto 781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19" name="CaixaDeTexto 781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0" name="CaixaDeTexto 781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1" name="CaixaDeTexto 782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2" name="CaixaDeTexto 782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3" name="CaixaDeTexto 782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4" name="CaixaDeTexto 782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5" name="CaixaDeTexto 782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6" name="CaixaDeTexto 782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7" name="CaixaDeTexto 782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8" name="CaixaDeTexto 782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29" name="CaixaDeTexto 782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0" name="CaixaDeTexto 782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1" name="CaixaDeTexto 783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2" name="CaixaDeTexto 783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3" name="CaixaDeTexto 783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4" name="CaixaDeTexto 783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5" name="CaixaDeTexto 783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6" name="CaixaDeTexto 783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7" name="CaixaDeTexto 783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8" name="CaixaDeTexto 783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39" name="CaixaDeTexto 783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0" name="CaixaDeTexto 783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1" name="CaixaDeTexto 784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2" name="CaixaDeTexto 784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3" name="CaixaDeTexto 784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4" name="CaixaDeTexto 784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5" name="CaixaDeTexto 784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6" name="CaixaDeTexto 784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7" name="CaixaDeTexto 784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8" name="CaixaDeTexto 784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49" name="CaixaDeTexto 784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0" name="CaixaDeTexto 784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1" name="CaixaDeTexto 785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2" name="CaixaDeTexto 785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3" name="CaixaDeTexto 785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4" name="CaixaDeTexto 785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5" name="CaixaDeTexto 785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6" name="CaixaDeTexto 785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7" name="CaixaDeTexto 785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8" name="CaixaDeTexto 785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59" name="CaixaDeTexto 785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0" name="CaixaDeTexto 785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1" name="CaixaDeTexto 786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2" name="CaixaDeTexto 786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3" name="CaixaDeTexto 786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4" name="CaixaDeTexto 786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5" name="CaixaDeTexto 786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6" name="CaixaDeTexto 786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7" name="CaixaDeTexto 786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8" name="CaixaDeTexto 786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69" name="CaixaDeTexto 786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0" name="CaixaDeTexto 786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1" name="CaixaDeTexto 787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2" name="CaixaDeTexto 787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3" name="CaixaDeTexto 787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4" name="CaixaDeTexto 787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5" name="CaixaDeTexto 787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6" name="CaixaDeTexto 787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7" name="CaixaDeTexto 787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8" name="CaixaDeTexto 787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79" name="CaixaDeTexto 787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0" name="CaixaDeTexto 787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1" name="CaixaDeTexto 788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2" name="CaixaDeTexto 788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3" name="CaixaDeTexto 788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4" name="CaixaDeTexto 788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5" name="CaixaDeTexto 788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6" name="CaixaDeTexto 788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7" name="CaixaDeTexto 788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8" name="CaixaDeTexto 788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89" name="CaixaDeTexto 788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0" name="CaixaDeTexto 788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1" name="CaixaDeTexto 789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2" name="CaixaDeTexto 789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3" name="CaixaDeTexto 789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4" name="CaixaDeTexto 789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5" name="CaixaDeTexto 789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6" name="CaixaDeTexto 789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7" name="CaixaDeTexto 789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8" name="CaixaDeTexto 789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899" name="CaixaDeTexto 789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0" name="CaixaDeTexto 789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1" name="CaixaDeTexto 790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2" name="CaixaDeTexto 790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3" name="CaixaDeTexto 790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4" name="CaixaDeTexto 790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5" name="CaixaDeTexto 790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6" name="CaixaDeTexto 790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7" name="CaixaDeTexto 790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8" name="CaixaDeTexto 790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09" name="CaixaDeTexto 790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0" name="CaixaDeTexto 790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1" name="CaixaDeTexto 791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2" name="CaixaDeTexto 791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3" name="CaixaDeTexto 791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4" name="CaixaDeTexto 791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5" name="CaixaDeTexto 791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6" name="CaixaDeTexto 791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7" name="CaixaDeTexto 791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8" name="CaixaDeTexto 791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19" name="CaixaDeTexto 791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0" name="CaixaDeTexto 791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1" name="CaixaDeTexto 792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2" name="CaixaDeTexto 792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3" name="CaixaDeTexto 792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4" name="CaixaDeTexto 792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5" name="CaixaDeTexto 792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6" name="CaixaDeTexto 792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7" name="CaixaDeTexto 792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8" name="CaixaDeTexto 792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29" name="CaixaDeTexto 792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0" name="CaixaDeTexto 792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1" name="CaixaDeTexto 793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2" name="CaixaDeTexto 793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3" name="CaixaDeTexto 793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4" name="CaixaDeTexto 793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5" name="CaixaDeTexto 793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6" name="CaixaDeTexto 793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7" name="CaixaDeTexto 793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8" name="CaixaDeTexto 793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39" name="CaixaDeTexto 793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0" name="CaixaDeTexto 793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1" name="CaixaDeTexto 794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2" name="CaixaDeTexto 794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3" name="CaixaDeTexto 794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4" name="CaixaDeTexto 794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5" name="CaixaDeTexto 794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6" name="CaixaDeTexto 794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7" name="CaixaDeTexto 794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8" name="CaixaDeTexto 794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49" name="CaixaDeTexto 794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0" name="CaixaDeTexto 794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1" name="CaixaDeTexto 795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2" name="CaixaDeTexto 795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3" name="CaixaDeTexto 795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4" name="CaixaDeTexto 795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5" name="CaixaDeTexto 795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6" name="CaixaDeTexto 795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7" name="CaixaDeTexto 795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8" name="CaixaDeTexto 795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59" name="CaixaDeTexto 795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0" name="CaixaDeTexto 795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1" name="CaixaDeTexto 796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2" name="CaixaDeTexto 796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3" name="CaixaDeTexto 796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4" name="CaixaDeTexto 796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5" name="CaixaDeTexto 796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6" name="CaixaDeTexto 796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7" name="CaixaDeTexto 796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8" name="CaixaDeTexto 796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69" name="CaixaDeTexto 796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0" name="CaixaDeTexto 796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1" name="CaixaDeTexto 797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2" name="CaixaDeTexto 797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3" name="CaixaDeTexto 797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4" name="CaixaDeTexto 797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5" name="CaixaDeTexto 797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6" name="CaixaDeTexto 797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7" name="CaixaDeTexto 797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8" name="CaixaDeTexto 797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79" name="CaixaDeTexto 797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0" name="CaixaDeTexto 797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1" name="CaixaDeTexto 798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2" name="CaixaDeTexto 798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3" name="CaixaDeTexto 798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4" name="CaixaDeTexto 798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5" name="CaixaDeTexto 798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6" name="CaixaDeTexto 798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7" name="CaixaDeTexto 798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8" name="CaixaDeTexto 798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89" name="CaixaDeTexto 798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0" name="CaixaDeTexto 798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1" name="CaixaDeTexto 799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2" name="CaixaDeTexto 799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3" name="CaixaDeTexto 799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4" name="CaixaDeTexto 799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5" name="CaixaDeTexto 799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6" name="CaixaDeTexto 799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7" name="CaixaDeTexto 799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8" name="CaixaDeTexto 799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7999" name="CaixaDeTexto 799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0" name="CaixaDeTexto 799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1" name="CaixaDeTexto 800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2" name="CaixaDeTexto 800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3" name="CaixaDeTexto 800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4" name="CaixaDeTexto 800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5" name="CaixaDeTexto 800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6" name="CaixaDeTexto 800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7" name="CaixaDeTexto 800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8" name="CaixaDeTexto 800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09" name="CaixaDeTexto 800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0" name="CaixaDeTexto 800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1" name="CaixaDeTexto 801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2" name="CaixaDeTexto 801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3" name="CaixaDeTexto 801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4" name="CaixaDeTexto 801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5" name="CaixaDeTexto 801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6" name="CaixaDeTexto 801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7" name="CaixaDeTexto 801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8" name="CaixaDeTexto 801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19" name="CaixaDeTexto 801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0" name="CaixaDeTexto 801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1" name="CaixaDeTexto 802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2" name="CaixaDeTexto 802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3" name="CaixaDeTexto 802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4" name="CaixaDeTexto 802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5" name="CaixaDeTexto 802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6" name="CaixaDeTexto 802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7" name="CaixaDeTexto 802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8" name="CaixaDeTexto 802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29" name="CaixaDeTexto 802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0" name="CaixaDeTexto 802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1" name="CaixaDeTexto 803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2" name="CaixaDeTexto 803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3" name="CaixaDeTexto 803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4" name="CaixaDeTexto 803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5" name="CaixaDeTexto 803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6" name="CaixaDeTexto 803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7" name="CaixaDeTexto 803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8" name="CaixaDeTexto 803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39" name="CaixaDeTexto 803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0" name="CaixaDeTexto 803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1" name="CaixaDeTexto 804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2" name="CaixaDeTexto 804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3" name="CaixaDeTexto 804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4" name="CaixaDeTexto 804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5" name="CaixaDeTexto 804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6" name="CaixaDeTexto 804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7" name="CaixaDeTexto 804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8" name="CaixaDeTexto 804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49" name="CaixaDeTexto 804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0" name="CaixaDeTexto 804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1" name="CaixaDeTexto 805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2" name="CaixaDeTexto 805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3" name="CaixaDeTexto 805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4" name="CaixaDeTexto 805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5" name="CaixaDeTexto 805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6" name="CaixaDeTexto 805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7" name="CaixaDeTexto 805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8" name="CaixaDeTexto 805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59" name="CaixaDeTexto 805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0" name="CaixaDeTexto 805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1" name="CaixaDeTexto 806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2" name="CaixaDeTexto 806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3" name="CaixaDeTexto 806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4" name="CaixaDeTexto 806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5" name="CaixaDeTexto 806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6" name="CaixaDeTexto 806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7" name="CaixaDeTexto 806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8" name="CaixaDeTexto 806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69" name="CaixaDeTexto 806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0" name="CaixaDeTexto 806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1" name="CaixaDeTexto 807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2" name="CaixaDeTexto 807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3" name="CaixaDeTexto 807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4" name="CaixaDeTexto 807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5" name="CaixaDeTexto 807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6" name="CaixaDeTexto 807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7" name="CaixaDeTexto 807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8" name="CaixaDeTexto 807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79" name="CaixaDeTexto 807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0" name="CaixaDeTexto 807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1" name="CaixaDeTexto 808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2" name="CaixaDeTexto 808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3" name="CaixaDeTexto 808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4" name="CaixaDeTexto 808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5" name="CaixaDeTexto 808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6" name="CaixaDeTexto 808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7" name="CaixaDeTexto 808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8" name="CaixaDeTexto 808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89" name="CaixaDeTexto 808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0" name="CaixaDeTexto 808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1" name="CaixaDeTexto 809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2" name="CaixaDeTexto 809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3" name="CaixaDeTexto 809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4" name="CaixaDeTexto 809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5" name="CaixaDeTexto 809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6" name="CaixaDeTexto 809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7" name="CaixaDeTexto 809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8" name="CaixaDeTexto 809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099" name="CaixaDeTexto 809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0" name="CaixaDeTexto 809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1" name="CaixaDeTexto 810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2" name="CaixaDeTexto 810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3" name="CaixaDeTexto 810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4" name="CaixaDeTexto 810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5" name="CaixaDeTexto 810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6" name="CaixaDeTexto 810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7" name="CaixaDeTexto 810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8" name="CaixaDeTexto 810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09" name="CaixaDeTexto 810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0" name="CaixaDeTexto 810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1" name="CaixaDeTexto 811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2" name="CaixaDeTexto 811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3" name="CaixaDeTexto 811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4" name="CaixaDeTexto 811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5" name="CaixaDeTexto 811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6" name="CaixaDeTexto 811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7" name="CaixaDeTexto 811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8" name="CaixaDeTexto 811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19" name="CaixaDeTexto 811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0" name="CaixaDeTexto 811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1" name="CaixaDeTexto 812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2" name="CaixaDeTexto 812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3" name="CaixaDeTexto 812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4" name="CaixaDeTexto 812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5" name="CaixaDeTexto 812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6" name="CaixaDeTexto 812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7" name="CaixaDeTexto 812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8" name="CaixaDeTexto 812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29" name="CaixaDeTexto 812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0" name="CaixaDeTexto 812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1" name="CaixaDeTexto 813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2" name="CaixaDeTexto 813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3" name="CaixaDeTexto 813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4" name="CaixaDeTexto 813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5" name="CaixaDeTexto 813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6" name="CaixaDeTexto 813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7" name="CaixaDeTexto 813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8" name="CaixaDeTexto 813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39" name="CaixaDeTexto 813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0" name="CaixaDeTexto 813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1" name="CaixaDeTexto 814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2" name="CaixaDeTexto 814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3" name="CaixaDeTexto 814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4" name="CaixaDeTexto 814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5" name="CaixaDeTexto 814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6" name="CaixaDeTexto 814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7" name="CaixaDeTexto 814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8" name="CaixaDeTexto 814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49" name="CaixaDeTexto 814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0" name="CaixaDeTexto 814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1" name="CaixaDeTexto 815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2" name="CaixaDeTexto 815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3" name="CaixaDeTexto 815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4" name="CaixaDeTexto 815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5" name="CaixaDeTexto 815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6" name="CaixaDeTexto 815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7" name="CaixaDeTexto 815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8" name="CaixaDeTexto 815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59" name="CaixaDeTexto 815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0" name="CaixaDeTexto 815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1" name="CaixaDeTexto 816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2" name="CaixaDeTexto 816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3" name="CaixaDeTexto 816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4" name="CaixaDeTexto 816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5" name="CaixaDeTexto 816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6" name="CaixaDeTexto 816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7" name="CaixaDeTexto 816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8" name="CaixaDeTexto 816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69" name="CaixaDeTexto 816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0" name="CaixaDeTexto 816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1" name="CaixaDeTexto 817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2" name="CaixaDeTexto 817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3" name="CaixaDeTexto 817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4" name="CaixaDeTexto 817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5" name="CaixaDeTexto 817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6" name="CaixaDeTexto 817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7" name="CaixaDeTexto 817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8" name="CaixaDeTexto 817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79" name="CaixaDeTexto 817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0" name="CaixaDeTexto 817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1" name="CaixaDeTexto 818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2" name="CaixaDeTexto 818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3" name="CaixaDeTexto 818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4" name="CaixaDeTexto 818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5" name="CaixaDeTexto 818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6" name="CaixaDeTexto 818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7" name="CaixaDeTexto 818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8" name="CaixaDeTexto 818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89" name="CaixaDeTexto 818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0" name="CaixaDeTexto 818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1" name="CaixaDeTexto 819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2" name="CaixaDeTexto 819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3" name="CaixaDeTexto 819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4" name="CaixaDeTexto 819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5" name="CaixaDeTexto 819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6" name="CaixaDeTexto 819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7" name="CaixaDeTexto 819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8" name="CaixaDeTexto 819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199" name="CaixaDeTexto 819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0" name="CaixaDeTexto 819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1" name="CaixaDeTexto 820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2" name="CaixaDeTexto 820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3" name="CaixaDeTexto 820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4" name="CaixaDeTexto 820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5" name="CaixaDeTexto 820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6" name="CaixaDeTexto 820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7" name="CaixaDeTexto 820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8" name="CaixaDeTexto 820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09" name="CaixaDeTexto 820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0" name="CaixaDeTexto 820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1" name="CaixaDeTexto 821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2" name="CaixaDeTexto 821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3" name="CaixaDeTexto 821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4" name="CaixaDeTexto 821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5" name="CaixaDeTexto 821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6" name="CaixaDeTexto 821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7" name="CaixaDeTexto 821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8" name="CaixaDeTexto 821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19" name="CaixaDeTexto 821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0" name="CaixaDeTexto 821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1" name="CaixaDeTexto 822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2" name="CaixaDeTexto 822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3" name="CaixaDeTexto 822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4" name="CaixaDeTexto 822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5" name="CaixaDeTexto 822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6" name="CaixaDeTexto 822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7" name="CaixaDeTexto 822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8" name="CaixaDeTexto 822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29" name="CaixaDeTexto 822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0" name="CaixaDeTexto 822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1" name="CaixaDeTexto 823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2" name="CaixaDeTexto 823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3" name="CaixaDeTexto 823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4" name="CaixaDeTexto 823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5" name="CaixaDeTexto 823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6" name="CaixaDeTexto 823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7" name="CaixaDeTexto 823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8" name="CaixaDeTexto 823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39" name="CaixaDeTexto 823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0" name="CaixaDeTexto 823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1" name="CaixaDeTexto 824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2" name="CaixaDeTexto 824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3" name="CaixaDeTexto 824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4" name="CaixaDeTexto 824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5" name="CaixaDeTexto 824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6" name="CaixaDeTexto 824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7" name="CaixaDeTexto 824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8" name="CaixaDeTexto 824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49" name="CaixaDeTexto 824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0" name="CaixaDeTexto 824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1" name="CaixaDeTexto 825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2" name="CaixaDeTexto 825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3" name="CaixaDeTexto 825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4" name="CaixaDeTexto 825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5" name="CaixaDeTexto 825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6" name="CaixaDeTexto 825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7" name="CaixaDeTexto 825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8" name="CaixaDeTexto 825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59" name="CaixaDeTexto 825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0" name="CaixaDeTexto 825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1" name="CaixaDeTexto 826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2" name="CaixaDeTexto 826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3" name="CaixaDeTexto 826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4" name="CaixaDeTexto 826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5" name="CaixaDeTexto 826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6" name="CaixaDeTexto 826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7" name="CaixaDeTexto 826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8" name="CaixaDeTexto 826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69" name="CaixaDeTexto 826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0" name="CaixaDeTexto 826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1" name="CaixaDeTexto 827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2" name="CaixaDeTexto 827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3" name="CaixaDeTexto 827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4" name="CaixaDeTexto 827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5" name="CaixaDeTexto 827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6" name="CaixaDeTexto 827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7" name="CaixaDeTexto 827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8" name="CaixaDeTexto 827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79" name="CaixaDeTexto 827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0" name="CaixaDeTexto 827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1" name="CaixaDeTexto 828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2" name="CaixaDeTexto 828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3" name="CaixaDeTexto 828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4" name="CaixaDeTexto 828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5" name="CaixaDeTexto 828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6" name="CaixaDeTexto 828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7" name="CaixaDeTexto 828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8" name="CaixaDeTexto 828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89" name="CaixaDeTexto 828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0" name="CaixaDeTexto 828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1" name="CaixaDeTexto 829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2" name="CaixaDeTexto 829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3" name="CaixaDeTexto 829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4" name="CaixaDeTexto 829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5" name="CaixaDeTexto 829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6" name="CaixaDeTexto 829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7" name="CaixaDeTexto 829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8" name="CaixaDeTexto 829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299" name="CaixaDeTexto 829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0" name="CaixaDeTexto 829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1" name="CaixaDeTexto 830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2" name="CaixaDeTexto 830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3" name="CaixaDeTexto 830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4" name="CaixaDeTexto 830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5" name="CaixaDeTexto 830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6" name="CaixaDeTexto 830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7" name="CaixaDeTexto 830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8" name="CaixaDeTexto 830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09" name="CaixaDeTexto 830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0" name="CaixaDeTexto 830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1" name="CaixaDeTexto 831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2" name="CaixaDeTexto 831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3" name="CaixaDeTexto 831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4" name="CaixaDeTexto 831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5" name="CaixaDeTexto 831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6" name="CaixaDeTexto 831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7" name="CaixaDeTexto 831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8" name="CaixaDeTexto 831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19" name="CaixaDeTexto 831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0" name="CaixaDeTexto 831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1" name="CaixaDeTexto 832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2" name="CaixaDeTexto 832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3" name="CaixaDeTexto 832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4" name="CaixaDeTexto 832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5" name="CaixaDeTexto 832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6" name="CaixaDeTexto 832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7" name="CaixaDeTexto 832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8328" name="CaixaDeTexto 832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821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29" name="CaixaDeTexto 832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0" name="CaixaDeTexto 832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1" name="CaixaDeTexto 833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2" name="CaixaDeTexto 833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3" name="CaixaDeTexto 833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4" name="CaixaDeTexto 833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5" name="CaixaDeTexto 833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6" name="CaixaDeTexto 833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7" name="CaixaDeTexto 833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8" name="CaixaDeTexto 833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39" name="CaixaDeTexto 833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0" name="CaixaDeTexto 833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1" name="CaixaDeTexto 834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2" name="CaixaDeTexto 834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3" name="CaixaDeTexto 834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4" name="CaixaDeTexto 834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5" name="CaixaDeTexto 834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6" name="CaixaDeTexto 834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7" name="CaixaDeTexto 834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8" name="CaixaDeTexto 834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49" name="CaixaDeTexto 834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0" name="CaixaDeTexto 834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1" name="CaixaDeTexto 835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2" name="CaixaDeTexto 835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3" name="CaixaDeTexto 835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4" name="CaixaDeTexto 835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5" name="CaixaDeTexto 835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6" name="CaixaDeTexto 835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7" name="CaixaDeTexto 835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8" name="CaixaDeTexto 835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59" name="CaixaDeTexto 835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0" name="CaixaDeTexto 835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1" name="CaixaDeTexto 836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2" name="CaixaDeTexto 836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3" name="CaixaDeTexto 836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4" name="CaixaDeTexto 836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5" name="CaixaDeTexto 836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6" name="CaixaDeTexto 836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7" name="CaixaDeTexto 836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8" name="CaixaDeTexto 836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69" name="CaixaDeTexto 836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0" name="CaixaDeTexto 836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1" name="CaixaDeTexto 837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2" name="CaixaDeTexto 837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3" name="CaixaDeTexto 837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4" name="CaixaDeTexto 837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5" name="CaixaDeTexto 837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6" name="CaixaDeTexto 837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7" name="CaixaDeTexto 837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8" name="CaixaDeTexto 837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79" name="CaixaDeTexto 837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0" name="CaixaDeTexto 837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1" name="CaixaDeTexto 838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2" name="CaixaDeTexto 838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3" name="CaixaDeTexto 838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4" name="CaixaDeTexto 838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5" name="CaixaDeTexto 838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6" name="CaixaDeTexto 838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7" name="CaixaDeTexto 838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8" name="CaixaDeTexto 838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89" name="CaixaDeTexto 838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0" name="CaixaDeTexto 838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1" name="CaixaDeTexto 839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2" name="CaixaDeTexto 839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3" name="CaixaDeTexto 839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4" name="CaixaDeTexto 839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5" name="CaixaDeTexto 839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6" name="CaixaDeTexto 839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7" name="CaixaDeTexto 839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8" name="CaixaDeTexto 839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399" name="CaixaDeTexto 839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0" name="CaixaDeTexto 839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1" name="CaixaDeTexto 840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2" name="CaixaDeTexto 840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3" name="CaixaDeTexto 840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4" name="CaixaDeTexto 840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5" name="CaixaDeTexto 840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6" name="CaixaDeTexto 840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7" name="CaixaDeTexto 840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8" name="CaixaDeTexto 840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09" name="CaixaDeTexto 840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0" name="CaixaDeTexto 840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1" name="CaixaDeTexto 841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2" name="CaixaDeTexto 841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3" name="CaixaDeTexto 841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4" name="CaixaDeTexto 841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5" name="CaixaDeTexto 841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6" name="CaixaDeTexto 841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7" name="CaixaDeTexto 841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8" name="CaixaDeTexto 841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19" name="CaixaDeTexto 841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0" name="CaixaDeTexto 841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1" name="CaixaDeTexto 842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2" name="CaixaDeTexto 842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3" name="CaixaDeTexto 842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4" name="CaixaDeTexto 842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5" name="CaixaDeTexto 842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6" name="CaixaDeTexto 842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7" name="CaixaDeTexto 842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8" name="CaixaDeTexto 842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29" name="CaixaDeTexto 842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0" name="CaixaDeTexto 842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1" name="CaixaDeTexto 843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2" name="CaixaDeTexto 843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3" name="CaixaDeTexto 843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4" name="CaixaDeTexto 843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5" name="CaixaDeTexto 843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6" name="CaixaDeTexto 843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7" name="CaixaDeTexto 843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8" name="CaixaDeTexto 843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39" name="CaixaDeTexto 843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0" name="CaixaDeTexto 843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1" name="CaixaDeTexto 844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2" name="CaixaDeTexto 844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3" name="CaixaDeTexto 844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4" name="CaixaDeTexto 844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5" name="CaixaDeTexto 844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6" name="CaixaDeTexto 844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7" name="CaixaDeTexto 844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8" name="CaixaDeTexto 844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49" name="CaixaDeTexto 844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0" name="CaixaDeTexto 844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1" name="CaixaDeTexto 845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2" name="CaixaDeTexto 845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3" name="CaixaDeTexto 845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4" name="CaixaDeTexto 845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5" name="CaixaDeTexto 845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6" name="CaixaDeTexto 845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7" name="CaixaDeTexto 845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8" name="CaixaDeTexto 845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59" name="CaixaDeTexto 845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0" name="CaixaDeTexto 845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1" name="CaixaDeTexto 846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2" name="CaixaDeTexto 846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3" name="CaixaDeTexto 846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4" name="CaixaDeTexto 846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5" name="CaixaDeTexto 846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6" name="CaixaDeTexto 846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7" name="CaixaDeTexto 846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8" name="CaixaDeTexto 846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69" name="CaixaDeTexto 846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0" name="CaixaDeTexto 846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1" name="CaixaDeTexto 847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2" name="CaixaDeTexto 847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3" name="CaixaDeTexto 847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4" name="CaixaDeTexto 847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5" name="CaixaDeTexto 847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6" name="CaixaDeTexto 847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7" name="CaixaDeTexto 847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8" name="CaixaDeTexto 847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79" name="CaixaDeTexto 847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0" name="CaixaDeTexto 847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1" name="CaixaDeTexto 848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2" name="CaixaDeTexto 848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3" name="CaixaDeTexto 848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4" name="CaixaDeTexto 848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5" name="CaixaDeTexto 848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6" name="CaixaDeTexto 848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7" name="CaixaDeTexto 848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8" name="CaixaDeTexto 848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89" name="CaixaDeTexto 848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0" name="CaixaDeTexto 848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1" name="CaixaDeTexto 849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2" name="CaixaDeTexto 849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3" name="CaixaDeTexto 849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4" name="CaixaDeTexto 849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5" name="CaixaDeTexto 849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6" name="CaixaDeTexto 849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7" name="CaixaDeTexto 849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8" name="CaixaDeTexto 849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499" name="CaixaDeTexto 849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0" name="CaixaDeTexto 849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1" name="CaixaDeTexto 850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2" name="CaixaDeTexto 850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3" name="CaixaDeTexto 850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4" name="CaixaDeTexto 850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5" name="CaixaDeTexto 850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6" name="CaixaDeTexto 850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7" name="CaixaDeTexto 850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8" name="CaixaDeTexto 850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09" name="CaixaDeTexto 850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0" name="CaixaDeTexto 850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1" name="CaixaDeTexto 851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2" name="CaixaDeTexto 851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3" name="CaixaDeTexto 851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4" name="CaixaDeTexto 851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5" name="CaixaDeTexto 851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6" name="CaixaDeTexto 851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7" name="CaixaDeTexto 851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8" name="CaixaDeTexto 851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19" name="CaixaDeTexto 851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0" name="CaixaDeTexto 851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1" name="CaixaDeTexto 852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2" name="CaixaDeTexto 852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3" name="CaixaDeTexto 852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4" name="CaixaDeTexto 852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5" name="CaixaDeTexto 852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6" name="CaixaDeTexto 852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7" name="CaixaDeTexto 852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8" name="CaixaDeTexto 852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29" name="CaixaDeTexto 852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0" name="CaixaDeTexto 852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1" name="CaixaDeTexto 853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2" name="CaixaDeTexto 853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3" name="CaixaDeTexto 853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4" name="CaixaDeTexto 853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5" name="CaixaDeTexto 853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6" name="CaixaDeTexto 853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7" name="CaixaDeTexto 853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8" name="CaixaDeTexto 853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39" name="CaixaDeTexto 853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0" name="CaixaDeTexto 853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1" name="CaixaDeTexto 854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2" name="CaixaDeTexto 854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3" name="CaixaDeTexto 854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4" name="CaixaDeTexto 854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5" name="CaixaDeTexto 854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6" name="CaixaDeTexto 854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7" name="CaixaDeTexto 854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8" name="CaixaDeTexto 854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49" name="CaixaDeTexto 854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0" name="CaixaDeTexto 854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1" name="CaixaDeTexto 855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2" name="CaixaDeTexto 855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3" name="CaixaDeTexto 855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4" name="CaixaDeTexto 855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5" name="CaixaDeTexto 855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6" name="CaixaDeTexto 855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7" name="CaixaDeTexto 855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8" name="CaixaDeTexto 855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59" name="CaixaDeTexto 855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0" name="CaixaDeTexto 855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1" name="CaixaDeTexto 856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2" name="CaixaDeTexto 856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3" name="CaixaDeTexto 856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4" name="CaixaDeTexto 856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5" name="CaixaDeTexto 856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6" name="CaixaDeTexto 856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7" name="CaixaDeTexto 856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8" name="CaixaDeTexto 856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69" name="CaixaDeTexto 856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0" name="CaixaDeTexto 856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1" name="CaixaDeTexto 857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2" name="CaixaDeTexto 857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3" name="CaixaDeTexto 857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4" name="CaixaDeTexto 857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5" name="CaixaDeTexto 857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6" name="CaixaDeTexto 857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7" name="CaixaDeTexto 857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8" name="CaixaDeTexto 857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79" name="CaixaDeTexto 857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0" name="CaixaDeTexto 857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1" name="CaixaDeTexto 858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2" name="CaixaDeTexto 858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3" name="CaixaDeTexto 858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4" name="CaixaDeTexto 858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5" name="CaixaDeTexto 858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6" name="CaixaDeTexto 858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7" name="CaixaDeTexto 858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8" name="CaixaDeTexto 858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89" name="CaixaDeTexto 858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0" name="CaixaDeTexto 858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1" name="CaixaDeTexto 859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2" name="CaixaDeTexto 859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3" name="CaixaDeTexto 859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4" name="CaixaDeTexto 859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5" name="CaixaDeTexto 859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6" name="CaixaDeTexto 859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7" name="CaixaDeTexto 859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8" name="CaixaDeTexto 859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599" name="CaixaDeTexto 859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0" name="CaixaDeTexto 859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1" name="CaixaDeTexto 860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2" name="CaixaDeTexto 860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3" name="CaixaDeTexto 860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4" name="CaixaDeTexto 860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5" name="CaixaDeTexto 860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6" name="CaixaDeTexto 860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7" name="CaixaDeTexto 860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8" name="CaixaDeTexto 860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09" name="CaixaDeTexto 860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0" name="CaixaDeTexto 860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1" name="CaixaDeTexto 861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2" name="CaixaDeTexto 861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3" name="CaixaDeTexto 861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4" name="CaixaDeTexto 861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5" name="CaixaDeTexto 861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6" name="CaixaDeTexto 861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7" name="CaixaDeTexto 861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8" name="CaixaDeTexto 861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19" name="CaixaDeTexto 861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0" name="CaixaDeTexto 861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1" name="CaixaDeTexto 862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2" name="CaixaDeTexto 862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3" name="CaixaDeTexto 862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4" name="CaixaDeTexto 862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5" name="CaixaDeTexto 862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6" name="CaixaDeTexto 862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7" name="CaixaDeTexto 862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8" name="CaixaDeTexto 862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29" name="CaixaDeTexto 862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0" name="CaixaDeTexto 862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1" name="CaixaDeTexto 863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2" name="CaixaDeTexto 863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3" name="CaixaDeTexto 863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4" name="CaixaDeTexto 863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5" name="CaixaDeTexto 863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6" name="CaixaDeTexto 863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7" name="CaixaDeTexto 863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8" name="CaixaDeTexto 863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39" name="CaixaDeTexto 863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0" name="CaixaDeTexto 863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1" name="CaixaDeTexto 864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2" name="CaixaDeTexto 864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3" name="CaixaDeTexto 864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4" name="CaixaDeTexto 864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5" name="CaixaDeTexto 864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6" name="CaixaDeTexto 864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7" name="CaixaDeTexto 864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8" name="CaixaDeTexto 864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49" name="CaixaDeTexto 864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0" name="CaixaDeTexto 864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1" name="CaixaDeTexto 865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2" name="CaixaDeTexto 865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3" name="CaixaDeTexto 865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4" name="CaixaDeTexto 865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5" name="CaixaDeTexto 865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6" name="CaixaDeTexto 865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7" name="CaixaDeTexto 865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8" name="CaixaDeTexto 865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59" name="CaixaDeTexto 865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0" name="CaixaDeTexto 865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1" name="CaixaDeTexto 866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2" name="CaixaDeTexto 866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3" name="CaixaDeTexto 866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4" name="CaixaDeTexto 866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5" name="CaixaDeTexto 866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6" name="CaixaDeTexto 866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7" name="CaixaDeTexto 866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8" name="CaixaDeTexto 866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69" name="CaixaDeTexto 866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0" name="CaixaDeTexto 866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1" name="CaixaDeTexto 867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2" name="CaixaDeTexto 867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3" name="CaixaDeTexto 867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4" name="CaixaDeTexto 867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5" name="CaixaDeTexto 867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6" name="CaixaDeTexto 867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7" name="CaixaDeTexto 867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8" name="CaixaDeTexto 867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79" name="CaixaDeTexto 867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0" name="CaixaDeTexto 867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1" name="CaixaDeTexto 868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2" name="CaixaDeTexto 868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3" name="CaixaDeTexto 868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4" name="CaixaDeTexto 868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5" name="CaixaDeTexto 868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6" name="CaixaDeTexto 868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7" name="CaixaDeTexto 868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8" name="CaixaDeTexto 868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89" name="CaixaDeTexto 868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0" name="CaixaDeTexto 868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1" name="CaixaDeTexto 869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2" name="CaixaDeTexto 869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3" name="CaixaDeTexto 869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4" name="CaixaDeTexto 869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5" name="CaixaDeTexto 869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6" name="CaixaDeTexto 869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7" name="CaixaDeTexto 869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8" name="CaixaDeTexto 869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699" name="CaixaDeTexto 869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0" name="CaixaDeTexto 869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1" name="CaixaDeTexto 870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2" name="CaixaDeTexto 870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3" name="CaixaDeTexto 870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4" name="CaixaDeTexto 870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5" name="CaixaDeTexto 870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6" name="CaixaDeTexto 870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7" name="CaixaDeTexto 870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8" name="CaixaDeTexto 870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09" name="CaixaDeTexto 870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0" name="CaixaDeTexto 870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1" name="CaixaDeTexto 871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2" name="CaixaDeTexto 871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3" name="CaixaDeTexto 871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4" name="CaixaDeTexto 871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5" name="CaixaDeTexto 871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6" name="CaixaDeTexto 871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7" name="CaixaDeTexto 871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8" name="CaixaDeTexto 871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19" name="CaixaDeTexto 871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0" name="CaixaDeTexto 871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1" name="CaixaDeTexto 872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2" name="CaixaDeTexto 872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3" name="CaixaDeTexto 872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4" name="CaixaDeTexto 872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5" name="CaixaDeTexto 872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6" name="CaixaDeTexto 872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7" name="CaixaDeTexto 872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8" name="CaixaDeTexto 872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29" name="CaixaDeTexto 872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0" name="CaixaDeTexto 872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1" name="CaixaDeTexto 873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2" name="CaixaDeTexto 873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3" name="CaixaDeTexto 873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4" name="CaixaDeTexto 873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5" name="CaixaDeTexto 873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6" name="CaixaDeTexto 873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7" name="CaixaDeTexto 873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8" name="CaixaDeTexto 873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39" name="CaixaDeTexto 873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0" name="CaixaDeTexto 873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1" name="CaixaDeTexto 874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2" name="CaixaDeTexto 874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3" name="CaixaDeTexto 874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4" name="CaixaDeTexto 874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5" name="CaixaDeTexto 874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6" name="CaixaDeTexto 874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7" name="CaixaDeTexto 874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8" name="CaixaDeTexto 874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49" name="CaixaDeTexto 874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0" name="CaixaDeTexto 874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1" name="CaixaDeTexto 875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2" name="CaixaDeTexto 875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3" name="CaixaDeTexto 875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4" name="CaixaDeTexto 875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5" name="CaixaDeTexto 875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6" name="CaixaDeTexto 875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7" name="CaixaDeTexto 875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8" name="CaixaDeTexto 875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59" name="CaixaDeTexto 875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0" name="CaixaDeTexto 875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1" name="CaixaDeTexto 876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2" name="CaixaDeTexto 876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3" name="CaixaDeTexto 876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4" name="CaixaDeTexto 876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5" name="CaixaDeTexto 876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6" name="CaixaDeTexto 876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7" name="CaixaDeTexto 876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8" name="CaixaDeTexto 876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69" name="CaixaDeTexto 876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0" name="CaixaDeTexto 876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1" name="CaixaDeTexto 877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2" name="CaixaDeTexto 877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3" name="CaixaDeTexto 877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4" name="CaixaDeTexto 877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5" name="CaixaDeTexto 877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6" name="CaixaDeTexto 877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7" name="CaixaDeTexto 877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8" name="CaixaDeTexto 877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79" name="CaixaDeTexto 877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0" name="CaixaDeTexto 877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1" name="CaixaDeTexto 878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2" name="CaixaDeTexto 878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3" name="CaixaDeTexto 878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4" name="CaixaDeTexto 878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5" name="CaixaDeTexto 878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6" name="CaixaDeTexto 878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7" name="CaixaDeTexto 878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8" name="CaixaDeTexto 878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89" name="CaixaDeTexto 878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0" name="CaixaDeTexto 878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1" name="CaixaDeTexto 879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2" name="CaixaDeTexto 879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3" name="CaixaDeTexto 879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4" name="CaixaDeTexto 879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5" name="CaixaDeTexto 879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6" name="CaixaDeTexto 879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7" name="CaixaDeTexto 879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8" name="CaixaDeTexto 879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799" name="CaixaDeTexto 879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0" name="CaixaDeTexto 879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1" name="CaixaDeTexto 880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2" name="CaixaDeTexto 880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3" name="CaixaDeTexto 880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4" name="CaixaDeTexto 880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5" name="CaixaDeTexto 880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6" name="CaixaDeTexto 880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7" name="CaixaDeTexto 880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8" name="CaixaDeTexto 880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09" name="CaixaDeTexto 880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0" name="CaixaDeTexto 880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1" name="CaixaDeTexto 881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2" name="CaixaDeTexto 881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3" name="CaixaDeTexto 881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4" name="CaixaDeTexto 881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5" name="CaixaDeTexto 881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6" name="CaixaDeTexto 881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7" name="CaixaDeTexto 881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8" name="CaixaDeTexto 881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19" name="CaixaDeTexto 881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0" name="CaixaDeTexto 881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1" name="CaixaDeTexto 882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2" name="CaixaDeTexto 882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3" name="CaixaDeTexto 882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4" name="CaixaDeTexto 882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5" name="CaixaDeTexto 882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6" name="CaixaDeTexto 882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7" name="CaixaDeTexto 882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8" name="CaixaDeTexto 882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29" name="CaixaDeTexto 882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0" name="CaixaDeTexto 882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1" name="CaixaDeTexto 883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2" name="CaixaDeTexto 883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3" name="CaixaDeTexto 883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4" name="CaixaDeTexto 883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5" name="CaixaDeTexto 883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6" name="CaixaDeTexto 883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7" name="CaixaDeTexto 883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8" name="CaixaDeTexto 883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39" name="CaixaDeTexto 883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0" name="CaixaDeTexto 883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1" name="CaixaDeTexto 884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2" name="CaixaDeTexto 884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3" name="CaixaDeTexto 884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4" name="CaixaDeTexto 884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5" name="CaixaDeTexto 884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6" name="CaixaDeTexto 884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7" name="CaixaDeTexto 884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8" name="CaixaDeTexto 884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49" name="CaixaDeTexto 884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0" name="CaixaDeTexto 884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1" name="CaixaDeTexto 885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2" name="CaixaDeTexto 885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3" name="CaixaDeTexto 885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4" name="CaixaDeTexto 885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5" name="CaixaDeTexto 885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6" name="CaixaDeTexto 885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7" name="CaixaDeTexto 885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8" name="CaixaDeTexto 885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59" name="CaixaDeTexto 885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0" name="CaixaDeTexto 885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1" name="CaixaDeTexto 886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2" name="CaixaDeTexto 886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3" name="CaixaDeTexto 886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4" name="CaixaDeTexto 886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5" name="CaixaDeTexto 886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6" name="CaixaDeTexto 886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7" name="CaixaDeTexto 886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8" name="CaixaDeTexto 886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69" name="CaixaDeTexto 886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0" name="CaixaDeTexto 886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1" name="CaixaDeTexto 887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2" name="CaixaDeTexto 887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3" name="CaixaDeTexto 887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4" name="CaixaDeTexto 887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5" name="CaixaDeTexto 887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6" name="CaixaDeTexto 887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7" name="CaixaDeTexto 887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8" name="CaixaDeTexto 887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79" name="CaixaDeTexto 887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0" name="CaixaDeTexto 887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1" name="CaixaDeTexto 888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2" name="CaixaDeTexto 888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3" name="CaixaDeTexto 888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4" name="CaixaDeTexto 888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5" name="CaixaDeTexto 888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6" name="CaixaDeTexto 888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7" name="CaixaDeTexto 888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888" name="CaixaDeTexto 888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9393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89" name="CaixaDeTexto 8888">
          <a:extLst>
            <a:ext uri="{FF2B5EF4-FFF2-40B4-BE49-F238E27FC236}">
              <a16:creationId xmlns="" xmlns:a16="http://schemas.microsoft.com/office/drawing/2014/main" id="{8D3549C6-9704-4BB6-83D9-85B00E9C5E8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0" name="CaixaDeTexto 8889">
          <a:extLst>
            <a:ext uri="{FF2B5EF4-FFF2-40B4-BE49-F238E27FC236}">
              <a16:creationId xmlns="" xmlns:a16="http://schemas.microsoft.com/office/drawing/2014/main" id="{0380A4C4-F9D2-4A01-97EC-5D58F9F7654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1" name="CaixaDeTexto 8890">
          <a:extLst>
            <a:ext uri="{FF2B5EF4-FFF2-40B4-BE49-F238E27FC236}">
              <a16:creationId xmlns="" xmlns:a16="http://schemas.microsoft.com/office/drawing/2014/main" id="{2820884F-A306-4833-A0A0-4466C6A6322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2" name="CaixaDeTexto 8891">
          <a:extLst>
            <a:ext uri="{FF2B5EF4-FFF2-40B4-BE49-F238E27FC236}">
              <a16:creationId xmlns="" xmlns:a16="http://schemas.microsoft.com/office/drawing/2014/main" id="{08206B1A-0007-49A1-9D68-AA704CC476A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3" name="CaixaDeTexto 8892">
          <a:extLst>
            <a:ext uri="{FF2B5EF4-FFF2-40B4-BE49-F238E27FC236}">
              <a16:creationId xmlns="" xmlns:a16="http://schemas.microsoft.com/office/drawing/2014/main" id="{9E60AF83-6164-4809-8DAB-80336454CE8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4" name="CaixaDeTexto 8893">
          <a:extLst>
            <a:ext uri="{FF2B5EF4-FFF2-40B4-BE49-F238E27FC236}">
              <a16:creationId xmlns="" xmlns:a16="http://schemas.microsoft.com/office/drawing/2014/main" id="{54F48506-2F18-41B0-A138-EF3D5CD0493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5" name="CaixaDeTexto 8894">
          <a:extLst>
            <a:ext uri="{FF2B5EF4-FFF2-40B4-BE49-F238E27FC236}">
              <a16:creationId xmlns="" xmlns:a16="http://schemas.microsoft.com/office/drawing/2014/main" id="{441FC7CA-375B-45BB-BB33-97B25842D7B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6" name="CaixaDeTexto 8895">
          <a:extLst>
            <a:ext uri="{FF2B5EF4-FFF2-40B4-BE49-F238E27FC236}">
              <a16:creationId xmlns="" xmlns:a16="http://schemas.microsoft.com/office/drawing/2014/main" id="{D5C36F72-9FFE-4CB8-AEFC-A32189EC300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7" name="CaixaDeTexto 8896">
          <a:extLst>
            <a:ext uri="{FF2B5EF4-FFF2-40B4-BE49-F238E27FC236}">
              <a16:creationId xmlns="" xmlns:a16="http://schemas.microsoft.com/office/drawing/2014/main" id="{5433CA13-710B-45EA-AAD3-94579975367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8" name="CaixaDeTexto 8897">
          <a:extLst>
            <a:ext uri="{FF2B5EF4-FFF2-40B4-BE49-F238E27FC236}">
              <a16:creationId xmlns="" xmlns:a16="http://schemas.microsoft.com/office/drawing/2014/main" id="{6B26B3E4-803B-4D8B-B759-744C74D58F4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99" name="CaixaDeTexto 8898">
          <a:extLst>
            <a:ext uri="{FF2B5EF4-FFF2-40B4-BE49-F238E27FC236}">
              <a16:creationId xmlns="" xmlns:a16="http://schemas.microsoft.com/office/drawing/2014/main" id="{5E706459-0BE0-4A27-9A03-05B1F55F7DC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0" name="CaixaDeTexto 8899">
          <a:extLst>
            <a:ext uri="{FF2B5EF4-FFF2-40B4-BE49-F238E27FC236}">
              <a16:creationId xmlns="" xmlns:a16="http://schemas.microsoft.com/office/drawing/2014/main" id="{6E966038-1B19-48AD-A578-8522A1DCFBE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1" name="CaixaDeTexto 8900">
          <a:extLst>
            <a:ext uri="{FF2B5EF4-FFF2-40B4-BE49-F238E27FC236}">
              <a16:creationId xmlns="" xmlns:a16="http://schemas.microsoft.com/office/drawing/2014/main" id="{D6F3247A-B636-4823-B009-703B5FC02CC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2" name="CaixaDeTexto 8901">
          <a:extLst>
            <a:ext uri="{FF2B5EF4-FFF2-40B4-BE49-F238E27FC236}">
              <a16:creationId xmlns="" xmlns:a16="http://schemas.microsoft.com/office/drawing/2014/main" id="{03D1B98A-3544-4C6E-8C21-0D8D18080B9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3" name="CaixaDeTexto 8902">
          <a:extLst>
            <a:ext uri="{FF2B5EF4-FFF2-40B4-BE49-F238E27FC236}">
              <a16:creationId xmlns="" xmlns:a16="http://schemas.microsoft.com/office/drawing/2014/main" id="{FF1ED835-7BF2-4497-950E-C49B4D6670A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4" name="CaixaDeTexto 8903">
          <a:extLst>
            <a:ext uri="{FF2B5EF4-FFF2-40B4-BE49-F238E27FC236}">
              <a16:creationId xmlns="" xmlns:a16="http://schemas.microsoft.com/office/drawing/2014/main" id="{D4E17ED3-C84F-480B-9EF9-B91A3F70639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5" name="CaixaDeTexto 8904">
          <a:extLst>
            <a:ext uri="{FF2B5EF4-FFF2-40B4-BE49-F238E27FC236}">
              <a16:creationId xmlns="" xmlns:a16="http://schemas.microsoft.com/office/drawing/2014/main" id="{AC9D3565-5236-411E-B213-D3E9D844B36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6" name="CaixaDeTexto 8905">
          <a:extLst>
            <a:ext uri="{FF2B5EF4-FFF2-40B4-BE49-F238E27FC236}">
              <a16:creationId xmlns="" xmlns:a16="http://schemas.microsoft.com/office/drawing/2014/main" id="{BFCEB03A-B38C-4E3C-8E2C-5785EDFA3D0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7" name="CaixaDeTexto 8906">
          <a:extLst>
            <a:ext uri="{FF2B5EF4-FFF2-40B4-BE49-F238E27FC236}">
              <a16:creationId xmlns="" xmlns:a16="http://schemas.microsoft.com/office/drawing/2014/main" id="{33867243-3764-46E2-98E0-69BFB1B7112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8" name="CaixaDeTexto 8907">
          <a:extLst>
            <a:ext uri="{FF2B5EF4-FFF2-40B4-BE49-F238E27FC236}">
              <a16:creationId xmlns="" xmlns:a16="http://schemas.microsoft.com/office/drawing/2014/main" id="{97406AA7-9439-4DE1-9DC8-607D5E40707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09" name="CaixaDeTexto 8908">
          <a:extLst>
            <a:ext uri="{FF2B5EF4-FFF2-40B4-BE49-F238E27FC236}">
              <a16:creationId xmlns="" xmlns:a16="http://schemas.microsoft.com/office/drawing/2014/main" id="{2D98CF4A-4FAD-4614-BA62-260C4A4A324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0" name="CaixaDeTexto 8909">
          <a:extLst>
            <a:ext uri="{FF2B5EF4-FFF2-40B4-BE49-F238E27FC236}">
              <a16:creationId xmlns="" xmlns:a16="http://schemas.microsoft.com/office/drawing/2014/main" id="{93EAF521-DA53-4BB7-9B75-4D38494D016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1" name="CaixaDeTexto 8910">
          <a:extLst>
            <a:ext uri="{FF2B5EF4-FFF2-40B4-BE49-F238E27FC236}">
              <a16:creationId xmlns="" xmlns:a16="http://schemas.microsoft.com/office/drawing/2014/main" id="{DA703046-821F-4ED8-A0C0-77D736FAE35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2" name="CaixaDeTexto 8911">
          <a:extLst>
            <a:ext uri="{FF2B5EF4-FFF2-40B4-BE49-F238E27FC236}">
              <a16:creationId xmlns="" xmlns:a16="http://schemas.microsoft.com/office/drawing/2014/main" id="{FDB89E11-044D-4E6A-A734-EF562774426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3" name="CaixaDeTexto 8912">
          <a:extLst>
            <a:ext uri="{FF2B5EF4-FFF2-40B4-BE49-F238E27FC236}">
              <a16:creationId xmlns="" xmlns:a16="http://schemas.microsoft.com/office/drawing/2014/main" id="{8F1E1F16-11E8-4A52-9E21-8294A0A1089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4" name="CaixaDeTexto 8913">
          <a:extLst>
            <a:ext uri="{FF2B5EF4-FFF2-40B4-BE49-F238E27FC236}">
              <a16:creationId xmlns="" xmlns:a16="http://schemas.microsoft.com/office/drawing/2014/main" id="{1A321FB0-AE97-4909-A453-23B26012AEA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5" name="CaixaDeTexto 8914">
          <a:extLst>
            <a:ext uri="{FF2B5EF4-FFF2-40B4-BE49-F238E27FC236}">
              <a16:creationId xmlns="" xmlns:a16="http://schemas.microsoft.com/office/drawing/2014/main" id="{BA9E5B17-F1F4-4DCE-AE91-3C0422920A6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6" name="CaixaDeTexto 8915">
          <a:extLst>
            <a:ext uri="{FF2B5EF4-FFF2-40B4-BE49-F238E27FC236}">
              <a16:creationId xmlns="" xmlns:a16="http://schemas.microsoft.com/office/drawing/2014/main" id="{51606C0F-5DF7-48D2-B3CB-2116DFE4092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7" name="CaixaDeTexto 8916">
          <a:extLst>
            <a:ext uri="{FF2B5EF4-FFF2-40B4-BE49-F238E27FC236}">
              <a16:creationId xmlns="" xmlns:a16="http://schemas.microsoft.com/office/drawing/2014/main" id="{85A77826-86E8-4930-B643-4F97E94F07B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8" name="CaixaDeTexto 8917">
          <a:extLst>
            <a:ext uri="{FF2B5EF4-FFF2-40B4-BE49-F238E27FC236}">
              <a16:creationId xmlns="" xmlns:a16="http://schemas.microsoft.com/office/drawing/2014/main" id="{0AB2ED83-C6A5-4B78-9860-C0772590618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19" name="CaixaDeTexto 8918">
          <a:extLst>
            <a:ext uri="{FF2B5EF4-FFF2-40B4-BE49-F238E27FC236}">
              <a16:creationId xmlns="" xmlns:a16="http://schemas.microsoft.com/office/drawing/2014/main" id="{DE4F7ED1-84D0-4BF2-8E67-FC3511240ED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0" name="CaixaDeTexto 8919">
          <a:extLst>
            <a:ext uri="{FF2B5EF4-FFF2-40B4-BE49-F238E27FC236}">
              <a16:creationId xmlns="" xmlns:a16="http://schemas.microsoft.com/office/drawing/2014/main" id="{176567A5-B8F3-4B00-9833-E904B3BE317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1" name="CaixaDeTexto 8920">
          <a:extLst>
            <a:ext uri="{FF2B5EF4-FFF2-40B4-BE49-F238E27FC236}">
              <a16:creationId xmlns="" xmlns:a16="http://schemas.microsoft.com/office/drawing/2014/main" id="{DCD8F78E-B9EF-4D37-AED7-A385C5898F1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2" name="CaixaDeTexto 8921">
          <a:extLst>
            <a:ext uri="{FF2B5EF4-FFF2-40B4-BE49-F238E27FC236}">
              <a16:creationId xmlns="" xmlns:a16="http://schemas.microsoft.com/office/drawing/2014/main" id="{F2FCAFED-CA3D-419B-9C4F-4D627604E14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3" name="CaixaDeTexto 8922">
          <a:extLst>
            <a:ext uri="{FF2B5EF4-FFF2-40B4-BE49-F238E27FC236}">
              <a16:creationId xmlns="" xmlns:a16="http://schemas.microsoft.com/office/drawing/2014/main" id="{C71082BA-5D99-4D4D-A10D-0AD731FC1E1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4" name="CaixaDeTexto 8923">
          <a:extLst>
            <a:ext uri="{FF2B5EF4-FFF2-40B4-BE49-F238E27FC236}">
              <a16:creationId xmlns="" xmlns:a16="http://schemas.microsoft.com/office/drawing/2014/main" id="{7289AB24-F026-4426-8671-81E76A0F896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5" name="CaixaDeTexto 8924">
          <a:extLst>
            <a:ext uri="{FF2B5EF4-FFF2-40B4-BE49-F238E27FC236}">
              <a16:creationId xmlns="" xmlns:a16="http://schemas.microsoft.com/office/drawing/2014/main" id="{D0AAC8AB-B124-49BD-BCC8-12B8FA4A3ED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6" name="CaixaDeTexto 8925">
          <a:extLst>
            <a:ext uri="{FF2B5EF4-FFF2-40B4-BE49-F238E27FC236}">
              <a16:creationId xmlns="" xmlns:a16="http://schemas.microsoft.com/office/drawing/2014/main" id="{155C84EF-0823-46FD-8E67-0FA3724A16C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7" name="CaixaDeTexto 8926">
          <a:extLst>
            <a:ext uri="{FF2B5EF4-FFF2-40B4-BE49-F238E27FC236}">
              <a16:creationId xmlns="" xmlns:a16="http://schemas.microsoft.com/office/drawing/2014/main" id="{7368DADE-3783-4E97-87E0-71779353C1A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8" name="CaixaDeTexto 8927">
          <a:extLst>
            <a:ext uri="{FF2B5EF4-FFF2-40B4-BE49-F238E27FC236}">
              <a16:creationId xmlns="" xmlns:a16="http://schemas.microsoft.com/office/drawing/2014/main" id="{DC2D31F4-D61D-43F4-8827-DAAA418520E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29" name="CaixaDeTexto 8928">
          <a:extLst>
            <a:ext uri="{FF2B5EF4-FFF2-40B4-BE49-F238E27FC236}">
              <a16:creationId xmlns="" xmlns:a16="http://schemas.microsoft.com/office/drawing/2014/main" id="{C26E84DC-8990-4EAD-BEBB-D2350CE6722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0" name="CaixaDeTexto 8929">
          <a:extLst>
            <a:ext uri="{FF2B5EF4-FFF2-40B4-BE49-F238E27FC236}">
              <a16:creationId xmlns="" xmlns:a16="http://schemas.microsoft.com/office/drawing/2014/main" id="{6AC9EF9B-0BA1-433B-83DF-C6515510829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1" name="CaixaDeTexto 8930">
          <a:extLst>
            <a:ext uri="{FF2B5EF4-FFF2-40B4-BE49-F238E27FC236}">
              <a16:creationId xmlns="" xmlns:a16="http://schemas.microsoft.com/office/drawing/2014/main" id="{A2F2B485-FE57-4F0C-B29C-11F9E25FCFB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2" name="CaixaDeTexto 8931">
          <a:extLst>
            <a:ext uri="{FF2B5EF4-FFF2-40B4-BE49-F238E27FC236}">
              <a16:creationId xmlns="" xmlns:a16="http://schemas.microsoft.com/office/drawing/2014/main" id="{559D431E-3F08-4AAE-9A27-5258E92B772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3" name="CaixaDeTexto 8932">
          <a:extLst>
            <a:ext uri="{FF2B5EF4-FFF2-40B4-BE49-F238E27FC236}">
              <a16:creationId xmlns="" xmlns:a16="http://schemas.microsoft.com/office/drawing/2014/main" id="{C25EE3AE-AFDE-4943-A8CB-C8FA3BDF80B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4" name="CaixaDeTexto 8933">
          <a:extLst>
            <a:ext uri="{FF2B5EF4-FFF2-40B4-BE49-F238E27FC236}">
              <a16:creationId xmlns="" xmlns:a16="http://schemas.microsoft.com/office/drawing/2014/main" id="{862481C7-6212-4BAE-B5F6-7F15D4C35A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5" name="CaixaDeTexto 8934">
          <a:extLst>
            <a:ext uri="{FF2B5EF4-FFF2-40B4-BE49-F238E27FC236}">
              <a16:creationId xmlns="" xmlns:a16="http://schemas.microsoft.com/office/drawing/2014/main" id="{47C37BC8-D854-44A9-80C2-6FCD0678807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6" name="CaixaDeTexto 8935">
          <a:extLst>
            <a:ext uri="{FF2B5EF4-FFF2-40B4-BE49-F238E27FC236}">
              <a16:creationId xmlns="" xmlns:a16="http://schemas.microsoft.com/office/drawing/2014/main" id="{ED166D76-F2F9-4F72-8CDD-DB83D03D21E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7" name="CaixaDeTexto 8936">
          <a:extLst>
            <a:ext uri="{FF2B5EF4-FFF2-40B4-BE49-F238E27FC236}">
              <a16:creationId xmlns="" xmlns:a16="http://schemas.microsoft.com/office/drawing/2014/main" id="{55A67472-4DD2-463D-9738-39215F4E2D3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8" name="CaixaDeTexto 8937">
          <a:extLst>
            <a:ext uri="{FF2B5EF4-FFF2-40B4-BE49-F238E27FC236}">
              <a16:creationId xmlns="" xmlns:a16="http://schemas.microsoft.com/office/drawing/2014/main" id="{DE826077-6876-4AC2-B0CD-47C54B294D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39" name="CaixaDeTexto 8938">
          <a:extLst>
            <a:ext uri="{FF2B5EF4-FFF2-40B4-BE49-F238E27FC236}">
              <a16:creationId xmlns="" xmlns:a16="http://schemas.microsoft.com/office/drawing/2014/main" id="{1DBC1C49-514C-4BF4-A8DE-73540AB92B4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0" name="CaixaDeTexto 8939">
          <a:extLst>
            <a:ext uri="{FF2B5EF4-FFF2-40B4-BE49-F238E27FC236}">
              <a16:creationId xmlns="" xmlns:a16="http://schemas.microsoft.com/office/drawing/2014/main" id="{FE70F581-AB6E-4574-A529-C75925D2E69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1" name="CaixaDeTexto 8940">
          <a:extLst>
            <a:ext uri="{FF2B5EF4-FFF2-40B4-BE49-F238E27FC236}">
              <a16:creationId xmlns="" xmlns:a16="http://schemas.microsoft.com/office/drawing/2014/main" id="{1767617F-D971-4428-8659-8D7321CA063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2" name="CaixaDeTexto 8941">
          <a:extLst>
            <a:ext uri="{FF2B5EF4-FFF2-40B4-BE49-F238E27FC236}">
              <a16:creationId xmlns="" xmlns:a16="http://schemas.microsoft.com/office/drawing/2014/main" id="{8A1430E9-0D08-47F4-975B-D6D3314FFCE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3" name="CaixaDeTexto 8942">
          <a:extLst>
            <a:ext uri="{FF2B5EF4-FFF2-40B4-BE49-F238E27FC236}">
              <a16:creationId xmlns="" xmlns:a16="http://schemas.microsoft.com/office/drawing/2014/main" id="{B6BD4DA3-641E-4EAC-84C0-3364196CAA4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4" name="CaixaDeTexto 8943">
          <a:extLst>
            <a:ext uri="{FF2B5EF4-FFF2-40B4-BE49-F238E27FC236}">
              <a16:creationId xmlns="" xmlns:a16="http://schemas.microsoft.com/office/drawing/2014/main" id="{9F0A5E4B-B10E-422B-88B0-00F7D7BDC06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5" name="CaixaDeTexto 8944">
          <a:extLst>
            <a:ext uri="{FF2B5EF4-FFF2-40B4-BE49-F238E27FC236}">
              <a16:creationId xmlns="" xmlns:a16="http://schemas.microsoft.com/office/drawing/2014/main" id="{1A77672A-2234-49C7-BCA4-8636D34C2EC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6" name="CaixaDeTexto 8945">
          <a:extLst>
            <a:ext uri="{FF2B5EF4-FFF2-40B4-BE49-F238E27FC236}">
              <a16:creationId xmlns="" xmlns:a16="http://schemas.microsoft.com/office/drawing/2014/main" id="{C317AF0F-4CB0-477F-A364-D684F1F9E0D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7" name="CaixaDeTexto 8946">
          <a:extLst>
            <a:ext uri="{FF2B5EF4-FFF2-40B4-BE49-F238E27FC236}">
              <a16:creationId xmlns="" xmlns:a16="http://schemas.microsoft.com/office/drawing/2014/main" id="{EF0DC5C9-7A1A-4B39-BE41-0C8A1F674D8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8" name="CaixaDeTexto 8947">
          <a:extLst>
            <a:ext uri="{FF2B5EF4-FFF2-40B4-BE49-F238E27FC236}">
              <a16:creationId xmlns="" xmlns:a16="http://schemas.microsoft.com/office/drawing/2014/main" id="{5B1DFED8-EF4C-4F62-A150-C97FEB8E875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49" name="CaixaDeTexto 8948">
          <a:extLst>
            <a:ext uri="{FF2B5EF4-FFF2-40B4-BE49-F238E27FC236}">
              <a16:creationId xmlns="" xmlns:a16="http://schemas.microsoft.com/office/drawing/2014/main" id="{6B5436F0-B9A4-4CDC-982C-A6739559F7A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0" name="CaixaDeTexto 8949">
          <a:extLst>
            <a:ext uri="{FF2B5EF4-FFF2-40B4-BE49-F238E27FC236}">
              <a16:creationId xmlns="" xmlns:a16="http://schemas.microsoft.com/office/drawing/2014/main" id="{ABEDC210-7543-48B4-B47D-AA04226E78A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1" name="CaixaDeTexto 8950">
          <a:extLst>
            <a:ext uri="{FF2B5EF4-FFF2-40B4-BE49-F238E27FC236}">
              <a16:creationId xmlns="" xmlns:a16="http://schemas.microsoft.com/office/drawing/2014/main" id="{D9783DE3-9F3D-47F3-A1D3-8CC72FF241A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2" name="CaixaDeTexto 8951">
          <a:extLst>
            <a:ext uri="{FF2B5EF4-FFF2-40B4-BE49-F238E27FC236}">
              <a16:creationId xmlns="" xmlns:a16="http://schemas.microsoft.com/office/drawing/2014/main" id="{654AEEBE-97B2-4A45-AE65-4ADC593B34E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3" name="CaixaDeTexto 8952">
          <a:extLst>
            <a:ext uri="{FF2B5EF4-FFF2-40B4-BE49-F238E27FC236}">
              <a16:creationId xmlns="" xmlns:a16="http://schemas.microsoft.com/office/drawing/2014/main" id="{8E9536B6-9956-4D8C-B38B-A1EC05E8319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4" name="CaixaDeTexto 8953">
          <a:extLst>
            <a:ext uri="{FF2B5EF4-FFF2-40B4-BE49-F238E27FC236}">
              <a16:creationId xmlns="" xmlns:a16="http://schemas.microsoft.com/office/drawing/2014/main" id="{C3C5F9F9-7BD3-4F44-A2A2-6E4C5ABD9C1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5" name="CaixaDeTexto 8954">
          <a:extLst>
            <a:ext uri="{FF2B5EF4-FFF2-40B4-BE49-F238E27FC236}">
              <a16:creationId xmlns="" xmlns:a16="http://schemas.microsoft.com/office/drawing/2014/main" id="{BD8373D2-1CC1-481A-BA3A-650D0639BFD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6" name="CaixaDeTexto 8955">
          <a:extLst>
            <a:ext uri="{FF2B5EF4-FFF2-40B4-BE49-F238E27FC236}">
              <a16:creationId xmlns="" xmlns:a16="http://schemas.microsoft.com/office/drawing/2014/main" id="{3D8DEA8E-A5E0-484D-910B-3931A0D2B4C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7" name="CaixaDeTexto 8956">
          <a:extLst>
            <a:ext uri="{FF2B5EF4-FFF2-40B4-BE49-F238E27FC236}">
              <a16:creationId xmlns="" xmlns:a16="http://schemas.microsoft.com/office/drawing/2014/main" id="{7F6D908E-9C20-4D1B-9AF2-A62C5E1FF7F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8" name="CaixaDeTexto 8957">
          <a:extLst>
            <a:ext uri="{FF2B5EF4-FFF2-40B4-BE49-F238E27FC236}">
              <a16:creationId xmlns="" xmlns:a16="http://schemas.microsoft.com/office/drawing/2014/main" id="{0EF710B7-F71F-4106-BDDC-1E0FB12C114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59" name="CaixaDeTexto 8958">
          <a:extLst>
            <a:ext uri="{FF2B5EF4-FFF2-40B4-BE49-F238E27FC236}">
              <a16:creationId xmlns="" xmlns:a16="http://schemas.microsoft.com/office/drawing/2014/main" id="{67ED4E5F-36FD-4862-9BEC-61EE3845EA7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0" name="CaixaDeTexto 8959">
          <a:extLst>
            <a:ext uri="{FF2B5EF4-FFF2-40B4-BE49-F238E27FC236}">
              <a16:creationId xmlns="" xmlns:a16="http://schemas.microsoft.com/office/drawing/2014/main" id="{170D7A66-A9D0-4CBA-843F-BE8F966FBC9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1" name="CaixaDeTexto 8960">
          <a:extLst>
            <a:ext uri="{FF2B5EF4-FFF2-40B4-BE49-F238E27FC236}">
              <a16:creationId xmlns="" xmlns:a16="http://schemas.microsoft.com/office/drawing/2014/main" id="{D66986AE-DFB0-412F-B6AF-AC4BEB33736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2" name="CaixaDeTexto 8961">
          <a:extLst>
            <a:ext uri="{FF2B5EF4-FFF2-40B4-BE49-F238E27FC236}">
              <a16:creationId xmlns="" xmlns:a16="http://schemas.microsoft.com/office/drawing/2014/main" id="{550AC9A7-2B71-434C-9B4A-74687CAC57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3" name="CaixaDeTexto 8962">
          <a:extLst>
            <a:ext uri="{FF2B5EF4-FFF2-40B4-BE49-F238E27FC236}">
              <a16:creationId xmlns="" xmlns:a16="http://schemas.microsoft.com/office/drawing/2014/main" id="{60C0FC46-742B-4C51-AE5A-33FAB01D43B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4" name="CaixaDeTexto 8963">
          <a:extLst>
            <a:ext uri="{FF2B5EF4-FFF2-40B4-BE49-F238E27FC236}">
              <a16:creationId xmlns="" xmlns:a16="http://schemas.microsoft.com/office/drawing/2014/main" id="{D6C15054-4915-42BD-94C8-7CC1CF5CEDB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5" name="CaixaDeTexto 8964">
          <a:extLst>
            <a:ext uri="{FF2B5EF4-FFF2-40B4-BE49-F238E27FC236}">
              <a16:creationId xmlns="" xmlns:a16="http://schemas.microsoft.com/office/drawing/2014/main" id="{C5CD90A3-A554-4D49-871B-589C462E2E4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6" name="CaixaDeTexto 8965">
          <a:extLst>
            <a:ext uri="{FF2B5EF4-FFF2-40B4-BE49-F238E27FC236}">
              <a16:creationId xmlns="" xmlns:a16="http://schemas.microsoft.com/office/drawing/2014/main" id="{4FDFEFD0-2D77-4627-8448-64AB32F03DC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7" name="CaixaDeTexto 8966">
          <a:extLst>
            <a:ext uri="{FF2B5EF4-FFF2-40B4-BE49-F238E27FC236}">
              <a16:creationId xmlns="" xmlns:a16="http://schemas.microsoft.com/office/drawing/2014/main" id="{CA29BF50-FF14-4D1F-928B-72AF0E82287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8" name="CaixaDeTexto 8967">
          <a:extLst>
            <a:ext uri="{FF2B5EF4-FFF2-40B4-BE49-F238E27FC236}">
              <a16:creationId xmlns="" xmlns:a16="http://schemas.microsoft.com/office/drawing/2014/main" id="{31867689-E98C-4909-8E4C-4A36574F75B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69" name="CaixaDeTexto 8968">
          <a:extLst>
            <a:ext uri="{FF2B5EF4-FFF2-40B4-BE49-F238E27FC236}">
              <a16:creationId xmlns="" xmlns:a16="http://schemas.microsoft.com/office/drawing/2014/main" id="{BD26307E-602F-4422-93EA-3E3157ADFAE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0" name="CaixaDeTexto 8969">
          <a:extLst>
            <a:ext uri="{FF2B5EF4-FFF2-40B4-BE49-F238E27FC236}">
              <a16:creationId xmlns="" xmlns:a16="http://schemas.microsoft.com/office/drawing/2014/main" id="{28DA841A-3646-4532-9188-4DD35991BBE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1" name="CaixaDeTexto 8970">
          <a:extLst>
            <a:ext uri="{FF2B5EF4-FFF2-40B4-BE49-F238E27FC236}">
              <a16:creationId xmlns="" xmlns:a16="http://schemas.microsoft.com/office/drawing/2014/main" id="{FA9E7320-D333-4278-8C94-B976B673F29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2" name="CaixaDeTexto 8971">
          <a:extLst>
            <a:ext uri="{FF2B5EF4-FFF2-40B4-BE49-F238E27FC236}">
              <a16:creationId xmlns="" xmlns:a16="http://schemas.microsoft.com/office/drawing/2014/main" id="{B481B336-D6ED-40D8-B244-51C1C8790A8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3" name="CaixaDeTexto 8972">
          <a:extLst>
            <a:ext uri="{FF2B5EF4-FFF2-40B4-BE49-F238E27FC236}">
              <a16:creationId xmlns="" xmlns:a16="http://schemas.microsoft.com/office/drawing/2014/main" id="{5330ABED-4EDE-496A-BB17-1BF9CC8235C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4" name="CaixaDeTexto 8973">
          <a:extLst>
            <a:ext uri="{FF2B5EF4-FFF2-40B4-BE49-F238E27FC236}">
              <a16:creationId xmlns="" xmlns:a16="http://schemas.microsoft.com/office/drawing/2014/main" id="{12575CB8-36B3-4D9E-BEF4-BAA75391A4C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5" name="CaixaDeTexto 8974">
          <a:extLst>
            <a:ext uri="{FF2B5EF4-FFF2-40B4-BE49-F238E27FC236}">
              <a16:creationId xmlns="" xmlns:a16="http://schemas.microsoft.com/office/drawing/2014/main" id="{A00B9D0B-5010-4E83-89E0-957A5ADE511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6" name="CaixaDeTexto 8975">
          <a:extLst>
            <a:ext uri="{FF2B5EF4-FFF2-40B4-BE49-F238E27FC236}">
              <a16:creationId xmlns="" xmlns:a16="http://schemas.microsoft.com/office/drawing/2014/main" id="{3E548423-DE4A-4B93-A512-3D27023622A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7" name="CaixaDeTexto 8976">
          <a:extLst>
            <a:ext uri="{FF2B5EF4-FFF2-40B4-BE49-F238E27FC236}">
              <a16:creationId xmlns="" xmlns:a16="http://schemas.microsoft.com/office/drawing/2014/main" id="{F83487AB-741B-45FD-A59E-9E2512B633D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8" name="CaixaDeTexto 8977">
          <a:extLst>
            <a:ext uri="{FF2B5EF4-FFF2-40B4-BE49-F238E27FC236}">
              <a16:creationId xmlns="" xmlns:a16="http://schemas.microsoft.com/office/drawing/2014/main" id="{0329C328-7163-417D-9731-84B7CE78EDF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79" name="CaixaDeTexto 8978">
          <a:extLst>
            <a:ext uri="{FF2B5EF4-FFF2-40B4-BE49-F238E27FC236}">
              <a16:creationId xmlns="" xmlns:a16="http://schemas.microsoft.com/office/drawing/2014/main" id="{6DFF7807-551A-420B-918A-DF6B486D5B0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0" name="CaixaDeTexto 8979">
          <a:extLst>
            <a:ext uri="{FF2B5EF4-FFF2-40B4-BE49-F238E27FC236}">
              <a16:creationId xmlns="" xmlns:a16="http://schemas.microsoft.com/office/drawing/2014/main" id="{6562EFBD-3739-4D8D-801E-C31A5ECC5F9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1" name="CaixaDeTexto 8980">
          <a:extLst>
            <a:ext uri="{FF2B5EF4-FFF2-40B4-BE49-F238E27FC236}">
              <a16:creationId xmlns="" xmlns:a16="http://schemas.microsoft.com/office/drawing/2014/main" id="{55E67B95-FF77-4216-98A6-BC83B800423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2" name="CaixaDeTexto 8981">
          <a:extLst>
            <a:ext uri="{FF2B5EF4-FFF2-40B4-BE49-F238E27FC236}">
              <a16:creationId xmlns="" xmlns:a16="http://schemas.microsoft.com/office/drawing/2014/main" id="{2EE56A4B-61AA-4305-9918-B1442C0057A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3" name="CaixaDeTexto 8982">
          <a:extLst>
            <a:ext uri="{FF2B5EF4-FFF2-40B4-BE49-F238E27FC236}">
              <a16:creationId xmlns="" xmlns:a16="http://schemas.microsoft.com/office/drawing/2014/main" id="{013F79EC-D688-450E-A117-5E876DE610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4" name="CaixaDeTexto 8983">
          <a:extLst>
            <a:ext uri="{FF2B5EF4-FFF2-40B4-BE49-F238E27FC236}">
              <a16:creationId xmlns="" xmlns:a16="http://schemas.microsoft.com/office/drawing/2014/main" id="{3F58C073-442C-4107-BCA9-0A041072218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5" name="CaixaDeTexto 8984">
          <a:extLst>
            <a:ext uri="{FF2B5EF4-FFF2-40B4-BE49-F238E27FC236}">
              <a16:creationId xmlns="" xmlns:a16="http://schemas.microsoft.com/office/drawing/2014/main" id="{B91AEB6F-1899-4C3D-B965-50EBC57B30B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6" name="CaixaDeTexto 8985">
          <a:extLst>
            <a:ext uri="{FF2B5EF4-FFF2-40B4-BE49-F238E27FC236}">
              <a16:creationId xmlns="" xmlns:a16="http://schemas.microsoft.com/office/drawing/2014/main" id="{C60DC105-BC6E-48FD-B127-9AF857C3819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7" name="CaixaDeTexto 8986">
          <a:extLst>
            <a:ext uri="{FF2B5EF4-FFF2-40B4-BE49-F238E27FC236}">
              <a16:creationId xmlns="" xmlns:a16="http://schemas.microsoft.com/office/drawing/2014/main" id="{45D2FCD4-AC27-4E3A-BFFC-0D517F6850F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8" name="CaixaDeTexto 8987">
          <a:extLst>
            <a:ext uri="{FF2B5EF4-FFF2-40B4-BE49-F238E27FC236}">
              <a16:creationId xmlns="" xmlns:a16="http://schemas.microsoft.com/office/drawing/2014/main" id="{6F10589A-D9A7-459E-ACED-15852445F64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89" name="CaixaDeTexto 8988">
          <a:extLst>
            <a:ext uri="{FF2B5EF4-FFF2-40B4-BE49-F238E27FC236}">
              <a16:creationId xmlns="" xmlns:a16="http://schemas.microsoft.com/office/drawing/2014/main" id="{A0F81A5B-47D7-4F1D-BF30-9100204C49F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0" name="CaixaDeTexto 8989">
          <a:extLst>
            <a:ext uri="{FF2B5EF4-FFF2-40B4-BE49-F238E27FC236}">
              <a16:creationId xmlns="" xmlns:a16="http://schemas.microsoft.com/office/drawing/2014/main" id="{A25A2AAC-D3EE-46B1-8E73-63A2AAF863D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1" name="CaixaDeTexto 8990">
          <a:extLst>
            <a:ext uri="{FF2B5EF4-FFF2-40B4-BE49-F238E27FC236}">
              <a16:creationId xmlns="" xmlns:a16="http://schemas.microsoft.com/office/drawing/2014/main" id="{F988F6C1-1D0E-4861-AB0E-20BC15A90FC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2" name="CaixaDeTexto 8991">
          <a:extLst>
            <a:ext uri="{FF2B5EF4-FFF2-40B4-BE49-F238E27FC236}">
              <a16:creationId xmlns="" xmlns:a16="http://schemas.microsoft.com/office/drawing/2014/main" id="{39E2BF84-197E-403F-9C40-DA4DB239DFA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3" name="CaixaDeTexto 8992">
          <a:extLst>
            <a:ext uri="{FF2B5EF4-FFF2-40B4-BE49-F238E27FC236}">
              <a16:creationId xmlns="" xmlns:a16="http://schemas.microsoft.com/office/drawing/2014/main" id="{A445E63D-909F-49AA-A425-565672A56CB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4" name="CaixaDeTexto 8993">
          <a:extLst>
            <a:ext uri="{FF2B5EF4-FFF2-40B4-BE49-F238E27FC236}">
              <a16:creationId xmlns="" xmlns:a16="http://schemas.microsoft.com/office/drawing/2014/main" id="{C1C6C882-4CC3-4B11-BD55-31C08D947BA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5" name="CaixaDeTexto 8994">
          <a:extLst>
            <a:ext uri="{FF2B5EF4-FFF2-40B4-BE49-F238E27FC236}">
              <a16:creationId xmlns="" xmlns:a16="http://schemas.microsoft.com/office/drawing/2014/main" id="{D1555C23-0947-4A1A-BDA8-0C2E6A2C55F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6" name="CaixaDeTexto 8995">
          <a:extLst>
            <a:ext uri="{FF2B5EF4-FFF2-40B4-BE49-F238E27FC236}">
              <a16:creationId xmlns="" xmlns:a16="http://schemas.microsoft.com/office/drawing/2014/main" id="{3B125DBC-D07F-4615-A0D3-DB86C1E195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7" name="CaixaDeTexto 8996">
          <a:extLst>
            <a:ext uri="{FF2B5EF4-FFF2-40B4-BE49-F238E27FC236}">
              <a16:creationId xmlns="" xmlns:a16="http://schemas.microsoft.com/office/drawing/2014/main" id="{CB987A0A-1479-429E-BA36-5C8F3F2B35A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8" name="CaixaDeTexto 8997">
          <a:extLst>
            <a:ext uri="{FF2B5EF4-FFF2-40B4-BE49-F238E27FC236}">
              <a16:creationId xmlns="" xmlns:a16="http://schemas.microsoft.com/office/drawing/2014/main" id="{9319AFAB-FA09-4F6A-9356-7A46CC02A4F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999" name="CaixaDeTexto 8998">
          <a:extLst>
            <a:ext uri="{FF2B5EF4-FFF2-40B4-BE49-F238E27FC236}">
              <a16:creationId xmlns="" xmlns:a16="http://schemas.microsoft.com/office/drawing/2014/main" id="{4CCDCD83-AF72-495D-A33F-0497492936E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0" name="CaixaDeTexto 8999">
          <a:extLst>
            <a:ext uri="{FF2B5EF4-FFF2-40B4-BE49-F238E27FC236}">
              <a16:creationId xmlns="" xmlns:a16="http://schemas.microsoft.com/office/drawing/2014/main" id="{C3BE9A56-53FA-4004-98E4-6D352F2745B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1" name="CaixaDeTexto 9000">
          <a:extLst>
            <a:ext uri="{FF2B5EF4-FFF2-40B4-BE49-F238E27FC236}">
              <a16:creationId xmlns="" xmlns:a16="http://schemas.microsoft.com/office/drawing/2014/main" id="{B2740929-3804-4681-B504-ECD448FC2A8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2" name="CaixaDeTexto 9001">
          <a:extLst>
            <a:ext uri="{FF2B5EF4-FFF2-40B4-BE49-F238E27FC236}">
              <a16:creationId xmlns="" xmlns:a16="http://schemas.microsoft.com/office/drawing/2014/main" id="{611EFA83-A7FA-4D66-87F8-1FE259133D5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3" name="CaixaDeTexto 9002">
          <a:extLst>
            <a:ext uri="{FF2B5EF4-FFF2-40B4-BE49-F238E27FC236}">
              <a16:creationId xmlns="" xmlns:a16="http://schemas.microsoft.com/office/drawing/2014/main" id="{4A297748-C5B2-4DBB-A113-5C22500868F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4" name="CaixaDeTexto 9003">
          <a:extLst>
            <a:ext uri="{FF2B5EF4-FFF2-40B4-BE49-F238E27FC236}">
              <a16:creationId xmlns="" xmlns:a16="http://schemas.microsoft.com/office/drawing/2014/main" id="{FF898A56-6EB6-44B6-8098-DA932CE8CE2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5" name="CaixaDeTexto 9004">
          <a:extLst>
            <a:ext uri="{FF2B5EF4-FFF2-40B4-BE49-F238E27FC236}">
              <a16:creationId xmlns="" xmlns:a16="http://schemas.microsoft.com/office/drawing/2014/main" id="{EF7EC7E2-C539-43BE-AC2E-7121F973A66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6" name="CaixaDeTexto 9005">
          <a:extLst>
            <a:ext uri="{FF2B5EF4-FFF2-40B4-BE49-F238E27FC236}">
              <a16:creationId xmlns="" xmlns:a16="http://schemas.microsoft.com/office/drawing/2014/main" id="{E9486818-F3A3-481E-A298-4970A5093D6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7" name="CaixaDeTexto 9006">
          <a:extLst>
            <a:ext uri="{FF2B5EF4-FFF2-40B4-BE49-F238E27FC236}">
              <a16:creationId xmlns="" xmlns:a16="http://schemas.microsoft.com/office/drawing/2014/main" id="{15A55BB7-2D81-4266-885D-5C3E5E25B20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8" name="CaixaDeTexto 9007">
          <a:extLst>
            <a:ext uri="{FF2B5EF4-FFF2-40B4-BE49-F238E27FC236}">
              <a16:creationId xmlns="" xmlns:a16="http://schemas.microsoft.com/office/drawing/2014/main" id="{219E9CB7-807B-41E9-831B-589B9A81446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09" name="CaixaDeTexto 9008">
          <a:extLst>
            <a:ext uri="{FF2B5EF4-FFF2-40B4-BE49-F238E27FC236}">
              <a16:creationId xmlns="" xmlns:a16="http://schemas.microsoft.com/office/drawing/2014/main" id="{9B809D04-70BB-4B40-A8C4-607E81B3042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0" name="CaixaDeTexto 9009">
          <a:extLst>
            <a:ext uri="{FF2B5EF4-FFF2-40B4-BE49-F238E27FC236}">
              <a16:creationId xmlns="" xmlns:a16="http://schemas.microsoft.com/office/drawing/2014/main" id="{34B576E2-7796-4995-B483-CFCB2D99728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1" name="CaixaDeTexto 9010">
          <a:extLst>
            <a:ext uri="{FF2B5EF4-FFF2-40B4-BE49-F238E27FC236}">
              <a16:creationId xmlns="" xmlns:a16="http://schemas.microsoft.com/office/drawing/2014/main" id="{393CB301-B52B-480D-A877-9E3B96DBFE6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2" name="CaixaDeTexto 9011">
          <a:extLst>
            <a:ext uri="{FF2B5EF4-FFF2-40B4-BE49-F238E27FC236}">
              <a16:creationId xmlns="" xmlns:a16="http://schemas.microsoft.com/office/drawing/2014/main" id="{678A531D-C2D1-4ED3-A609-9434805988B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3" name="CaixaDeTexto 9012">
          <a:extLst>
            <a:ext uri="{FF2B5EF4-FFF2-40B4-BE49-F238E27FC236}">
              <a16:creationId xmlns="" xmlns:a16="http://schemas.microsoft.com/office/drawing/2014/main" id="{42F7F143-67F2-42AE-8024-D35A9168A94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4" name="CaixaDeTexto 9013">
          <a:extLst>
            <a:ext uri="{FF2B5EF4-FFF2-40B4-BE49-F238E27FC236}">
              <a16:creationId xmlns="" xmlns:a16="http://schemas.microsoft.com/office/drawing/2014/main" id="{BEAC6ACF-33EA-4857-BFA6-829778682B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5" name="CaixaDeTexto 9014">
          <a:extLst>
            <a:ext uri="{FF2B5EF4-FFF2-40B4-BE49-F238E27FC236}">
              <a16:creationId xmlns="" xmlns:a16="http://schemas.microsoft.com/office/drawing/2014/main" id="{1D6A8EFE-FE99-4D66-8E74-A0957F606D5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6" name="CaixaDeTexto 9015">
          <a:extLst>
            <a:ext uri="{FF2B5EF4-FFF2-40B4-BE49-F238E27FC236}">
              <a16:creationId xmlns="" xmlns:a16="http://schemas.microsoft.com/office/drawing/2014/main" id="{0B5C4EF3-3724-4461-866D-B4A10BA0D07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7" name="CaixaDeTexto 9016">
          <a:extLst>
            <a:ext uri="{FF2B5EF4-FFF2-40B4-BE49-F238E27FC236}">
              <a16:creationId xmlns="" xmlns:a16="http://schemas.microsoft.com/office/drawing/2014/main" id="{83E73534-46EE-4AD5-9A3A-AD47FF5B293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8" name="CaixaDeTexto 9017">
          <a:extLst>
            <a:ext uri="{FF2B5EF4-FFF2-40B4-BE49-F238E27FC236}">
              <a16:creationId xmlns="" xmlns:a16="http://schemas.microsoft.com/office/drawing/2014/main" id="{8589B515-AA6D-463F-ADBF-F0BF9EA3AFA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19" name="CaixaDeTexto 9018">
          <a:extLst>
            <a:ext uri="{FF2B5EF4-FFF2-40B4-BE49-F238E27FC236}">
              <a16:creationId xmlns="" xmlns:a16="http://schemas.microsoft.com/office/drawing/2014/main" id="{88804286-5115-4572-9B88-CC6366989F8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0" name="CaixaDeTexto 9019">
          <a:extLst>
            <a:ext uri="{FF2B5EF4-FFF2-40B4-BE49-F238E27FC236}">
              <a16:creationId xmlns="" xmlns:a16="http://schemas.microsoft.com/office/drawing/2014/main" id="{67A41D0E-A45F-4E07-B0F5-204E2AB6AE6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1" name="CaixaDeTexto 9020">
          <a:extLst>
            <a:ext uri="{FF2B5EF4-FFF2-40B4-BE49-F238E27FC236}">
              <a16:creationId xmlns="" xmlns:a16="http://schemas.microsoft.com/office/drawing/2014/main" id="{C17CDB06-1DD5-472C-9325-97C5CBCA031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2" name="CaixaDeTexto 9021">
          <a:extLst>
            <a:ext uri="{FF2B5EF4-FFF2-40B4-BE49-F238E27FC236}">
              <a16:creationId xmlns="" xmlns:a16="http://schemas.microsoft.com/office/drawing/2014/main" id="{971690F2-2D1A-45F8-A442-11B0AB9B23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3" name="CaixaDeTexto 9022">
          <a:extLst>
            <a:ext uri="{FF2B5EF4-FFF2-40B4-BE49-F238E27FC236}">
              <a16:creationId xmlns="" xmlns:a16="http://schemas.microsoft.com/office/drawing/2014/main" id="{088D5664-057D-448F-84A6-DE49F56C294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4" name="CaixaDeTexto 9023">
          <a:extLst>
            <a:ext uri="{FF2B5EF4-FFF2-40B4-BE49-F238E27FC236}">
              <a16:creationId xmlns="" xmlns:a16="http://schemas.microsoft.com/office/drawing/2014/main" id="{ABCB7F0B-48FE-46D3-9CB8-7FA924A5BCC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5" name="CaixaDeTexto 9024">
          <a:extLst>
            <a:ext uri="{FF2B5EF4-FFF2-40B4-BE49-F238E27FC236}">
              <a16:creationId xmlns="" xmlns:a16="http://schemas.microsoft.com/office/drawing/2014/main" id="{B7505361-761C-4EC5-8712-3BA21C2AD66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6" name="CaixaDeTexto 9025">
          <a:extLst>
            <a:ext uri="{FF2B5EF4-FFF2-40B4-BE49-F238E27FC236}">
              <a16:creationId xmlns="" xmlns:a16="http://schemas.microsoft.com/office/drawing/2014/main" id="{980767B4-9BBC-4E1E-A885-927DC1B1404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7" name="CaixaDeTexto 9026">
          <a:extLst>
            <a:ext uri="{FF2B5EF4-FFF2-40B4-BE49-F238E27FC236}">
              <a16:creationId xmlns="" xmlns:a16="http://schemas.microsoft.com/office/drawing/2014/main" id="{7B86BC92-2BBC-45DB-AC5E-9C395CF11D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8" name="CaixaDeTexto 9027">
          <a:extLst>
            <a:ext uri="{FF2B5EF4-FFF2-40B4-BE49-F238E27FC236}">
              <a16:creationId xmlns="" xmlns:a16="http://schemas.microsoft.com/office/drawing/2014/main" id="{941F07F5-7256-4F7B-9F3D-EC4C30F3244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29" name="CaixaDeTexto 9028">
          <a:extLst>
            <a:ext uri="{FF2B5EF4-FFF2-40B4-BE49-F238E27FC236}">
              <a16:creationId xmlns="" xmlns:a16="http://schemas.microsoft.com/office/drawing/2014/main" id="{A3580149-32F7-4E63-955A-FB95B86DE20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0" name="CaixaDeTexto 9029">
          <a:extLst>
            <a:ext uri="{FF2B5EF4-FFF2-40B4-BE49-F238E27FC236}">
              <a16:creationId xmlns="" xmlns:a16="http://schemas.microsoft.com/office/drawing/2014/main" id="{E41D4D0B-5BC7-4209-A9FC-A8D51AF1A01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1" name="CaixaDeTexto 9030">
          <a:extLst>
            <a:ext uri="{FF2B5EF4-FFF2-40B4-BE49-F238E27FC236}">
              <a16:creationId xmlns="" xmlns:a16="http://schemas.microsoft.com/office/drawing/2014/main" id="{62926B26-55F1-4624-8989-AEAFB8A0954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2" name="CaixaDeTexto 9031">
          <a:extLst>
            <a:ext uri="{FF2B5EF4-FFF2-40B4-BE49-F238E27FC236}">
              <a16:creationId xmlns="" xmlns:a16="http://schemas.microsoft.com/office/drawing/2014/main" id="{0CB0590B-5C9E-4457-9C6A-120B02F1D52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3" name="CaixaDeTexto 9032">
          <a:extLst>
            <a:ext uri="{FF2B5EF4-FFF2-40B4-BE49-F238E27FC236}">
              <a16:creationId xmlns="" xmlns:a16="http://schemas.microsoft.com/office/drawing/2014/main" id="{020B55CD-4F8B-4EC3-9E80-37CC36EC113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4" name="CaixaDeTexto 9033">
          <a:extLst>
            <a:ext uri="{FF2B5EF4-FFF2-40B4-BE49-F238E27FC236}">
              <a16:creationId xmlns="" xmlns:a16="http://schemas.microsoft.com/office/drawing/2014/main" id="{E417A6E3-E1A5-4A0D-8481-C9A8D209C20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5" name="CaixaDeTexto 9034">
          <a:extLst>
            <a:ext uri="{FF2B5EF4-FFF2-40B4-BE49-F238E27FC236}">
              <a16:creationId xmlns="" xmlns:a16="http://schemas.microsoft.com/office/drawing/2014/main" id="{2A10A8B7-F728-419F-BBDB-379968846EE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6" name="CaixaDeTexto 9035">
          <a:extLst>
            <a:ext uri="{FF2B5EF4-FFF2-40B4-BE49-F238E27FC236}">
              <a16:creationId xmlns="" xmlns:a16="http://schemas.microsoft.com/office/drawing/2014/main" id="{E26C3EDD-FC6B-4E05-AF39-91A4EFD9369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7" name="CaixaDeTexto 9036">
          <a:extLst>
            <a:ext uri="{FF2B5EF4-FFF2-40B4-BE49-F238E27FC236}">
              <a16:creationId xmlns="" xmlns:a16="http://schemas.microsoft.com/office/drawing/2014/main" id="{321370EB-AEAB-4ACA-BA78-9EF6B7B0703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8" name="CaixaDeTexto 9037">
          <a:extLst>
            <a:ext uri="{FF2B5EF4-FFF2-40B4-BE49-F238E27FC236}">
              <a16:creationId xmlns="" xmlns:a16="http://schemas.microsoft.com/office/drawing/2014/main" id="{D18C948E-72ED-470D-BC22-110E08567F3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39" name="CaixaDeTexto 9038">
          <a:extLst>
            <a:ext uri="{FF2B5EF4-FFF2-40B4-BE49-F238E27FC236}">
              <a16:creationId xmlns="" xmlns:a16="http://schemas.microsoft.com/office/drawing/2014/main" id="{381A0EE8-55FA-414D-BC06-E8A79CEFEF5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0" name="CaixaDeTexto 9039">
          <a:extLst>
            <a:ext uri="{FF2B5EF4-FFF2-40B4-BE49-F238E27FC236}">
              <a16:creationId xmlns="" xmlns:a16="http://schemas.microsoft.com/office/drawing/2014/main" id="{97E603C1-BAD1-4583-BBB0-195FAD3B74A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1" name="CaixaDeTexto 9040">
          <a:extLst>
            <a:ext uri="{FF2B5EF4-FFF2-40B4-BE49-F238E27FC236}">
              <a16:creationId xmlns="" xmlns:a16="http://schemas.microsoft.com/office/drawing/2014/main" id="{6FF70B52-92DA-44BD-8BE0-7948AA71676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2" name="CaixaDeTexto 9041">
          <a:extLst>
            <a:ext uri="{FF2B5EF4-FFF2-40B4-BE49-F238E27FC236}">
              <a16:creationId xmlns="" xmlns:a16="http://schemas.microsoft.com/office/drawing/2014/main" id="{7887DD3D-4FDB-4021-A732-0C15AEE138E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3" name="CaixaDeTexto 9042">
          <a:extLst>
            <a:ext uri="{FF2B5EF4-FFF2-40B4-BE49-F238E27FC236}">
              <a16:creationId xmlns="" xmlns:a16="http://schemas.microsoft.com/office/drawing/2014/main" id="{C2B6ABD5-890E-4975-8342-C7B389C8AB1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4" name="CaixaDeTexto 9043">
          <a:extLst>
            <a:ext uri="{FF2B5EF4-FFF2-40B4-BE49-F238E27FC236}">
              <a16:creationId xmlns="" xmlns:a16="http://schemas.microsoft.com/office/drawing/2014/main" id="{662A9208-6B5C-46F3-AAF3-C92B29A70EE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5" name="CaixaDeTexto 9044">
          <a:extLst>
            <a:ext uri="{FF2B5EF4-FFF2-40B4-BE49-F238E27FC236}">
              <a16:creationId xmlns="" xmlns:a16="http://schemas.microsoft.com/office/drawing/2014/main" id="{70A87BB1-FC44-4959-A504-03C33E3AB65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6" name="CaixaDeTexto 9045">
          <a:extLst>
            <a:ext uri="{FF2B5EF4-FFF2-40B4-BE49-F238E27FC236}">
              <a16:creationId xmlns="" xmlns:a16="http://schemas.microsoft.com/office/drawing/2014/main" id="{11E3AC21-DC57-48D0-ABA2-37217389869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7" name="CaixaDeTexto 9046">
          <a:extLst>
            <a:ext uri="{FF2B5EF4-FFF2-40B4-BE49-F238E27FC236}">
              <a16:creationId xmlns="" xmlns:a16="http://schemas.microsoft.com/office/drawing/2014/main" id="{F1D42785-6115-4B58-99B5-2E130D55CE9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8" name="CaixaDeTexto 9047">
          <a:extLst>
            <a:ext uri="{FF2B5EF4-FFF2-40B4-BE49-F238E27FC236}">
              <a16:creationId xmlns="" xmlns:a16="http://schemas.microsoft.com/office/drawing/2014/main" id="{E2BBD63A-B26B-4C2C-BC2B-1FFF974B41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49" name="CaixaDeTexto 9048">
          <a:extLst>
            <a:ext uri="{FF2B5EF4-FFF2-40B4-BE49-F238E27FC236}">
              <a16:creationId xmlns="" xmlns:a16="http://schemas.microsoft.com/office/drawing/2014/main" id="{A9206E29-6B1D-4380-92A2-3F99DDF8CD3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0" name="CaixaDeTexto 9049">
          <a:extLst>
            <a:ext uri="{FF2B5EF4-FFF2-40B4-BE49-F238E27FC236}">
              <a16:creationId xmlns="" xmlns:a16="http://schemas.microsoft.com/office/drawing/2014/main" id="{A1B9F0E5-1A25-4BB3-AA89-30C76489517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1" name="CaixaDeTexto 9050">
          <a:extLst>
            <a:ext uri="{FF2B5EF4-FFF2-40B4-BE49-F238E27FC236}">
              <a16:creationId xmlns="" xmlns:a16="http://schemas.microsoft.com/office/drawing/2014/main" id="{93360758-8FBF-41FF-ABBD-FA4C89CAD03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2" name="CaixaDeTexto 9051">
          <a:extLst>
            <a:ext uri="{FF2B5EF4-FFF2-40B4-BE49-F238E27FC236}">
              <a16:creationId xmlns="" xmlns:a16="http://schemas.microsoft.com/office/drawing/2014/main" id="{2550FAA3-EEDC-4538-9D38-E081F6A2114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3" name="CaixaDeTexto 9052">
          <a:extLst>
            <a:ext uri="{FF2B5EF4-FFF2-40B4-BE49-F238E27FC236}">
              <a16:creationId xmlns="" xmlns:a16="http://schemas.microsoft.com/office/drawing/2014/main" id="{BF9BC977-8F57-413D-A6ED-FD7E64862CD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4" name="CaixaDeTexto 9053">
          <a:extLst>
            <a:ext uri="{FF2B5EF4-FFF2-40B4-BE49-F238E27FC236}">
              <a16:creationId xmlns="" xmlns:a16="http://schemas.microsoft.com/office/drawing/2014/main" id="{E0A4F93F-39FD-4566-9365-99FAFAF527E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5" name="CaixaDeTexto 9054">
          <a:extLst>
            <a:ext uri="{FF2B5EF4-FFF2-40B4-BE49-F238E27FC236}">
              <a16:creationId xmlns="" xmlns:a16="http://schemas.microsoft.com/office/drawing/2014/main" id="{924CE96F-8C39-46F7-831F-A6AD64BF6DD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6" name="CaixaDeTexto 9055">
          <a:extLst>
            <a:ext uri="{FF2B5EF4-FFF2-40B4-BE49-F238E27FC236}">
              <a16:creationId xmlns="" xmlns:a16="http://schemas.microsoft.com/office/drawing/2014/main" id="{A53B82E1-3AE2-4532-94A3-4D533688C40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7" name="CaixaDeTexto 9056">
          <a:extLst>
            <a:ext uri="{FF2B5EF4-FFF2-40B4-BE49-F238E27FC236}">
              <a16:creationId xmlns="" xmlns:a16="http://schemas.microsoft.com/office/drawing/2014/main" id="{358CBFE3-CEA3-4E1E-8093-56DB49D29DC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8" name="CaixaDeTexto 9057">
          <a:extLst>
            <a:ext uri="{FF2B5EF4-FFF2-40B4-BE49-F238E27FC236}">
              <a16:creationId xmlns="" xmlns:a16="http://schemas.microsoft.com/office/drawing/2014/main" id="{F461A6EA-3039-4E12-A6E2-7EA3DCBA793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59" name="CaixaDeTexto 9058">
          <a:extLst>
            <a:ext uri="{FF2B5EF4-FFF2-40B4-BE49-F238E27FC236}">
              <a16:creationId xmlns="" xmlns:a16="http://schemas.microsoft.com/office/drawing/2014/main" id="{731E1581-EC4D-41D0-8D82-02B8A2D11C3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0" name="CaixaDeTexto 9059">
          <a:extLst>
            <a:ext uri="{FF2B5EF4-FFF2-40B4-BE49-F238E27FC236}">
              <a16:creationId xmlns="" xmlns:a16="http://schemas.microsoft.com/office/drawing/2014/main" id="{30266064-5CD1-4CAA-B22D-3899FE444F3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1" name="CaixaDeTexto 9060">
          <a:extLst>
            <a:ext uri="{FF2B5EF4-FFF2-40B4-BE49-F238E27FC236}">
              <a16:creationId xmlns="" xmlns:a16="http://schemas.microsoft.com/office/drawing/2014/main" id="{34587049-5A0C-4D93-B15C-19DCC9C63F2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2" name="CaixaDeTexto 9061">
          <a:extLst>
            <a:ext uri="{FF2B5EF4-FFF2-40B4-BE49-F238E27FC236}">
              <a16:creationId xmlns="" xmlns:a16="http://schemas.microsoft.com/office/drawing/2014/main" id="{3BB19D7C-B810-4410-851C-8914361AC43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3" name="CaixaDeTexto 9062">
          <a:extLst>
            <a:ext uri="{FF2B5EF4-FFF2-40B4-BE49-F238E27FC236}">
              <a16:creationId xmlns="" xmlns:a16="http://schemas.microsoft.com/office/drawing/2014/main" id="{12274D95-3028-4E30-A8A3-14DA3D3B2BB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4" name="CaixaDeTexto 9063">
          <a:extLst>
            <a:ext uri="{FF2B5EF4-FFF2-40B4-BE49-F238E27FC236}">
              <a16:creationId xmlns="" xmlns:a16="http://schemas.microsoft.com/office/drawing/2014/main" id="{81A1B326-4769-4776-B841-F7166930143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5" name="CaixaDeTexto 9064">
          <a:extLst>
            <a:ext uri="{FF2B5EF4-FFF2-40B4-BE49-F238E27FC236}">
              <a16:creationId xmlns="" xmlns:a16="http://schemas.microsoft.com/office/drawing/2014/main" id="{BD958AF2-2EEA-4DE0-AB54-BFE91FDBA7A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6" name="CaixaDeTexto 9065">
          <a:extLst>
            <a:ext uri="{FF2B5EF4-FFF2-40B4-BE49-F238E27FC236}">
              <a16:creationId xmlns="" xmlns:a16="http://schemas.microsoft.com/office/drawing/2014/main" id="{3CFB31BA-6146-41FD-A94D-CD0E4D44D4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7" name="CaixaDeTexto 9066">
          <a:extLst>
            <a:ext uri="{FF2B5EF4-FFF2-40B4-BE49-F238E27FC236}">
              <a16:creationId xmlns="" xmlns:a16="http://schemas.microsoft.com/office/drawing/2014/main" id="{7B385C1F-6FD1-42C9-B876-8A1FE1DC940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8" name="CaixaDeTexto 9067">
          <a:extLst>
            <a:ext uri="{FF2B5EF4-FFF2-40B4-BE49-F238E27FC236}">
              <a16:creationId xmlns="" xmlns:a16="http://schemas.microsoft.com/office/drawing/2014/main" id="{0D273123-C25A-4FB5-AB98-28FFAC245A1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69" name="CaixaDeTexto 9068">
          <a:extLst>
            <a:ext uri="{FF2B5EF4-FFF2-40B4-BE49-F238E27FC236}">
              <a16:creationId xmlns="" xmlns:a16="http://schemas.microsoft.com/office/drawing/2014/main" id="{DECF71A4-C6F4-46E2-8F97-882E24A2C1F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0" name="CaixaDeTexto 9069">
          <a:extLst>
            <a:ext uri="{FF2B5EF4-FFF2-40B4-BE49-F238E27FC236}">
              <a16:creationId xmlns="" xmlns:a16="http://schemas.microsoft.com/office/drawing/2014/main" id="{CE8EA8A6-B48A-4777-8A1A-8878EF5E84B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1" name="CaixaDeTexto 9070">
          <a:extLst>
            <a:ext uri="{FF2B5EF4-FFF2-40B4-BE49-F238E27FC236}">
              <a16:creationId xmlns="" xmlns:a16="http://schemas.microsoft.com/office/drawing/2014/main" id="{71FD513C-A2D8-4807-BE31-971C1F4AB04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2" name="CaixaDeTexto 9071">
          <a:extLst>
            <a:ext uri="{FF2B5EF4-FFF2-40B4-BE49-F238E27FC236}">
              <a16:creationId xmlns="" xmlns:a16="http://schemas.microsoft.com/office/drawing/2014/main" id="{57BBAF6C-7451-4EF4-8D17-8AAD683BD5F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3" name="CaixaDeTexto 9072">
          <a:extLst>
            <a:ext uri="{FF2B5EF4-FFF2-40B4-BE49-F238E27FC236}">
              <a16:creationId xmlns="" xmlns:a16="http://schemas.microsoft.com/office/drawing/2014/main" id="{589EB56E-3701-4D77-93CD-147CF0A2708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4" name="CaixaDeTexto 9073">
          <a:extLst>
            <a:ext uri="{FF2B5EF4-FFF2-40B4-BE49-F238E27FC236}">
              <a16:creationId xmlns="" xmlns:a16="http://schemas.microsoft.com/office/drawing/2014/main" id="{D209E61C-DE3E-4E5C-B268-81F865C3564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5" name="CaixaDeTexto 9074">
          <a:extLst>
            <a:ext uri="{FF2B5EF4-FFF2-40B4-BE49-F238E27FC236}">
              <a16:creationId xmlns="" xmlns:a16="http://schemas.microsoft.com/office/drawing/2014/main" id="{8C385ACB-E97E-4F2D-AC3F-0E573DBFC9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6" name="CaixaDeTexto 9075">
          <a:extLst>
            <a:ext uri="{FF2B5EF4-FFF2-40B4-BE49-F238E27FC236}">
              <a16:creationId xmlns="" xmlns:a16="http://schemas.microsoft.com/office/drawing/2014/main" id="{B20D4913-25A9-4B67-972C-23243910E6B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7" name="CaixaDeTexto 9076">
          <a:extLst>
            <a:ext uri="{FF2B5EF4-FFF2-40B4-BE49-F238E27FC236}">
              <a16:creationId xmlns="" xmlns:a16="http://schemas.microsoft.com/office/drawing/2014/main" id="{EC0DE169-F688-4DB5-9D5D-13AE3A7E420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8" name="CaixaDeTexto 9077">
          <a:extLst>
            <a:ext uri="{FF2B5EF4-FFF2-40B4-BE49-F238E27FC236}">
              <a16:creationId xmlns="" xmlns:a16="http://schemas.microsoft.com/office/drawing/2014/main" id="{B5792EDC-9300-4E71-A730-5D051CE3F14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79" name="CaixaDeTexto 9078">
          <a:extLst>
            <a:ext uri="{FF2B5EF4-FFF2-40B4-BE49-F238E27FC236}">
              <a16:creationId xmlns="" xmlns:a16="http://schemas.microsoft.com/office/drawing/2014/main" id="{5747A458-BE3B-43B9-BC19-1938F43042A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0" name="CaixaDeTexto 9079">
          <a:extLst>
            <a:ext uri="{FF2B5EF4-FFF2-40B4-BE49-F238E27FC236}">
              <a16:creationId xmlns="" xmlns:a16="http://schemas.microsoft.com/office/drawing/2014/main" id="{3295F906-6ADC-4901-82ED-EAAA1EBE603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1" name="CaixaDeTexto 9080">
          <a:extLst>
            <a:ext uri="{FF2B5EF4-FFF2-40B4-BE49-F238E27FC236}">
              <a16:creationId xmlns="" xmlns:a16="http://schemas.microsoft.com/office/drawing/2014/main" id="{F8C8CC41-277F-4AA8-9CAB-8285B20189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2" name="CaixaDeTexto 9081">
          <a:extLst>
            <a:ext uri="{FF2B5EF4-FFF2-40B4-BE49-F238E27FC236}">
              <a16:creationId xmlns="" xmlns:a16="http://schemas.microsoft.com/office/drawing/2014/main" id="{AB6C2F35-9D82-4B30-8183-BC238A7E5A9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3" name="CaixaDeTexto 9082">
          <a:extLst>
            <a:ext uri="{FF2B5EF4-FFF2-40B4-BE49-F238E27FC236}">
              <a16:creationId xmlns="" xmlns:a16="http://schemas.microsoft.com/office/drawing/2014/main" id="{D5E1F466-91B2-4F53-96B4-FF953D7868B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4" name="CaixaDeTexto 9083">
          <a:extLst>
            <a:ext uri="{FF2B5EF4-FFF2-40B4-BE49-F238E27FC236}">
              <a16:creationId xmlns="" xmlns:a16="http://schemas.microsoft.com/office/drawing/2014/main" id="{E591E6E4-2A69-4103-A23D-3A8A8F8099A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5" name="CaixaDeTexto 9084">
          <a:extLst>
            <a:ext uri="{FF2B5EF4-FFF2-40B4-BE49-F238E27FC236}">
              <a16:creationId xmlns="" xmlns:a16="http://schemas.microsoft.com/office/drawing/2014/main" id="{2BF6E818-8665-431C-8752-671C5547804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6" name="CaixaDeTexto 9085">
          <a:extLst>
            <a:ext uri="{FF2B5EF4-FFF2-40B4-BE49-F238E27FC236}">
              <a16:creationId xmlns="" xmlns:a16="http://schemas.microsoft.com/office/drawing/2014/main" id="{77128289-E52A-40BF-BBFA-CCFC4BB678B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7" name="CaixaDeTexto 9086">
          <a:extLst>
            <a:ext uri="{FF2B5EF4-FFF2-40B4-BE49-F238E27FC236}">
              <a16:creationId xmlns="" xmlns:a16="http://schemas.microsoft.com/office/drawing/2014/main" id="{2258D5EF-E175-426C-98F3-35FD21FDE1F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8" name="CaixaDeTexto 9087">
          <a:extLst>
            <a:ext uri="{FF2B5EF4-FFF2-40B4-BE49-F238E27FC236}">
              <a16:creationId xmlns="" xmlns:a16="http://schemas.microsoft.com/office/drawing/2014/main" id="{AE09F707-8443-4B73-ADAD-C77C28D72EF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89" name="CaixaDeTexto 9088">
          <a:extLst>
            <a:ext uri="{FF2B5EF4-FFF2-40B4-BE49-F238E27FC236}">
              <a16:creationId xmlns="" xmlns:a16="http://schemas.microsoft.com/office/drawing/2014/main" id="{723CD340-7BF0-418A-BFBC-FC526780E0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0" name="CaixaDeTexto 9089">
          <a:extLst>
            <a:ext uri="{FF2B5EF4-FFF2-40B4-BE49-F238E27FC236}">
              <a16:creationId xmlns="" xmlns:a16="http://schemas.microsoft.com/office/drawing/2014/main" id="{3C74DE65-767C-408C-86B5-4E4629F67D3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1" name="CaixaDeTexto 9090">
          <a:extLst>
            <a:ext uri="{FF2B5EF4-FFF2-40B4-BE49-F238E27FC236}">
              <a16:creationId xmlns="" xmlns:a16="http://schemas.microsoft.com/office/drawing/2014/main" id="{2863D261-1B05-417D-8B11-71EEDF9BEFB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2" name="CaixaDeTexto 9091">
          <a:extLst>
            <a:ext uri="{FF2B5EF4-FFF2-40B4-BE49-F238E27FC236}">
              <a16:creationId xmlns="" xmlns:a16="http://schemas.microsoft.com/office/drawing/2014/main" id="{0FAA8C3C-1242-4CBE-BFBF-706B5F98256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3" name="CaixaDeTexto 9092">
          <a:extLst>
            <a:ext uri="{FF2B5EF4-FFF2-40B4-BE49-F238E27FC236}">
              <a16:creationId xmlns="" xmlns:a16="http://schemas.microsoft.com/office/drawing/2014/main" id="{4197B9B6-BD2C-4071-A9AC-5414FE69D79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4" name="CaixaDeTexto 9093">
          <a:extLst>
            <a:ext uri="{FF2B5EF4-FFF2-40B4-BE49-F238E27FC236}">
              <a16:creationId xmlns="" xmlns:a16="http://schemas.microsoft.com/office/drawing/2014/main" id="{91442AD2-4754-41BA-A141-28743A8DE06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5" name="CaixaDeTexto 9094">
          <a:extLst>
            <a:ext uri="{FF2B5EF4-FFF2-40B4-BE49-F238E27FC236}">
              <a16:creationId xmlns="" xmlns:a16="http://schemas.microsoft.com/office/drawing/2014/main" id="{8F715C46-0257-4C04-98C7-205DABDF3FE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6" name="CaixaDeTexto 9095">
          <a:extLst>
            <a:ext uri="{FF2B5EF4-FFF2-40B4-BE49-F238E27FC236}">
              <a16:creationId xmlns="" xmlns:a16="http://schemas.microsoft.com/office/drawing/2014/main" id="{64EBEFC7-6B65-4AC0-835D-EE5045CF5AC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7" name="CaixaDeTexto 9096">
          <a:extLst>
            <a:ext uri="{FF2B5EF4-FFF2-40B4-BE49-F238E27FC236}">
              <a16:creationId xmlns="" xmlns:a16="http://schemas.microsoft.com/office/drawing/2014/main" id="{9DBC9551-0C78-4F62-BD7B-A3D7F8B655A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8" name="CaixaDeTexto 9097">
          <a:extLst>
            <a:ext uri="{FF2B5EF4-FFF2-40B4-BE49-F238E27FC236}">
              <a16:creationId xmlns="" xmlns:a16="http://schemas.microsoft.com/office/drawing/2014/main" id="{8CFC9CAE-8835-42A8-959A-A7614EE60C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099" name="CaixaDeTexto 9098">
          <a:extLst>
            <a:ext uri="{FF2B5EF4-FFF2-40B4-BE49-F238E27FC236}">
              <a16:creationId xmlns="" xmlns:a16="http://schemas.microsoft.com/office/drawing/2014/main" id="{DC6CCF21-4A68-4F3E-900F-A62C82BE5D7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0" name="CaixaDeTexto 9099">
          <a:extLst>
            <a:ext uri="{FF2B5EF4-FFF2-40B4-BE49-F238E27FC236}">
              <a16:creationId xmlns="" xmlns:a16="http://schemas.microsoft.com/office/drawing/2014/main" id="{F9254448-9CCD-489F-8D1C-0BAE35F2344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1" name="CaixaDeTexto 9100">
          <a:extLst>
            <a:ext uri="{FF2B5EF4-FFF2-40B4-BE49-F238E27FC236}">
              <a16:creationId xmlns="" xmlns:a16="http://schemas.microsoft.com/office/drawing/2014/main" id="{A798A944-F5CF-495E-B641-CE0808FD565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2" name="CaixaDeTexto 9101">
          <a:extLst>
            <a:ext uri="{FF2B5EF4-FFF2-40B4-BE49-F238E27FC236}">
              <a16:creationId xmlns="" xmlns:a16="http://schemas.microsoft.com/office/drawing/2014/main" id="{D31F3EE0-F5DD-477B-A1D0-715BEB760E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3" name="CaixaDeTexto 9102">
          <a:extLst>
            <a:ext uri="{FF2B5EF4-FFF2-40B4-BE49-F238E27FC236}">
              <a16:creationId xmlns="" xmlns:a16="http://schemas.microsoft.com/office/drawing/2014/main" id="{95AD2726-AD01-40D3-8C7F-F09AA3C3CC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4" name="CaixaDeTexto 9103">
          <a:extLst>
            <a:ext uri="{FF2B5EF4-FFF2-40B4-BE49-F238E27FC236}">
              <a16:creationId xmlns="" xmlns:a16="http://schemas.microsoft.com/office/drawing/2014/main" id="{2DA2726B-477E-4DB7-B7B1-8B585BBE886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5" name="CaixaDeTexto 9104">
          <a:extLst>
            <a:ext uri="{FF2B5EF4-FFF2-40B4-BE49-F238E27FC236}">
              <a16:creationId xmlns="" xmlns:a16="http://schemas.microsoft.com/office/drawing/2014/main" id="{AED5EFDB-949F-4853-BAD4-4E37F1E1493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6" name="CaixaDeTexto 9105">
          <a:extLst>
            <a:ext uri="{FF2B5EF4-FFF2-40B4-BE49-F238E27FC236}">
              <a16:creationId xmlns="" xmlns:a16="http://schemas.microsoft.com/office/drawing/2014/main" id="{EE442E62-E51E-42B0-9FBB-0B103E283A8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7" name="CaixaDeTexto 9106">
          <a:extLst>
            <a:ext uri="{FF2B5EF4-FFF2-40B4-BE49-F238E27FC236}">
              <a16:creationId xmlns="" xmlns:a16="http://schemas.microsoft.com/office/drawing/2014/main" id="{D82064C1-CAA3-4DE2-B14D-E4D32A73C85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8" name="CaixaDeTexto 9107">
          <a:extLst>
            <a:ext uri="{FF2B5EF4-FFF2-40B4-BE49-F238E27FC236}">
              <a16:creationId xmlns="" xmlns:a16="http://schemas.microsoft.com/office/drawing/2014/main" id="{9822FBC0-FB91-496F-82CB-0122325F84A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09" name="CaixaDeTexto 9108">
          <a:extLst>
            <a:ext uri="{FF2B5EF4-FFF2-40B4-BE49-F238E27FC236}">
              <a16:creationId xmlns="" xmlns:a16="http://schemas.microsoft.com/office/drawing/2014/main" id="{A6636EDB-94D8-4A67-8D00-596F29F4CB1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0" name="CaixaDeTexto 9109">
          <a:extLst>
            <a:ext uri="{FF2B5EF4-FFF2-40B4-BE49-F238E27FC236}">
              <a16:creationId xmlns="" xmlns:a16="http://schemas.microsoft.com/office/drawing/2014/main" id="{BACED147-6EE4-4991-A0F2-0095AC8C194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1" name="CaixaDeTexto 9110">
          <a:extLst>
            <a:ext uri="{FF2B5EF4-FFF2-40B4-BE49-F238E27FC236}">
              <a16:creationId xmlns="" xmlns:a16="http://schemas.microsoft.com/office/drawing/2014/main" id="{AB262FAE-C444-404F-9EA1-8343638BA05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2" name="CaixaDeTexto 9111">
          <a:extLst>
            <a:ext uri="{FF2B5EF4-FFF2-40B4-BE49-F238E27FC236}">
              <a16:creationId xmlns="" xmlns:a16="http://schemas.microsoft.com/office/drawing/2014/main" id="{F0B2FD4C-9C8D-4E3D-9699-86422386761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3" name="CaixaDeTexto 9112">
          <a:extLst>
            <a:ext uri="{FF2B5EF4-FFF2-40B4-BE49-F238E27FC236}">
              <a16:creationId xmlns="" xmlns:a16="http://schemas.microsoft.com/office/drawing/2014/main" id="{45CF383D-E0D5-4099-85C7-CF908F86FCA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4" name="CaixaDeTexto 9113">
          <a:extLst>
            <a:ext uri="{FF2B5EF4-FFF2-40B4-BE49-F238E27FC236}">
              <a16:creationId xmlns="" xmlns:a16="http://schemas.microsoft.com/office/drawing/2014/main" id="{3ACECA0C-F979-4A9B-831D-08F4D1ABFA7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5" name="CaixaDeTexto 9114">
          <a:extLst>
            <a:ext uri="{FF2B5EF4-FFF2-40B4-BE49-F238E27FC236}">
              <a16:creationId xmlns="" xmlns:a16="http://schemas.microsoft.com/office/drawing/2014/main" id="{E7CE7D76-7634-4B9E-B88D-A770DF276F0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6" name="CaixaDeTexto 9115">
          <a:extLst>
            <a:ext uri="{FF2B5EF4-FFF2-40B4-BE49-F238E27FC236}">
              <a16:creationId xmlns="" xmlns:a16="http://schemas.microsoft.com/office/drawing/2014/main" id="{3BB258CD-DB2D-49E6-A587-C8B7F341B6E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7" name="CaixaDeTexto 9116">
          <a:extLst>
            <a:ext uri="{FF2B5EF4-FFF2-40B4-BE49-F238E27FC236}">
              <a16:creationId xmlns="" xmlns:a16="http://schemas.microsoft.com/office/drawing/2014/main" id="{CDD42588-7A07-4158-B2D6-F16C727D604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8" name="CaixaDeTexto 9117">
          <a:extLst>
            <a:ext uri="{FF2B5EF4-FFF2-40B4-BE49-F238E27FC236}">
              <a16:creationId xmlns="" xmlns:a16="http://schemas.microsoft.com/office/drawing/2014/main" id="{B5C277E9-EBE3-4383-8367-B28A34B1C49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19" name="CaixaDeTexto 9118">
          <a:extLst>
            <a:ext uri="{FF2B5EF4-FFF2-40B4-BE49-F238E27FC236}">
              <a16:creationId xmlns="" xmlns:a16="http://schemas.microsoft.com/office/drawing/2014/main" id="{6A51E029-5532-4D7D-AA3B-90755C5989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0" name="CaixaDeTexto 9119">
          <a:extLst>
            <a:ext uri="{FF2B5EF4-FFF2-40B4-BE49-F238E27FC236}">
              <a16:creationId xmlns="" xmlns:a16="http://schemas.microsoft.com/office/drawing/2014/main" id="{EB9B667A-1E25-4828-BBDD-64184A2D073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1" name="CaixaDeTexto 9120">
          <a:extLst>
            <a:ext uri="{FF2B5EF4-FFF2-40B4-BE49-F238E27FC236}">
              <a16:creationId xmlns="" xmlns:a16="http://schemas.microsoft.com/office/drawing/2014/main" id="{CD75C555-D248-451F-AB01-B26A19D4D6D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2" name="CaixaDeTexto 9121">
          <a:extLst>
            <a:ext uri="{FF2B5EF4-FFF2-40B4-BE49-F238E27FC236}">
              <a16:creationId xmlns="" xmlns:a16="http://schemas.microsoft.com/office/drawing/2014/main" id="{1E9F8962-3C41-458E-AD36-FDFF13629DB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3" name="CaixaDeTexto 9122">
          <a:extLst>
            <a:ext uri="{FF2B5EF4-FFF2-40B4-BE49-F238E27FC236}">
              <a16:creationId xmlns="" xmlns:a16="http://schemas.microsoft.com/office/drawing/2014/main" id="{F0E469AE-0362-4759-8E6B-21650D4FF16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4" name="CaixaDeTexto 9123">
          <a:extLst>
            <a:ext uri="{FF2B5EF4-FFF2-40B4-BE49-F238E27FC236}">
              <a16:creationId xmlns="" xmlns:a16="http://schemas.microsoft.com/office/drawing/2014/main" id="{60E6B61D-66C3-4C4A-8871-3154705E47E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5" name="CaixaDeTexto 9124">
          <a:extLst>
            <a:ext uri="{FF2B5EF4-FFF2-40B4-BE49-F238E27FC236}">
              <a16:creationId xmlns="" xmlns:a16="http://schemas.microsoft.com/office/drawing/2014/main" id="{FF118301-52CB-4867-9289-6881072410D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6" name="CaixaDeTexto 9125">
          <a:extLst>
            <a:ext uri="{FF2B5EF4-FFF2-40B4-BE49-F238E27FC236}">
              <a16:creationId xmlns="" xmlns:a16="http://schemas.microsoft.com/office/drawing/2014/main" id="{1538AABD-99E8-437F-B019-C0D17A7B744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7" name="CaixaDeTexto 9126">
          <a:extLst>
            <a:ext uri="{FF2B5EF4-FFF2-40B4-BE49-F238E27FC236}">
              <a16:creationId xmlns="" xmlns:a16="http://schemas.microsoft.com/office/drawing/2014/main" id="{31F47AE0-B955-441D-A2B6-718B9AE96B0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8" name="CaixaDeTexto 9127">
          <a:extLst>
            <a:ext uri="{FF2B5EF4-FFF2-40B4-BE49-F238E27FC236}">
              <a16:creationId xmlns="" xmlns:a16="http://schemas.microsoft.com/office/drawing/2014/main" id="{EC9BC0C4-16D5-4F38-B81D-CA2DC2B9F4B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29" name="CaixaDeTexto 9128">
          <a:extLst>
            <a:ext uri="{FF2B5EF4-FFF2-40B4-BE49-F238E27FC236}">
              <a16:creationId xmlns="" xmlns:a16="http://schemas.microsoft.com/office/drawing/2014/main" id="{44ADA466-EAF0-4FFD-9047-8A13DDE598A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0" name="CaixaDeTexto 9129">
          <a:extLst>
            <a:ext uri="{FF2B5EF4-FFF2-40B4-BE49-F238E27FC236}">
              <a16:creationId xmlns="" xmlns:a16="http://schemas.microsoft.com/office/drawing/2014/main" id="{47AE1D63-25A3-4E1C-BD0B-0AF0D62ACC5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1" name="CaixaDeTexto 9130">
          <a:extLst>
            <a:ext uri="{FF2B5EF4-FFF2-40B4-BE49-F238E27FC236}">
              <a16:creationId xmlns="" xmlns:a16="http://schemas.microsoft.com/office/drawing/2014/main" id="{CF6B59E4-DC1B-4E8D-BA92-64EB036C988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2" name="CaixaDeTexto 9131">
          <a:extLst>
            <a:ext uri="{FF2B5EF4-FFF2-40B4-BE49-F238E27FC236}">
              <a16:creationId xmlns="" xmlns:a16="http://schemas.microsoft.com/office/drawing/2014/main" id="{DCA31820-2B6E-4859-946A-2A8E922559E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3" name="CaixaDeTexto 9132">
          <a:extLst>
            <a:ext uri="{FF2B5EF4-FFF2-40B4-BE49-F238E27FC236}">
              <a16:creationId xmlns="" xmlns:a16="http://schemas.microsoft.com/office/drawing/2014/main" id="{336EA969-7FD0-45F4-8D15-8D7E6A1A40A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4" name="CaixaDeTexto 9133">
          <a:extLst>
            <a:ext uri="{FF2B5EF4-FFF2-40B4-BE49-F238E27FC236}">
              <a16:creationId xmlns="" xmlns:a16="http://schemas.microsoft.com/office/drawing/2014/main" id="{E3F08811-9BDD-4DFD-967F-75E8828FB56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5" name="CaixaDeTexto 9134">
          <a:extLst>
            <a:ext uri="{FF2B5EF4-FFF2-40B4-BE49-F238E27FC236}">
              <a16:creationId xmlns="" xmlns:a16="http://schemas.microsoft.com/office/drawing/2014/main" id="{DF60EFD3-7E2F-4074-9CF3-766FCE10F92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6" name="CaixaDeTexto 9135">
          <a:extLst>
            <a:ext uri="{FF2B5EF4-FFF2-40B4-BE49-F238E27FC236}">
              <a16:creationId xmlns="" xmlns:a16="http://schemas.microsoft.com/office/drawing/2014/main" id="{0B01AE68-0419-4A74-AF68-A5108224B39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7" name="CaixaDeTexto 9136">
          <a:extLst>
            <a:ext uri="{FF2B5EF4-FFF2-40B4-BE49-F238E27FC236}">
              <a16:creationId xmlns="" xmlns:a16="http://schemas.microsoft.com/office/drawing/2014/main" id="{227B79CE-7FC6-4325-B367-6B01C14E12D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8" name="CaixaDeTexto 9137">
          <a:extLst>
            <a:ext uri="{FF2B5EF4-FFF2-40B4-BE49-F238E27FC236}">
              <a16:creationId xmlns="" xmlns:a16="http://schemas.microsoft.com/office/drawing/2014/main" id="{FF5CFE3F-2626-40DC-8C85-6E8BD4B51C6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39" name="CaixaDeTexto 9138">
          <a:extLst>
            <a:ext uri="{FF2B5EF4-FFF2-40B4-BE49-F238E27FC236}">
              <a16:creationId xmlns="" xmlns:a16="http://schemas.microsoft.com/office/drawing/2014/main" id="{EFDCA4F2-2CC8-4048-AF08-3D5DC70B718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0" name="CaixaDeTexto 9139">
          <a:extLst>
            <a:ext uri="{FF2B5EF4-FFF2-40B4-BE49-F238E27FC236}">
              <a16:creationId xmlns="" xmlns:a16="http://schemas.microsoft.com/office/drawing/2014/main" id="{AFB02236-BBD8-4830-BB44-021FDF75679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1" name="CaixaDeTexto 9140">
          <a:extLst>
            <a:ext uri="{FF2B5EF4-FFF2-40B4-BE49-F238E27FC236}">
              <a16:creationId xmlns="" xmlns:a16="http://schemas.microsoft.com/office/drawing/2014/main" id="{429F5E79-3A57-4D5B-997E-E1E19603970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2" name="CaixaDeTexto 9141">
          <a:extLst>
            <a:ext uri="{FF2B5EF4-FFF2-40B4-BE49-F238E27FC236}">
              <a16:creationId xmlns="" xmlns:a16="http://schemas.microsoft.com/office/drawing/2014/main" id="{CB984D02-074A-415C-A11E-650179FC6EA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3" name="CaixaDeTexto 9142">
          <a:extLst>
            <a:ext uri="{FF2B5EF4-FFF2-40B4-BE49-F238E27FC236}">
              <a16:creationId xmlns="" xmlns:a16="http://schemas.microsoft.com/office/drawing/2014/main" id="{8E872B6B-EECA-4834-8E7C-266E509DC6D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4" name="CaixaDeTexto 9143">
          <a:extLst>
            <a:ext uri="{FF2B5EF4-FFF2-40B4-BE49-F238E27FC236}">
              <a16:creationId xmlns="" xmlns:a16="http://schemas.microsoft.com/office/drawing/2014/main" id="{A007C59E-36B6-452B-AEDB-6F3BA5DCF0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5" name="CaixaDeTexto 9144">
          <a:extLst>
            <a:ext uri="{FF2B5EF4-FFF2-40B4-BE49-F238E27FC236}">
              <a16:creationId xmlns="" xmlns:a16="http://schemas.microsoft.com/office/drawing/2014/main" id="{45A3568E-86DD-481D-AEFB-0BA7B1F8EEA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6" name="CaixaDeTexto 9145">
          <a:extLst>
            <a:ext uri="{FF2B5EF4-FFF2-40B4-BE49-F238E27FC236}">
              <a16:creationId xmlns="" xmlns:a16="http://schemas.microsoft.com/office/drawing/2014/main" id="{B6167290-B6E6-4803-A916-21AF4D76A2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7" name="CaixaDeTexto 9146">
          <a:extLst>
            <a:ext uri="{FF2B5EF4-FFF2-40B4-BE49-F238E27FC236}">
              <a16:creationId xmlns="" xmlns:a16="http://schemas.microsoft.com/office/drawing/2014/main" id="{DEBEA488-4F8F-487B-86D3-71CF6483685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8" name="CaixaDeTexto 9147">
          <a:extLst>
            <a:ext uri="{FF2B5EF4-FFF2-40B4-BE49-F238E27FC236}">
              <a16:creationId xmlns="" xmlns:a16="http://schemas.microsoft.com/office/drawing/2014/main" id="{E050B37E-B479-4283-BD94-A951B325740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49" name="CaixaDeTexto 9148">
          <a:extLst>
            <a:ext uri="{FF2B5EF4-FFF2-40B4-BE49-F238E27FC236}">
              <a16:creationId xmlns="" xmlns:a16="http://schemas.microsoft.com/office/drawing/2014/main" id="{92B6E342-6A41-4E47-9C0F-47891227AE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0" name="CaixaDeTexto 9149">
          <a:extLst>
            <a:ext uri="{FF2B5EF4-FFF2-40B4-BE49-F238E27FC236}">
              <a16:creationId xmlns="" xmlns:a16="http://schemas.microsoft.com/office/drawing/2014/main" id="{CE611A57-F68A-4011-9318-72560C0310C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1" name="CaixaDeTexto 9150">
          <a:extLst>
            <a:ext uri="{FF2B5EF4-FFF2-40B4-BE49-F238E27FC236}">
              <a16:creationId xmlns="" xmlns:a16="http://schemas.microsoft.com/office/drawing/2014/main" id="{470E0CF6-DD14-455C-95E7-90B10C20C39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2" name="CaixaDeTexto 9151">
          <a:extLst>
            <a:ext uri="{FF2B5EF4-FFF2-40B4-BE49-F238E27FC236}">
              <a16:creationId xmlns="" xmlns:a16="http://schemas.microsoft.com/office/drawing/2014/main" id="{E25AA5E6-93FE-4DB0-A8E3-A9743F9D054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3" name="CaixaDeTexto 9152">
          <a:extLst>
            <a:ext uri="{FF2B5EF4-FFF2-40B4-BE49-F238E27FC236}">
              <a16:creationId xmlns="" xmlns:a16="http://schemas.microsoft.com/office/drawing/2014/main" id="{B05CD44D-6AC3-4FE7-B93C-110EE2900B8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4" name="CaixaDeTexto 9153">
          <a:extLst>
            <a:ext uri="{FF2B5EF4-FFF2-40B4-BE49-F238E27FC236}">
              <a16:creationId xmlns="" xmlns:a16="http://schemas.microsoft.com/office/drawing/2014/main" id="{FCB7F176-57B1-4D1A-8412-97A6197BAA7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5" name="CaixaDeTexto 9154">
          <a:extLst>
            <a:ext uri="{FF2B5EF4-FFF2-40B4-BE49-F238E27FC236}">
              <a16:creationId xmlns="" xmlns:a16="http://schemas.microsoft.com/office/drawing/2014/main" id="{1D9B8880-355B-41BD-9D04-E49652B9373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6" name="CaixaDeTexto 9155">
          <a:extLst>
            <a:ext uri="{FF2B5EF4-FFF2-40B4-BE49-F238E27FC236}">
              <a16:creationId xmlns="" xmlns:a16="http://schemas.microsoft.com/office/drawing/2014/main" id="{59BB1A13-3F10-4E25-B2A2-6A57F31951F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7" name="CaixaDeTexto 9156">
          <a:extLst>
            <a:ext uri="{FF2B5EF4-FFF2-40B4-BE49-F238E27FC236}">
              <a16:creationId xmlns="" xmlns:a16="http://schemas.microsoft.com/office/drawing/2014/main" id="{F2747322-8113-4552-A69E-7EC58157F8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8" name="CaixaDeTexto 9157">
          <a:extLst>
            <a:ext uri="{FF2B5EF4-FFF2-40B4-BE49-F238E27FC236}">
              <a16:creationId xmlns="" xmlns:a16="http://schemas.microsoft.com/office/drawing/2014/main" id="{089926F7-9B79-402D-BC75-9F9FB54B17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59" name="CaixaDeTexto 9158">
          <a:extLst>
            <a:ext uri="{FF2B5EF4-FFF2-40B4-BE49-F238E27FC236}">
              <a16:creationId xmlns="" xmlns:a16="http://schemas.microsoft.com/office/drawing/2014/main" id="{AEDC2CB3-585B-4A6E-99E9-92D5F70457B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0" name="CaixaDeTexto 9159">
          <a:extLst>
            <a:ext uri="{FF2B5EF4-FFF2-40B4-BE49-F238E27FC236}">
              <a16:creationId xmlns="" xmlns:a16="http://schemas.microsoft.com/office/drawing/2014/main" id="{740A0671-2476-42F8-B448-4C9843308B7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1" name="CaixaDeTexto 9160">
          <a:extLst>
            <a:ext uri="{FF2B5EF4-FFF2-40B4-BE49-F238E27FC236}">
              <a16:creationId xmlns="" xmlns:a16="http://schemas.microsoft.com/office/drawing/2014/main" id="{BDD2D462-2420-48B7-A94A-FFEED0A28ED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2" name="CaixaDeTexto 9161">
          <a:extLst>
            <a:ext uri="{FF2B5EF4-FFF2-40B4-BE49-F238E27FC236}">
              <a16:creationId xmlns="" xmlns:a16="http://schemas.microsoft.com/office/drawing/2014/main" id="{3E6FEF5D-809A-4DED-ADB0-FCF45CA81A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3" name="CaixaDeTexto 9162">
          <a:extLst>
            <a:ext uri="{FF2B5EF4-FFF2-40B4-BE49-F238E27FC236}">
              <a16:creationId xmlns="" xmlns:a16="http://schemas.microsoft.com/office/drawing/2014/main" id="{1334E10B-9910-4D2D-B72F-54A070B83B7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4" name="CaixaDeTexto 9163">
          <a:extLst>
            <a:ext uri="{FF2B5EF4-FFF2-40B4-BE49-F238E27FC236}">
              <a16:creationId xmlns="" xmlns:a16="http://schemas.microsoft.com/office/drawing/2014/main" id="{FC11C90D-E86C-4718-8942-55BE119A27A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5" name="CaixaDeTexto 9164">
          <a:extLst>
            <a:ext uri="{FF2B5EF4-FFF2-40B4-BE49-F238E27FC236}">
              <a16:creationId xmlns="" xmlns:a16="http://schemas.microsoft.com/office/drawing/2014/main" id="{EAE12DB8-EDA9-4D4E-98AF-EC91E5AC712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6" name="CaixaDeTexto 9165">
          <a:extLst>
            <a:ext uri="{FF2B5EF4-FFF2-40B4-BE49-F238E27FC236}">
              <a16:creationId xmlns="" xmlns:a16="http://schemas.microsoft.com/office/drawing/2014/main" id="{1566847A-7840-4E10-AA81-7AC60FABBDE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7" name="CaixaDeTexto 9166">
          <a:extLst>
            <a:ext uri="{FF2B5EF4-FFF2-40B4-BE49-F238E27FC236}">
              <a16:creationId xmlns="" xmlns:a16="http://schemas.microsoft.com/office/drawing/2014/main" id="{FDE0E952-5E37-48D6-9A97-361FC8EE869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8" name="CaixaDeTexto 9167">
          <a:extLst>
            <a:ext uri="{FF2B5EF4-FFF2-40B4-BE49-F238E27FC236}">
              <a16:creationId xmlns="" xmlns:a16="http://schemas.microsoft.com/office/drawing/2014/main" id="{E53109D1-6F3A-4251-BDA0-AE8D6CA1C34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69" name="CaixaDeTexto 9168">
          <a:extLst>
            <a:ext uri="{FF2B5EF4-FFF2-40B4-BE49-F238E27FC236}">
              <a16:creationId xmlns="" xmlns:a16="http://schemas.microsoft.com/office/drawing/2014/main" id="{01A158F9-154C-408C-80C3-8972EFC04DB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0" name="CaixaDeTexto 9169">
          <a:extLst>
            <a:ext uri="{FF2B5EF4-FFF2-40B4-BE49-F238E27FC236}">
              <a16:creationId xmlns="" xmlns:a16="http://schemas.microsoft.com/office/drawing/2014/main" id="{2B8CC5E6-E6BA-4A98-B750-9DADD6FB4A6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1" name="CaixaDeTexto 9170">
          <a:extLst>
            <a:ext uri="{FF2B5EF4-FFF2-40B4-BE49-F238E27FC236}">
              <a16:creationId xmlns="" xmlns:a16="http://schemas.microsoft.com/office/drawing/2014/main" id="{C66A3185-4619-4759-B35B-203E55CB98C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2" name="CaixaDeTexto 9171">
          <a:extLst>
            <a:ext uri="{FF2B5EF4-FFF2-40B4-BE49-F238E27FC236}">
              <a16:creationId xmlns="" xmlns:a16="http://schemas.microsoft.com/office/drawing/2014/main" id="{5D68D2A3-25B5-4E25-B266-1F2B5088007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3" name="CaixaDeTexto 9172">
          <a:extLst>
            <a:ext uri="{FF2B5EF4-FFF2-40B4-BE49-F238E27FC236}">
              <a16:creationId xmlns="" xmlns:a16="http://schemas.microsoft.com/office/drawing/2014/main" id="{9348A6CB-516D-4518-BE1A-4129D86BCDB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4" name="CaixaDeTexto 9173">
          <a:extLst>
            <a:ext uri="{FF2B5EF4-FFF2-40B4-BE49-F238E27FC236}">
              <a16:creationId xmlns="" xmlns:a16="http://schemas.microsoft.com/office/drawing/2014/main" id="{495567E0-B0CF-42A9-A22E-CD826CE6A99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5" name="CaixaDeTexto 9174">
          <a:extLst>
            <a:ext uri="{FF2B5EF4-FFF2-40B4-BE49-F238E27FC236}">
              <a16:creationId xmlns="" xmlns:a16="http://schemas.microsoft.com/office/drawing/2014/main" id="{CC7176EA-9B67-4EAD-9666-E7F28007F60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6" name="CaixaDeTexto 9175">
          <a:extLst>
            <a:ext uri="{FF2B5EF4-FFF2-40B4-BE49-F238E27FC236}">
              <a16:creationId xmlns="" xmlns:a16="http://schemas.microsoft.com/office/drawing/2014/main" id="{0ABBE7D7-04F3-4198-B935-A4607D20053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7" name="CaixaDeTexto 9176">
          <a:extLst>
            <a:ext uri="{FF2B5EF4-FFF2-40B4-BE49-F238E27FC236}">
              <a16:creationId xmlns="" xmlns:a16="http://schemas.microsoft.com/office/drawing/2014/main" id="{B73AA535-84CD-4BBE-A35B-6CB62661F3D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8" name="CaixaDeTexto 9177">
          <a:extLst>
            <a:ext uri="{FF2B5EF4-FFF2-40B4-BE49-F238E27FC236}">
              <a16:creationId xmlns="" xmlns:a16="http://schemas.microsoft.com/office/drawing/2014/main" id="{B6D2755E-5798-4DAE-A6D7-8A919CA481D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79" name="CaixaDeTexto 9178">
          <a:extLst>
            <a:ext uri="{FF2B5EF4-FFF2-40B4-BE49-F238E27FC236}">
              <a16:creationId xmlns="" xmlns:a16="http://schemas.microsoft.com/office/drawing/2014/main" id="{3EF6ACA6-618A-4FDF-B91F-C02570853D2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0" name="CaixaDeTexto 9179">
          <a:extLst>
            <a:ext uri="{FF2B5EF4-FFF2-40B4-BE49-F238E27FC236}">
              <a16:creationId xmlns="" xmlns:a16="http://schemas.microsoft.com/office/drawing/2014/main" id="{99E055FF-EF4A-417C-BF16-0E130CD7275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1" name="CaixaDeTexto 9180">
          <a:extLst>
            <a:ext uri="{FF2B5EF4-FFF2-40B4-BE49-F238E27FC236}">
              <a16:creationId xmlns="" xmlns:a16="http://schemas.microsoft.com/office/drawing/2014/main" id="{ACDC065D-53F7-4656-BB8C-9E8794FF3CF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2" name="CaixaDeTexto 9181">
          <a:extLst>
            <a:ext uri="{FF2B5EF4-FFF2-40B4-BE49-F238E27FC236}">
              <a16:creationId xmlns="" xmlns:a16="http://schemas.microsoft.com/office/drawing/2014/main" id="{E735EFA8-4ABE-4863-A53E-1F0527CC48C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3" name="CaixaDeTexto 9182">
          <a:extLst>
            <a:ext uri="{FF2B5EF4-FFF2-40B4-BE49-F238E27FC236}">
              <a16:creationId xmlns="" xmlns:a16="http://schemas.microsoft.com/office/drawing/2014/main" id="{1CFF3440-327C-4E6C-9F15-693CC0193C5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4" name="CaixaDeTexto 9183">
          <a:extLst>
            <a:ext uri="{FF2B5EF4-FFF2-40B4-BE49-F238E27FC236}">
              <a16:creationId xmlns="" xmlns:a16="http://schemas.microsoft.com/office/drawing/2014/main" id="{22A22D61-C3C7-4D00-B8D0-32700B9BC5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5" name="CaixaDeTexto 9184">
          <a:extLst>
            <a:ext uri="{FF2B5EF4-FFF2-40B4-BE49-F238E27FC236}">
              <a16:creationId xmlns="" xmlns:a16="http://schemas.microsoft.com/office/drawing/2014/main" id="{9EAAFBE3-A455-489F-9275-DC8269F533B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6" name="CaixaDeTexto 9185">
          <a:extLst>
            <a:ext uri="{FF2B5EF4-FFF2-40B4-BE49-F238E27FC236}">
              <a16:creationId xmlns="" xmlns:a16="http://schemas.microsoft.com/office/drawing/2014/main" id="{78CB0CD9-90DA-4EC0-B9AB-57B2FC472C9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7" name="CaixaDeTexto 9186">
          <a:extLst>
            <a:ext uri="{FF2B5EF4-FFF2-40B4-BE49-F238E27FC236}">
              <a16:creationId xmlns="" xmlns:a16="http://schemas.microsoft.com/office/drawing/2014/main" id="{921EDAAB-4A30-45E0-B826-0223063AE74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8" name="CaixaDeTexto 9187">
          <a:extLst>
            <a:ext uri="{FF2B5EF4-FFF2-40B4-BE49-F238E27FC236}">
              <a16:creationId xmlns="" xmlns:a16="http://schemas.microsoft.com/office/drawing/2014/main" id="{2D4BCD2D-DA59-47D0-A642-40613F668E8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89" name="CaixaDeTexto 9188">
          <a:extLst>
            <a:ext uri="{FF2B5EF4-FFF2-40B4-BE49-F238E27FC236}">
              <a16:creationId xmlns="" xmlns:a16="http://schemas.microsoft.com/office/drawing/2014/main" id="{5D3F4844-030D-43D7-B359-AC2DBDFE4BB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0" name="CaixaDeTexto 9189">
          <a:extLst>
            <a:ext uri="{FF2B5EF4-FFF2-40B4-BE49-F238E27FC236}">
              <a16:creationId xmlns="" xmlns:a16="http://schemas.microsoft.com/office/drawing/2014/main" id="{B5FF9862-F2B0-4C10-ACB7-FBE17B728FC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1" name="CaixaDeTexto 9190">
          <a:extLst>
            <a:ext uri="{FF2B5EF4-FFF2-40B4-BE49-F238E27FC236}">
              <a16:creationId xmlns="" xmlns:a16="http://schemas.microsoft.com/office/drawing/2014/main" id="{281F0D3B-3AF0-4B25-857B-B543B7EA8D6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2" name="CaixaDeTexto 9191">
          <a:extLst>
            <a:ext uri="{FF2B5EF4-FFF2-40B4-BE49-F238E27FC236}">
              <a16:creationId xmlns="" xmlns:a16="http://schemas.microsoft.com/office/drawing/2014/main" id="{35DEC33B-F314-4FEE-9427-A27F33BD090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3" name="CaixaDeTexto 9192">
          <a:extLst>
            <a:ext uri="{FF2B5EF4-FFF2-40B4-BE49-F238E27FC236}">
              <a16:creationId xmlns="" xmlns:a16="http://schemas.microsoft.com/office/drawing/2014/main" id="{14EED1B4-765F-41C4-B112-16C8B2AE672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4" name="CaixaDeTexto 9193">
          <a:extLst>
            <a:ext uri="{FF2B5EF4-FFF2-40B4-BE49-F238E27FC236}">
              <a16:creationId xmlns="" xmlns:a16="http://schemas.microsoft.com/office/drawing/2014/main" id="{225AF240-F11E-47D4-AD81-4CD0D4CE902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5" name="CaixaDeTexto 9194">
          <a:extLst>
            <a:ext uri="{FF2B5EF4-FFF2-40B4-BE49-F238E27FC236}">
              <a16:creationId xmlns="" xmlns:a16="http://schemas.microsoft.com/office/drawing/2014/main" id="{84FF5DA9-845A-4145-8E37-3F393ECB833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6" name="CaixaDeTexto 9195">
          <a:extLst>
            <a:ext uri="{FF2B5EF4-FFF2-40B4-BE49-F238E27FC236}">
              <a16:creationId xmlns="" xmlns:a16="http://schemas.microsoft.com/office/drawing/2014/main" id="{A75FFA53-4804-4AEC-8EFA-D7C28F097D4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7" name="CaixaDeTexto 9196">
          <a:extLst>
            <a:ext uri="{FF2B5EF4-FFF2-40B4-BE49-F238E27FC236}">
              <a16:creationId xmlns="" xmlns:a16="http://schemas.microsoft.com/office/drawing/2014/main" id="{3450F9C9-4A4C-474E-945C-65A3BDB7889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8" name="CaixaDeTexto 9197">
          <a:extLst>
            <a:ext uri="{FF2B5EF4-FFF2-40B4-BE49-F238E27FC236}">
              <a16:creationId xmlns="" xmlns:a16="http://schemas.microsoft.com/office/drawing/2014/main" id="{ABA78125-556D-46CC-9175-B42E812E73B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199" name="CaixaDeTexto 9198">
          <a:extLst>
            <a:ext uri="{FF2B5EF4-FFF2-40B4-BE49-F238E27FC236}">
              <a16:creationId xmlns="" xmlns:a16="http://schemas.microsoft.com/office/drawing/2014/main" id="{C61E54A1-31DF-4E99-BBD5-13B86DDB0DD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0" name="CaixaDeTexto 9199">
          <a:extLst>
            <a:ext uri="{FF2B5EF4-FFF2-40B4-BE49-F238E27FC236}">
              <a16:creationId xmlns="" xmlns:a16="http://schemas.microsoft.com/office/drawing/2014/main" id="{2FF86F18-ABB2-40F7-BEB5-FA91B7DCEC0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1" name="CaixaDeTexto 9200">
          <a:extLst>
            <a:ext uri="{FF2B5EF4-FFF2-40B4-BE49-F238E27FC236}">
              <a16:creationId xmlns="" xmlns:a16="http://schemas.microsoft.com/office/drawing/2014/main" id="{A3749F9F-9A46-47A3-ABF7-73A9530F1FA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2" name="CaixaDeTexto 9201">
          <a:extLst>
            <a:ext uri="{FF2B5EF4-FFF2-40B4-BE49-F238E27FC236}">
              <a16:creationId xmlns="" xmlns:a16="http://schemas.microsoft.com/office/drawing/2014/main" id="{1D2DB567-9F10-49B3-B167-C0032F975C5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3" name="CaixaDeTexto 9202">
          <a:extLst>
            <a:ext uri="{FF2B5EF4-FFF2-40B4-BE49-F238E27FC236}">
              <a16:creationId xmlns="" xmlns:a16="http://schemas.microsoft.com/office/drawing/2014/main" id="{909A078E-77A7-4129-91A5-EC1FC150550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4" name="CaixaDeTexto 9203">
          <a:extLst>
            <a:ext uri="{FF2B5EF4-FFF2-40B4-BE49-F238E27FC236}">
              <a16:creationId xmlns="" xmlns:a16="http://schemas.microsoft.com/office/drawing/2014/main" id="{BDBF30BA-9020-444D-87C9-EFFCE0312C6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5" name="CaixaDeTexto 9204">
          <a:extLst>
            <a:ext uri="{FF2B5EF4-FFF2-40B4-BE49-F238E27FC236}">
              <a16:creationId xmlns="" xmlns:a16="http://schemas.microsoft.com/office/drawing/2014/main" id="{69CAF271-624D-4E00-A2FB-DCF51C07CAD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6" name="CaixaDeTexto 9205">
          <a:extLst>
            <a:ext uri="{FF2B5EF4-FFF2-40B4-BE49-F238E27FC236}">
              <a16:creationId xmlns="" xmlns:a16="http://schemas.microsoft.com/office/drawing/2014/main" id="{4A54EF29-3F26-42F1-AC69-E30F957B2B5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7" name="CaixaDeTexto 9206">
          <a:extLst>
            <a:ext uri="{FF2B5EF4-FFF2-40B4-BE49-F238E27FC236}">
              <a16:creationId xmlns="" xmlns:a16="http://schemas.microsoft.com/office/drawing/2014/main" id="{EC872793-A30E-4282-9285-06FB651DED8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8" name="CaixaDeTexto 9207">
          <a:extLst>
            <a:ext uri="{FF2B5EF4-FFF2-40B4-BE49-F238E27FC236}">
              <a16:creationId xmlns="" xmlns:a16="http://schemas.microsoft.com/office/drawing/2014/main" id="{1DA4C636-E681-4530-81F7-A617080CCD6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09" name="CaixaDeTexto 9208">
          <a:extLst>
            <a:ext uri="{FF2B5EF4-FFF2-40B4-BE49-F238E27FC236}">
              <a16:creationId xmlns="" xmlns:a16="http://schemas.microsoft.com/office/drawing/2014/main" id="{4E8FF21A-2AEF-4F3B-9626-6729CA50ABE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0" name="CaixaDeTexto 9209">
          <a:extLst>
            <a:ext uri="{FF2B5EF4-FFF2-40B4-BE49-F238E27FC236}">
              <a16:creationId xmlns="" xmlns:a16="http://schemas.microsoft.com/office/drawing/2014/main" id="{B1697595-B236-4684-A26F-279DAE4E7BD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1" name="CaixaDeTexto 9210">
          <a:extLst>
            <a:ext uri="{FF2B5EF4-FFF2-40B4-BE49-F238E27FC236}">
              <a16:creationId xmlns="" xmlns:a16="http://schemas.microsoft.com/office/drawing/2014/main" id="{6CB0EBCB-65A1-4745-91CF-8D08DC24EFE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2" name="CaixaDeTexto 9211">
          <a:extLst>
            <a:ext uri="{FF2B5EF4-FFF2-40B4-BE49-F238E27FC236}">
              <a16:creationId xmlns="" xmlns:a16="http://schemas.microsoft.com/office/drawing/2014/main" id="{00252747-8B2D-4678-9AB5-BBA3A9DA9FE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3" name="CaixaDeTexto 9212">
          <a:extLst>
            <a:ext uri="{FF2B5EF4-FFF2-40B4-BE49-F238E27FC236}">
              <a16:creationId xmlns="" xmlns:a16="http://schemas.microsoft.com/office/drawing/2014/main" id="{1DA97971-B8AC-4F63-A687-51C4B5D2EBE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4" name="CaixaDeTexto 9213">
          <a:extLst>
            <a:ext uri="{FF2B5EF4-FFF2-40B4-BE49-F238E27FC236}">
              <a16:creationId xmlns="" xmlns:a16="http://schemas.microsoft.com/office/drawing/2014/main" id="{B21A224A-45CE-4AD0-A5B5-A4CCBA91455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5" name="CaixaDeTexto 9214">
          <a:extLst>
            <a:ext uri="{FF2B5EF4-FFF2-40B4-BE49-F238E27FC236}">
              <a16:creationId xmlns="" xmlns:a16="http://schemas.microsoft.com/office/drawing/2014/main" id="{699D9E0A-1C08-44EE-8ABC-AC3FCD3EC56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6" name="CaixaDeTexto 9215">
          <a:extLst>
            <a:ext uri="{FF2B5EF4-FFF2-40B4-BE49-F238E27FC236}">
              <a16:creationId xmlns="" xmlns:a16="http://schemas.microsoft.com/office/drawing/2014/main" id="{D2EA26AC-B857-4B4D-A34A-7D3414EFFC2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7" name="CaixaDeTexto 9216">
          <a:extLst>
            <a:ext uri="{FF2B5EF4-FFF2-40B4-BE49-F238E27FC236}">
              <a16:creationId xmlns="" xmlns:a16="http://schemas.microsoft.com/office/drawing/2014/main" id="{E817B838-F8D1-4567-BE35-9C864433213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8" name="CaixaDeTexto 9217">
          <a:extLst>
            <a:ext uri="{FF2B5EF4-FFF2-40B4-BE49-F238E27FC236}">
              <a16:creationId xmlns="" xmlns:a16="http://schemas.microsoft.com/office/drawing/2014/main" id="{8FB16D03-B192-41DD-B337-8EF0F31D8F4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19" name="CaixaDeTexto 9218">
          <a:extLst>
            <a:ext uri="{FF2B5EF4-FFF2-40B4-BE49-F238E27FC236}">
              <a16:creationId xmlns="" xmlns:a16="http://schemas.microsoft.com/office/drawing/2014/main" id="{299C687A-5EC5-4C0C-8534-AD808391A6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0" name="CaixaDeTexto 9219">
          <a:extLst>
            <a:ext uri="{FF2B5EF4-FFF2-40B4-BE49-F238E27FC236}">
              <a16:creationId xmlns="" xmlns:a16="http://schemas.microsoft.com/office/drawing/2014/main" id="{D18EF098-260B-4669-9D4A-F9EB87D1B0E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1" name="CaixaDeTexto 9220">
          <a:extLst>
            <a:ext uri="{FF2B5EF4-FFF2-40B4-BE49-F238E27FC236}">
              <a16:creationId xmlns="" xmlns:a16="http://schemas.microsoft.com/office/drawing/2014/main" id="{96D551BD-E298-4102-B9EA-98713726511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2" name="CaixaDeTexto 9221">
          <a:extLst>
            <a:ext uri="{FF2B5EF4-FFF2-40B4-BE49-F238E27FC236}">
              <a16:creationId xmlns="" xmlns:a16="http://schemas.microsoft.com/office/drawing/2014/main" id="{9926B933-8943-43FC-BC96-A552A6E36DA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3" name="CaixaDeTexto 9222">
          <a:extLst>
            <a:ext uri="{FF2B5EF4-FFF2-40B4-BE49-F238E27FC236}">
              <a16:creationId xmlns="" xmlns:a16="http://schemas.microsoft.com/office/drawing/2014/main" id="{B021A8ED-44E3-4D00-9748-42D4000EF3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4" name="CaixaDeTexto 9223">
          <a:extLst>
            <a:ext uri="{FF2B5EF4-FFF2-40B4-BE49-F238E27FC236}">
              <a16:creationId xmlns="" xmlns:a16="http://schemas.microsoft.com/office/drawing/2014/main" id="{FD393ECC-5BFB-4740-9465-0CCB198C637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5" name="CaixaDeTexto 9224">
          <a:extLst>
            <a:ext uri="{FF2B5EF4-FFF2-40B4-BE49-F238E27FC236}">
              <a16:creationId xmlns="" xmlns:a16="http://schemas.microsoft.com/office/drawing/2014/main" id="{F3329E18-EC6D-467E-964E-BED074DE1DE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6" name="CaixaDeTexto 9225">
          <a:extLst>
            <a:ext uri="{FF2B5EF4-FFF2-40B4-BE49-F238E27FC236}">
              <a16:creationId xmlns="" xmlns:a16="http://schemas.microsoft.com/office/drawing/2014/main" id="{DC1EC40B-E593-40AB-ADF8-123F124FACD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7" name="CaixaDeTexto 9226">
          <a:extLst>
            <a:ext uri="{FF2B5EF4-FFF2-40B4-BE49-F238E27FC236}">
              <a16:creationId xmlns="" xmlns:a16="http://schemas.microsoft.com/office/drawing/2014/main" id="{BEB1C930-8151-46E8-8968-B2EB6D33523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8" name="CaixaDeTexto 9227">
          <a:extLst>
            <a:ext uri="{FF2B5EF4-FFF2-40B4-BE49-F238E27FC236}">
              <a16:creationId xmlns="" xmlns:a16="http://schemas.microsoft.com/office/drawing/2014/main" id="{58228082-F799-41CF-9629-3D497637A4E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29" name="CaixaDeTexto 9228">
          <a:extLst>
            <a:ext uri="{FF2B5EF4-FFF2-40B4-BE49-F238E27FC236}">
              <a16:creationId xmlns="" xmlns:a16="http://schemas.microsoft.com/office/drawing/2014/main" id="{EA97AFE0-9EAD-4B5E-BA78-807492EB2A9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0" name="CaixaDeTexto 9229">
          <a:extLst>
            <a:ext uri="{FF2B5EF4-FFF2-40B4-BE49-F238E27FC236}">
              <a16:creationId xmlns="" xmlns:a16="http://schemas.microsoft.com/office/drawing/2014/main" id="{05E05C07-AC89-4FA7-B91F-656B3803406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1" name="CaixaDeTexto 9230">
          <a:extLst>
            <a:ext uri="{FF2B5EF4-FFF2-40B4-BE49-F238E27FC236}">
              <a16:creationId xmlns="" xmlns:a16="http://schemas.microsoft.com/office/drawing/2014/main" id="{B9C7A6B5-004D-4C58-9E32-7D89F21EF0D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2" name="CaixaDeTexto 9231">
          <a:extLst>
            <a:ext uri="{FF2B5EF4-FFF2-40B4-BE49-F238E27FC236}">
              <a16:creationId xmlns="" xmlns:a16="http://schemas.microsoft.com/office/drawing/2014/main" id="{B2B1769C-ACE4-467C-BF92-55D299E7E6F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3" name="CaixaDeTexto 9232">
          <a:extLst>
            <a:ext uri="{FF2B5EF4-FFF2-40B4-BE49-F238E27FC236}">
              <a16:creationId xmlns="" xmlns:a16="http://schemas.microsoft.com/office/drawing/2014/main" id="{517648E8-A848-48D1-9445-DAAB09253B8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4" name="CaixaDeTexto 9233">
          <a:extLst>
            <a:ext uri="{FF2B5EF4-FFF2-40B4-BE49-F238E27FC236}">
              <a16:creationId xmlns="" xmlns:a16="http://schemas.microsoft.com/office/drawing/2014/main" id="{4333F759-18A1-47EF-9DBE-558DC00F2CF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5" name="CaixaDeTexto 9234">
          <a:extLst>
            <a:ext uri="{FF2B5EF4-FFF2-40B4-BE49-F238E27FC236}">
              <a16:creationId xmlns="" xmlns:a16="http://schemas.microsoft.com/office/drawing/2014/main" id="{E7F19820-6E63-49C0-A14B-DF3258BDAC5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6" name="CaixaDeTexto 9235">
          <a:extLst>
            <a:ext uri="{FF2B5EF4-FFF2-40B4-BE49-F238E27FC236}">
              <a16:creationId xmlns="" xmlns:a16="http://schemas.microsoft.com/office/drawing/2014/main" id="{E3F30A8F-FFB5-4432-AD3B-3A989FFD8AA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7" name="CaixaDeTexto 9236">
          <a:extLst>
            <a:ext uri="{FF2B5EF4-FFF2-40B4-BE49-F238E27FC236}">
              <a16:creationId xmlns="" xmlns:a16="http://schemas.microsoft.com/office/drawing/2014/main" id="{55E1322D-0219-4AEE-8418-F5D1C0CD21D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8" name="CaixaDeTexto 9237">
          <a:extLst>
            <a:ext uri="{FF2B5EF4-FFF2-40B4-BE49-F238E27FC236}">
              <a16:creationId xmlns="" xmlns:a16="http://schemas.microsoft.com/office/drawing/2014/main" id="{354C1EA6-EE0A-444C-B09D-502C402AB23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39" name="CaixaDeTexto 9238">
          <a:extLst>
            <a:ext uri="{FF2B5EF4-FFF2-40B4-BE49-F238E27FC236}">
              <a16:creationId xmlns="" xmlns:a16="http://schemas.microsoft.com/office/drawing/2014/main" id="{A6AFEC4A-E32B-42AB-9569-457EA14420E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0" name="CaixaDeTexto 9239">
          <a:extLst>
            <a:ext uri="{FF2B5EF4-FFF2-40B4-BE49-F238E27FC236}">
              <a16:creationId xmlns="" xmlns:a16="http://schemas.microsoft.com/office/drawing/2014/main" id="{0AAA7679-B3D6-4A48-BA06-70417BD847F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1" name="CaixaDeTexto 9240">
          <a:extLst>
            <a:ext uri="{FF2B5EF4-FFF2-40B4-BE49-F238E27FC236}">
              <a16:creationId xmlns="" xmlns:a16="http://schemas.microsoft.com/office/drawing/2014/main" id="{1F853C9E-9091-4ADD-8025-CF2789570A9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2" name="CaixaDeTexto 9241">
          <a:extLst>
            <a:ext uri="{FF2B5EF4-FFF2-40B4-BE49-F238E27FC236}">
              <a16:creationId xmlns="" xmlns:a16="http://schemas.microsoft.com/office/drawing/2014/main" id="{952B5055-A5D1-4509-9A97-1C64ABC1250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3" name="CaixaDeTexto 9242">
          <a:extLst>
            <a:ext uri="{FF2B5EF4-FFF2-40B4-BE49-F238E27FC236}">
              <a16:creationId xmlns="" xmlns:a16="http://schemas.microsoft.com/office/drawing/2014/main" id="{4FDC924E-91C1-4108-BE64-95A20B9878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4" name="CaixaDeTexto 9243">
          <a:extLst>
            <a:ext uri="{FF2B5EF4-FFF2-40B4-BE49-F238E27FC236}">
              <a16:creationId xmlns="" xmlns:a16="http://schemas.microsoft.com/office/drawing/2014/main" id="{54FC1CCB-F350-474F-AE1C-B98B51466F3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5" name="CaixaDeTexto 9244">
          <a:extLst>
            <a:ext uri="{FF2B5EF4-FFF2-40B4-BE49-F238E27FC236}">
              <a16:creationId xmlns="" xmlns:a16="http://schemas.microsoft.com/office/drawing/2014/main" id="{AA2809B8-BC47-4AC9-8BE0-01B7DBD06F1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6" name="CaixaDeTexto 9245">
          <a:extLst>
            <a:ext uri="{FF2B5EF4-FFF2-40B4-BE49-F238E27FC236}">
              <a16:creationId xmlns="" xmlns:a16="http://schemas.microsoft.com/office/drawing/2014/main" id="{A1D790BC-CB68-436F-9F07-3ECEB318BEC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7" name="CaixaDeTexto 9246">
          <a:extLst>
            <a:ext uri="{FF2B5EF4-FFF2-40B4-BE49-F238E27FC236}">
              <a16:creationId xmlns="" xmlns:a16="http://schemas.microsoft.com/office/drawing/2014/main" id="{6CAF9725-6CCC-4FC4-9CD4-A93905B842B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8" name="CaixaDeTexto 9247">
          <a:extLst>
            <a:ext uri="{FF2B5EF4-FFF2-40B4-BE49-F238E27FC236}">
              <a16:creationId xmlns="" xmlns:a16="http://schemas.microsoft.com/office/drawing/2014/main" id="{4DA2EB98-ECFC-4945-8AC4-EA4605BC4F8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49" name="CaixaDeTexto 9248">
          <a:extLst>
            <a:ext uri="{FF2B5EF4-FFF2-40B4-BE49-F238E27FC236}">
              <a16:creationId xmlns="" xmlns:a16="http://schemas.microsoft.com/office/drawing/2014/main" id="{B067A1CC-1E6C-4086-8821-9425088A1FE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0" name="CaixaDeTexto 9249">
          <a:extLst>
            <a:ext uri="{FF2B5EF4-FFF2-40B4-BE49-F238E27FC236}">
              <a16:creationId xmlns="" xmlns:a16="http://schemas.microsoft.com/office/drawing/2014/main" id="{14D4AB28-3F37-41C8-A7FF-CE18B385BFC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1" name="CaixaDeTexto 9250">
          <a:extLst>
            <a:ext uri="{FF2B5EF4-FFF2-40B4-BE49-F238E27FC236}">
              <a16:creationId xmlns="" xmlns:a16="http://schemas.microsoft.com/office/drawing/2014/main" id="{A80ADC69-5792-4DA3-891A-8B8B33C8AE2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2" name="CaixaDeTexto 9251">
          <a:extLst>
            <a:ext uri="{FF2B5EF4-FFF2-40B4-BE49-F238E27FC236}">
              <a16:creationId xmlns="" xmlns:a16="http://schemas.microsoft.com/office/drawing/2014/main" id="{425C7509-BC1A-4311-B846-EE0A8D565A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3" name="CaixaDeTexto 9252">
          <a:extLst>
            <a:ext uri="{FF2B5EF4-FFF2-40B4-BE49-F238E27FC236}">
              <a16:creationId xmlns="" xmlns:a16="http://schemas.microsoft.com/office/drawing/2014/main" id="{B42C0261-D125-43E7-A12D-3A0CFE5193E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4" name="CaixaDeTexto 9253">
          <a:extLst>
            <a:ext uri="{FF2B5EF4-FFF2-40B4-BE49-F238E27FC236}">
              <a16:creationId xmlns="" xmlns:a16="http://schemas.microsoft.com/office/drawing/2014/main" id="{41700A09-024E-47A3-B129-C91A708CD44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5" name="CaixaDeTexto 9254">
          <a:extLst>
            <a:ext uri="{FF2B5EF4-FFF2-40B4-BE49-F238E27FC236}">
              <a16:creationId xmlns="" xmlns:a16="http://schemas.microsoft.com/office/drawing/2014/main" id="{7A5AFD01-4889-48DB-AC1D-60790C705C9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6" name="CaixaDeTexto 9255">
          <a:extLst>
            <a:ext uri="{FF2B5EF4-FFF2-40B4-BE49-F238E27FC236}">
              <a16:creationId xmlns="" xmlns:a16="http://schemas.microsoft.com/office/drawing/2014/main" id="{4C194D98-A38D-498A-B72E-50B794DB7D8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7" name="CaixaDeTexto 9256">
          <a:extLst>
            <a:ext uri="{FF2B5EF4-FFF2-40B4-BE49-F238E27FC236}">
              <a16:creationId xmlns="" xmlns:a16="http://schemas.microsoft.com/office/drawing/2014/main" id="{7198897B-1876-41F9-9B48-8EEBE3117A1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8" name="CaixaDeTexto 9257">
          <a:extLst>
            <a:ext uri="{FF2B5EF4-FFF2-40B4-BE49-F238E27FC236}">
              <a16:creationId xmlns="" xmlns:a16="http://schemas.microsoft.com/office/drawing/2014/main" id="{631B3EEE-742A-454A-9A40-5667265CEAC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59" name="CaixaDeTexto 9258">
          <a:extLst>
            <a:ext uri="{FF2B5EF4-FFF2-40B4-BE49-F238E27FC236}">
              <a16:creationId xmlns="" xmlns:a16="http://schemas.microsoft.com/office/drawing/2014/main" id="{7973EAAF-1744-47C1-9133-E05783F9D49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0" name="CaixaDeTexto 9259">
          <a:extLst>
            <a:ext uri="{FF2B5EF4-FFF2-40B4-BE49-F238E27FC236}">
              <a16:creationId xmlns="" xmlns:a16="http://schemas.microsoft.com/office/drawing/2014/main" id="{234F4CE5-1ADA-485E-B46C-B9E7044A5AC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1" name="CaixaDeTexto 9260">
          <a:extLst>
            <a:ext uri="{FF2B5EF4-FFF2-40B4-BE49-F238E27FC236}">
              <a16:creationId xmlns="" xmlns:a16="http://schemas.microsoft.com/office/drawing/2014/main" id="{02E76320-DAE6-4C13-9C87-CB89059279C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2" name="CaixaDeTexto 9261">
          <a:extLst>
            <a:ext uri="{FF2B5EF4-FFF2-40B4-BE49-F238E27FC236}">
              <a16:creationId xmlns="" xmlns:a16="http://schemas.microsoft.com/office/drawing/2014/main" id="{14532449-4CCE-4F64-A517-C7A166922E1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3" name="CaixaDeTexto 9262">
          <a:extLst>
            <a:ext uri="{FF2B5EF4-FFF2-40B4-BE49-F238E27FC236}">
              <a16:creationId xmlns="" xmlns:a16="http://schemas.microsoft.com/office/drawing/2014/main" id="{16F26E0F-703B-4B76-AE6E-59C0BA73C3A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4" name="CaixaDeTexto 9263">
          <a:extLst>
            <a:ext uri="{FF2B5EF4-FFF2-40B4-BE49-F238E27FC236}">
              <a16:creationId xmlns="" xmlns:a16="http://schemas.microsoft.com/office/drawing/2014/main" id="{D19E2F6E-583E-42E6-B336-A3BEC54D6B3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5" name="CaixaDeTexto 9264">
          <a:extLst>
            <a:ext uri="{FF2B5EF4-FFF2-40B4-BE49-F238E27FC236}">
              <a16:creationId xmlns="" xmlns:a16="http://schemas.microsoft.com/office/drawing/2014/main" id="{B3ACACE7-E801-47A2-BCA0-F80ADC29302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6" name="CaixaDeTexto 9265">
          <a:extLst>
            <a:ext uri="{FF2B5EF4-FFF2-40B4-BE49-F238E27FC236}">
              <a16:creationId xmlns="" xmlns:a16="http://schemas.microsoft.com/office/drawing/2014/main" id="{556B952B-7898-400F-ABC5-9ABC1BB1D00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7" name="CaixaDeTexto 9266">
          <a:extLst>
            <a:ext uri="{FF2B5EF4-FFF2-40B4-BE49-F238E27FC236}">
              <a16:creationId xmlns="" xmlns:a16="http://schemas.microsoft.com/office/drawing/2014/main" id="{35CFC23A-8897-486F-B654-43C4B0004D2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8" name="CaixaDeTexto 9267">
          <a:extLst>
            <a:ext uri="{FF2B5EF4-FFF2-40B4-BE49-F238E27FC236}">
              <a16:creationId xmlns="" xmlns:a16="http://schemas.microsoft.com/office/drawing/2014/main" id="{0AB6B52E-D3DB-4805-8554-C6AA5FCDBC3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69" name="CaixaDeTexto 9268">
          <a:extLst>
            <a:ext uri="{FF2B5EF4-FFF2-40B4-BE49-F238E27FC236}">
              <a16:creationId xmlns="" xmlns:a16="http://schemas.microsoft.com/office/drawing/2014/main" id="{42376EEC-D8D3-4743-8AF7-38C1E1B6A72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0" name="CaixaDeTexto 9269">
          <a:extLst>
            <a:ext uri="{FF2B5EF4-FFF2-40B4-BE49-F238E27FC236}">
              <a16:creationId xmlns="" xmlns:a16="http://schemas.microsoft.com/office/drawing/2014/main" id="{4ACACC41-13A4-41AE-84AB-DF34D589599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1" name="CaixaDeTexto 9270">
          <a:extLst>
            <a:ext uri="{FF2B5EF4-FFF2-40B4-BE49-F238E27FC236}">
              <a16:creationId xmlns="" xmlns:a16="http://schemas.microsoft.com/office/drawing/2014/main" id="{F83434BA-6264-45D9-81F8-7E36847FBA1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2" name="CaixaDeTexto 9271">
          <a:extLst>
            <a:ext uri="{FF2B5EF4-FFF2-40B4-BE49-F238E27FC236}">
              <a16:creationId xmlns="" xmlns:a16="http://schemas.microsoft.com/office/drawing/2014/main" id="{2C1C7862-3C02-4EA9-B884-DCD902991F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3" name="CaixaDeTexto 9272">
          <a:extLst>
            <a:ext uri="{FF2B5EF4-FFF2-40B4-BE49-F238E27FC236}">
              <a16:creationId xmlns="" xmlns:a16="http://schemas.microsoft.com/office/drawing/2014/main" id="{0FD64378-25D8-4943-9C63-F9263385A74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4" name="CaixaDeTexto 9273">
          <a:extLst>
            <a:ext uri="{FF2B5EF4-FFF2-40B4-BE49-F238E27FC236}">
              <a16:creationId xmlns="" xmlns:a16="http://schemas.microsoft.com/office/drawing/2014/main" id="{FBAAB3FA-5EA6-419A-A06D-8B7DB74C08E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5" name="CaixaDeTexto 9274">
          <a:extLst>
            <a:ext uri="{FF2B5EF4-FFF2-40B4-BE49-F238E27FC236}">
              <a16:creationId xmlns="" xmlns:a16="http://schemas.microsoft.com/office/drawing/2014/main" id="{19136F14-A4EF-403D-8125-5C8FA82BD8B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6" name="CaixaDeTexto 9275">
          <a:extLst>
            <a:ext uri="{FF2B5EF4-FFF2-40B4-BE49-F238E27FC236}">
              <a16:creationId xmlns="" xmlns:a16="http://schemas.microsoft.com/office/drawing/2014/main" id="{3BC3D795-DBBF-43F8-A1AD-850B33CC174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7" name="CaixaDeTexto 9276">
          <a:extLst>
            <a:ext uri="{FF2B5EF4-FFF2-40B4-BE49-F238E27FC236}">
              <a16:creationId xmlns="" xmlns:a16="http://schemas.microsoft.com/office/drawing/2014/main" id="{8F767641-DEE8-435F-BE26-CF09066084C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8" name="CaixaDeTexto 9277">
          <a:extLst>
            <a:ext uri="{FF2B5EF4-FFF2-40B4-BE49-F238E27FC236}">
              <a16:creationId xmlns="" xmlns:a16="http://schemas.microsoft.com/office/drawing/2014/main" id="{0489AA81-C04A-4D92-8FC4-7C20D514E4C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79" name="CaixaDeTexto 9278">
          <a:extLst>
            <a:ext uri="{FF2B5EF4-FFF2-40B4-BE49-F238E27FC236}">
              <a16:creationId xmlns="" xmlns:a16="http://schemas.microsoft.com/office/drawing/2014/main" id="{34D8338D-BA2A-42B1-988E-767AF65DD43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0" name="CaixaDeTexto 9279">
          <a:extLst>
            <a:ext uri="{FF2B5EF4-FFF2-40B4-BE49-F238E27FC236}">
              <a16:creationId xmlns="" xmlns:a16="http://schemas.microsoft.com/office/drawing/2014/main" id="{5D31F289-CD76-4A12-834C-8C6AB172149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1" name="CaixaDeTexto 9280">
          <a:extLst>
            <a:ext uri="{FF2B5EF4-FFF2-40B4-BE49-F238E27FC236}">
              <a16:creationId xmlns="" xmlns:a16="http://schemas.microsoft.com/office/drawing/2014/main" id="{99863E1D-1809-4D06-8840-AEC0E5E8713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2" name="CaixaDeTexto 9281">
          <a:extLst>
            <a:ext uri="{FF2B5EF4-FFF2-40B4-BE49-F238E27FC236}">
              <a16:creationId xmlns="" xmlns:a16="http://schemas.microsoft.com/office/drawing/2014/main" id="{9386847C-6C85-4261-8AF4-83D5334D7EE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3" name="CaixaDeTexto 9282">
          <a:extLst>
            <a:ext uri="{FF2B5EF4-FFF2-40B4-BE49-F238E27FC236}">
              <a16:creationId xmlns="" xmlns:a16="http://schemas.microsoft.com/office/drawing/2014/main" id="{8FA316B9-ACC0-43FC-9758-4A186239E3C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4" name="CaixaDeTexto 9283">
          <a:extLst>
            <a:ext uri="{FF2B5EF4-FFF2-40B4-BE49-F238E27FC236}">
              <a16:creationId xmlns="" xmlns:a16="http://schemas.microsoft.com/office/drawing/2014/main" id="{890BFD10-F67F-42E5-8DDD-C68AF53157E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5" name="CaixaDeTexto 9284">
          <a:extLst>
            <a:ext uri="{FF2B5EF4-FFF2-40B4-BE49-F238E27FC236}">
              <a16:creationId xmlns="" xmlns:a16="http://schemas.microsoft.com/office/drawing/2014/main" id="{E9E63C76-F5F3-47E9-B014-CEABC838B3E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6" name="CaixaDeTexto 9285">
          <a:extLst>
            <a:ext uri="{FF2B5EF4-FFF2-40B4-BE49-F238E27FC236}">
              <a16:creationId xmlns="" xmlns:a16="http://schemas.microsoft.com/office/drawing/2014/main" id="{5F3A6252-1F3D-4477-8259-1E43A808327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7" name="CaixaDeTexto 9286">
          <a:extLst>
            <a:ext uri="{FF2B5EF4-FFF2-40B4-BE49-F238E27FC236}">
              <a16:creationId xmlns="" xmlns:a16="http://schemas.microsoft.com/office/drawing/2014/main" id="{AD7CA978-A968-47F3-AD35-6339788A621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8" name="CaixaDeTexto 9287">
          <a:extLst>
            <a:ext uri="{FF2B5EF4-FFF2-40B4-BE49-F238E27FC236}">
              <a16:creationId xmlns="" xmlns:a16="http://schemas.microsoft.com/office/drawing/2014/main" id="{754A758D-3930-48EF-A546-76E78F358BF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89" name="CaixaDeTexto 9288">
          <a:extLst>
            <a:ext uri="{FF2B5EF4-FFF2-40B4-BE49-F238E27FC236}">
              <a16:creationId xmlns="" xmlns:a16="http://schemas.microsoft.com/office/drawing/2014/main" id="{90DF4ADE-0191-4D61-A8A6-8D2D772613F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0" name="CaixaDeTexto 9289">
          <a:extLst>
            <a:ext uri="{FF2B5EF4-FFF2-40B4-BE49-F238E27FC236}">
              <a16:creationId xmlns="" xmlns:a16="http://schemas.microsoft.com/office/drawing/2014/main" id="{8FA845FE-44F3-45DD-BC2B-9563FCD520C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1" name="CaixaDeTexto 9290">
          <a:extLst>
            <a:ext uri="{FF2B5EF4-FFF2-40B4-BE49-F238E27FC236}">
              <a16:creationId xmlns="" xmlns:a16="http://schemas.microsoft.com/office/drawing/2014/main" id="{998EE40C-2644-4D6D-934F-65F1C329FF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2" name="CaixaDeTexto 9291">
          <a:extLst>
            <a:ext uri="{FF2B5EF4-FFF2-40B4-BE49-F238E27FC236}">
              <a16:creationId xmlns="" xmlns:a16="http://schemas.microsoft.com/office/drawing/2014/main" id="{965623D2-68CA-41E6-B887-DAC7A58C0AF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3" name="CaixaDeTexto 9292">
          <a:extLst>
            <a:ext uri="{FF2B5EF4-FFF2-40B4-BE49-F238E27FC236}">
              <a16:creationId xmlns="" xmlns:a16="http://schemas.microsoft.com/office/drawing/2014/main" id="{D3B8F530-C564-4BE7-91C5-DF12402FA47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4" name="CaixaDeTexto 9293">
          <a:extLst>
            <a:ext uri="{FF2B5EF4-FFF2-40B4-BE49-F238E27FC236}">
              <a16:creationId xmlns="" xmlns:a16="http://schemas.microsoft.com/office/drawing/2014/main" id="{CC9CAAB8-0A52-4CED-9EA5-A242BB0C86B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5" name="CaixaDeTexto 9294">
          <a:extLst>
            <a:ext uri="{FF2B5EF4-FFF2-40B4-BE49-F238E27FC236}">
              <a16:creationId xmlns="" xmlns:a16="http://schemas.microsoft.com/office/drawing/2014/main" id="{DC90C617-D326-4603-BDFC-DB15DA0B3F4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6" name="CaixaDeTexto 9295">
          <a:extLst>
            <a:ext uri="{FF2B5EF4-FFF2-40B4-BE49-F238E27FC236}">
              <a16:creationId xmlns="" xmlns:a16="http://schemas.microsoft.com/office/drawing/2014/main" id="{D877B224-9FBA-4C12-8D19-20BC30AFB6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7" name="CaixaDeTexto 9296">
          <a:extLst>
            <a:ext uri="{FF2B5EF4-FFF2-40B4-BE49-F238E27FC236}">
              <a16:creationId xmlns="" xmlns:a16="http://schemas.microsoft.com/office/drawing/2014/main" id="{385AC3DD-01CB-4BCF-9D35-8CC24EE75E1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8" name="CaixaDeTexto 9297">
          <a:extLst>
            <a:ext uri="{FF2B5EF4-FFF2-40B4-BE49-F238E27FC236}">
              <a16:creationId xmlns="" xmlns:a16="http://schemas.microsoft.com/office/drawing/2014/main" id="{69EB6F3D-E78C-4158-8FE7-B7508549933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299" name="CaixaDeTexto 9298">
          <a:extLst>
            <a:ext uri="{FF2B5EF4-FFF2-40B4-BE49-F238E27FC236}">
              <a16:creationId xmlns="" xmlns:a16="http://schemas.microsoft.com/office/drawing/2014/main" id="{6332806A-3E62-4D1F-99C4-B6ACBCE3FD1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0" name="CaixaDeTexto 9299">
          <a:extLst>
            <a:ext uri="{FF2B5EF4-FFF2-40B4-BE49-F238E27FC236}">
              <a16:creationId xmlns="" xmlns:a16="http://schemas.microsoft.com/office/drawing/2014/main" id="{25A75276-2D67-49EF-A208-1ED58AC666F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1" name="CaixaDeTexto 9300">
          <a:extLst>
            <a:ext uri="{FF2B5EF4-FFF2-40B4-BE49-F238E27FC236}">
              <a16:creationId xmlns="" xmlns:a16="http://schemas.microsoft.com/office/drawing/2014/main" id="{7FA88223-959C-4900-A263-11B8CE9697E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2" name="CaixaDeTexto 9301">
          <a:extLst>
            <a:ext uri="{FF2B5EF4-FFF2-40B4-BE49-F238E27FC236}">
              <a16:creationId xmlns="" xmlns:a16="http://schemas.microsoft.com/office/drawing/2014/main" id="{0FE970F4-E77A-4137-BA4F-18E6F52CCCF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3" name="CaixaDeTexto 9302">
          <a:extLst>
            <a:ext uri="{FF2B5EF4-FFF2-40B4-BE49-F238E27FC236}">
              <a16:creationId xmlns="" xmlns:a16="http://schemas.microsoft.com/office/drawing/2014/main" id="{2E2D76E0-B753-46F0-B828-5ECEE52E3E0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4" name="CaixaDeTexto 9303">
          <a:extLst>
            <a:ext uri="{FF2B5EF4-FFF2-40B4-BE49-F238E27FC236}">
              <a16:creationId xmlns="" xmlns:a16="http://schemas.microsoft.com/office/drawing/2014/main" id="{DD8BB6EF-915B-4467-92DF-01E19E4D4D4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5" name="CaixaDeTexto 9304">
          <a:extLst>
            <a:ext uri="{FF2B5EF4-FFF2-40B4-BE49-F238E27FC236}">
              <a16:creationId xmlns="" xmlns:a16="http://schemas.microsoft.com/office/drawing/2014/main" id="{5A4E346F-07B0-402D-8B40-71855DC0917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6" name="CaixaDeTexto 9305">
          <a:extLst>
            <a:ext uri="{FF2B5EF4-FFF2-40B4-BE49-F238E27FC236}">
              <a16:creationId xmlns="" xmlns:a16="http://schemas.microsoft.com/office/drawing/2014/main" id="{376A3A66-A495-47AD-891B-F11CBF0AC2D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7" name="CaixaDeTexto 9306">
          <a:extLst>
            <a:ext uri="{FF2B5EF4-FFF2-40B4-BE49-F238E27FC236}">
              <a16:creationId xmlns="" xmlns:a16="http://schemas.microsoft.com/office/drawing/2014/main" id="{4207BE7A-CD0F-4EC7-A664-77CB92A44AC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8" name="CaixaDeTexto 9307">
          <a:extLst>
            <a:ext uri="{FF2B5EF4-FFF2-40B4-BE49-F238E27FC236}">
              <a16:creationId xmlns="" xmlns:a16="http://schemas.microsoft.com/office/drawing/2014/main" id="{D8FA5A1D-34E3-4C11-8825-CAAB69C39B6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09" name="CaixaDeTexto 9308">
          <a:extLst>
            <a:ext uri="{FF2B5EF4-FFF2-40B4-BE49-F238E27FC236}">
              <a16:creationId xmlns="" xmlns:a16="http://schemas.microsoft.com/office/drawing/2014/main" id="{E41FDC50-C90D-45D8-B94F-5703DAA0368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0" name="CaixaDeTexto 9309">
          <a:extLst>
            <a:ext uri="{FF2B5EF4-FFF2-40B4-BE49-F238E27FC236}">
              <a16:creationId xmlns="" xmlns:a16="http://schemas.microsoft.com/office/drawing/2014/main" id="{53ACDB70-9C5D-4EA6-AF83-C60B0C82182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1" name="CaixaDeTexto 9310">
          <a:extLst>
            <a:ext uri="{FF2B5EF4-FFF2-40B4-BE49-F238E27FC236}">
              <a16:creationId xmlns="" xmlns:a16="http://schemas.microsoft.com/office/drawing/2014/main" id="{86239749-A211-4754-983C-80416213E8E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2" name="CaixaDeTexto 9311">
          <a:extLst>
            <a:ext uri="{FF2B5EF4-FFF2-40B4-BE49-F238E27FC236}">
              <a16:creationId xmlns="" xmlns:a16="http://schemas.microsoft.com/office/drawing/2014/main" id="{A4A1A634-3BA9-411E-9871-06AC518C04F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3" name="CaixaDeTexto 9312">
          <a:extLst>
            <a:ext uri="{FF2B5EF4-FFF2-40B4-BE49-F238E27FC236}">
              <a16:creationId xmlns="" xmlns:a16="http://schemas.microsoft.com/office/drawing/2014/main" id="{2D7B473F-9399-4EFE-989F-D6945DE9297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4" name="CaixaDeTexto 9313">
          <a:extLst>
            <a:ext uri="{FF2B5EF4-FFF2-40B4-BE49-F238E27FC236}">
              <a16:creationId xmlns="" xmlns:a16="http://schemas.microsoft.com/office/drawing/2014/main" id="{94D92DE2-1AC4-4D85-8AFC-29401929C0C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5" name="CaixaDeTexto 9314">
          <a:extLst>
            <a:ext uri="{FF2B5EF4-FFF2-40B4-BE49-F238E27FC236}">
              <a16:creationId xmlns="" xmlns:a16="http://schemas.microsoft.com/office/drawing/2014/main" id="{88FF24E7-F9FB-4CA7-A1FB-7AB795410D3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6" name="CaixaDeTexto 9315">
          <a:extLst>
            <a:ext uri="{FF2B5EF4-FFF2-40B4-BE49-F238E27FC236}">
              <a16:creationId xmlns="" xmlns:a16="http://schemas.microsoft.com/office/drawing/2014/main" id="{A20266DE-CBF8-4A8E-9B82-E782EEDCA59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7" name="CaixaDeTexto 9316">
          <a:extLst>
            <a:ext uri="{FF2B5EF4-FFF2-40B4-BE49-F238E27FC236}">
              <a16:creationId xmlns="" xmlns:a16="http://schemas.microsoft.com/office/drawing/2014/main" id="{5836FF6B-5B2C-4317-B3E5-2176225021C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8" name="CaixaDeTexto 9317">
          <a:extLst>
            <a:ext uri="{FF2B5EF4-FFF2-40B4-BE49-F238E27FC236}">
              <a16:creationId xmlns="" xmlns:a16="http://schemas.microsoft.com/office/drawing/2014/main" id="{AE716354-C45E-43B7-A7C8-3FB37EB25CE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19" name="CaixaDeTexto 9318">
          <a:extLst>
            <a:ext uri="{FF2B5EF4-FFF2-40B4-BE49-F238E27FC236}">
              <a16:creationId xmlns="" xmlns:a16="http://schemas.microsoft.com/office/drawing/2014/main" id="{2F4E08A4-520A-4205-A1D3-00D0547BA97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0" name="CaixaDeTexto 9319">
          <a:extLst>
            <a:ext uri="{FF2B5EF4-FFF2-40B4-BE49-F238E27FC236}">
              <a16:creationId xmlns="" xmlns:a16="http://schemas.microsoft.com/office/drawing/2014/main" id="{21B3D8DA-1E28-4ED3-8EA5-5F7D99FC58F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1" name="CaixaDeTexto 9320">
          <a:extLst>
            <a:ext uri="{FF2B5EF4-FFF2-40B4-BE49-F238E27FC236}">
              <a16:creationId xmlns="" xmlns:a16="http://schemas.microsoft.com/office/drawing/2014/main" id="{17E2DD49-468C-40D6-980F-38301C80EE8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2" name="CaixaDeTexto 9321">
          <a:extLst>
            <a:ext uri="{FF2B5EF4-FFF2-40B4-BE49-F238E27FC236}">
              <a16:creationId xmlns="" xmlns:a16="http://schemas.microsoft.com/office/drawing/2014/main" id="{7115FE9C-E570-40F1-8EEB-45C3B66DAA2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3" name="CaixaDeTexto 9322">
          <a:extLst>
            <a:ext uri="{FF2B5EF4-FFF2-40B4-BE49-F238E27FC236}">
              <a16:creationId xmlns="" xmlns:a16="http://schemas.microsoft.com/office/drawing/2014/main" id="{66A1DD7E-1595-4B4F-AFC4-AB383CB1AC0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4" name="CaixaDeTexto 9323">
          <a:extLst>
            <a:ext uri="{FF2B5EF4-FFF2-40B4-BE49-F238E27FC236}">
              <a16:creationId xmlns="" xmlns:a16="http://schemas.microsoft.com/office/drawing/2014/main" id="{17DA7D25-DFE9-4A14-83AA-5D53CAB1918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5" name="CaixaDeTexto 9324">
          <a:extLst>
            <a:ext uri="{FF2B5EF4-FFF2-40B4-BE49-F238E27FC236}">
              <a16:creationId xmlns="" xmlns:a16="http://schemas.microsoft.com/office/drawing/2014/main" id="{4A078ACD-F893-4123-9D8C-AA584C3AB7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6" name="CaixaDeTexto 9325">
          <a:extLst>
            <a:ext uri="{FF2B5EF4-FFF2-40B4-BE49-F238E27FC236}">
              <a16:creationId xmlns="" xmlns:a16="http://schemas.microsoft.com/office/drawing/2014/main" id="{4A1FC574-8E49-4B26-95FE-54E41EAF01A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7" name="CaixaDeTexto 9326">
          <a:extLst>
            <a:ext uri="{FF2B5EF4-FFF2-40B4-BE49-F238E27FC236}">
              <a16:creationId xmlns="" xmlns:a16="http://schemas.microsoft.com/office/drawing/2014/main" id="{33E7369C-4193-4859-83D5-B95552ED6D7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8" name="CaixaDeTexto 9327">
          <a:extLst>
            <a:ext uri="{FF2B5EF4-FFF2-40B4-BE49-F238E27FC236}">
              <a16:creationId xmlns="" xmlns:a16="http://schemas.microsoft.com/office/drawing/2014/main" id="{52C1871F-9992-4928-9122-160DD9B5FA5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29" name="CaixaDeTexto 9328">
          <a:extLst>
            <a:ext uri="{FF2B5EF4-FFF2-40B4-BE49-F238E27FC236}">
              <a16:creationId xmlns="" xmlns:a16="http://schemas.microsoft.com/office/drawing/2014/main" id="{0424F38D-963B-4B63-B8B6-D710A650B209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0" name="CaixaDeTexto 9329">
          <a:extLst>
            <a:ext uri="{FF2B5EF4-FFF2-40B4-BE49-F238E27FC236}">
              <a16:creationId xmlns="" xmlns:a16="http://schemas.microsoft.com/office/drawing/2014/main" id="{7B72CA5B-BE62-4759-8852-EB69CF4C357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1" name="CaixaDeTexto 9330">
          <a:extLst>
            <a:ext uri="{FF2B5EF4-FFF2-40B4-BE49-F238E27FC236}">
              <a16:creationId xmlns="" xmlns:a16="http://schemas.microsoft.com/office/drawing/2014/main" id="{46FA5073-8CDB-4322-8476-94D1A115D3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2" name="CaixaDeTexto 9331">
          <a:extLst>
            <a:ext uri="{FF2B5EF4-FFF2-40B4-BE49-F238E27FC236}">
              <a16:creationId xmlns="" xmlns:a16="http://schemas.microsoft.com/office/drawing/2014/main" id="{C58B7731-9255-4A41-9FD1-7A1C4738A88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3" name="CaixaDeTexto 9332">
          <a:extLst>
            <a:ext uri="{FF2B5EF4-FFF2-40B4-BE49-F238E27FC236}">
              <a16:creationId xmlns="" xmlns:a16="http://schemas.microsoft.com/office/drawing/2014/main" id="{DCAE281B-C447-4070-B519-5D64C12BEC1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4" name="CaixaDeTexto 9333">
          <a:extLst>
            <a:ext uri="{FF2B5EF4-FFF2-40B4-BE49-F238E27FC236}">
              <a16:creationId xmlns="" xmlns:a16="http://schemas.microsoft.com/office/drawing/2014/main" id="{96A0993F-EA00-47C4-8C5D-D74473C6F06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5" name="CaixaDeTexto 9334">
          <a:extLst>
            <a:ext uri="{FF2B5EF4-FFF2-40B4-BE49-F238E27FC236}">
              <a16:creationId xmlns="" xmlns:a16="http://schemas.microsoft.com/office/drawing/2014/main" id="{E376FDCA-9D26-4CCE-959D-848546DFF8A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6" name="CaixaDeTexto 9335">
          <a:extLst>
            <a:ext uri="{FF2B5EF4-FFF2-40B4-BE49-F238E27FC236}">
              <a16:creationId xmlns="" xmlns:a16="http://schemas.microsoft.com/office/drawing/2014/main" id="{DFA20774-7D0D-458B-A811-B88FE361967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7" name="CaixaDeTexto 9336">
          <a:extLst>
            <a:ext uri="{FF2B5EF4-FFF2-40B4-BE49-F238E27FC236}">
              <a16:creationId xmlns="" xmlns:a16="http://schemas.microsoft.com/office/drawing/2014/main" id="{D0DECDF6-C627-4803-AD57-069D86FA59D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8" name="CaixaDeTexto 9337">
          <a:extLst>
            <a:ext uri="{FF2B5EF4-FFF2-40B4-BE49-F238E27FC236}">
              <a16:creationId xmlns="" xmlns:a16="http://schemas.microsoft.com/office/drawing/2014/main" id="{1324AE62-5488-4081-80FA-A1986F6956F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39" name="CaixaDeTexto 9338">
          <a:extLst>
            <a:ext uri="{FF2B5EF4-FFF2-40B4-BE49-F238E27FC236}">
              <a16:creationId xmlns="" xmlns:a16="http://schemas.microsoft.com/office/drawing/2014/main" id="{D66842B7-82E1-4B4F-9F63-1A12B58E27E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0" name="CaixaDeTexto 9339">
          <a:extLst>
            <a:ext uri="{FF2B5EF4-FFF2-40B4-BE49-F238E27FC236}">
              <a16:creationId xmlns="" xmlns:a16="http://schemas.microsoft.com/office/drawing/2014/main" id="{8FA2824F-4C8F-4003-B896-4DF65795A08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1" name="CaixaDeTexto 9340">
          <a:extLst>
            <a:ext uri="{FF2B5EF4-FFF2-40B4-BE49-F238E27FC236}">
              <a16:creationId xmlns="" xmlns:a16="http://schemas.microsoft.com/office/drawing/2014/main" id="{1FEE0EB7-673F-4770-9C4F-F5BD8D4399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2" name="CaixaDeTexto 9341">
          <a:extLst>
            <a:ext uri="{FF2B5EF4-FFF2-40B4-BE49-F238E27FC236}">
              <a16:creationId xmlns="" xmlns:a16="http://schemas.microsoft.com/office/drawing/2014/main" id="{E6C3BBAD-328F-45D1-98B0-DA1268F6D20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3" name="CaixaDeTexto 9342">
          <a:extLst>
            <a:ext uri="{FF2B5EF4-FFF2-40B4-BE49-F238E27FC236}">
              <a16:creationId xmlns="" xmlns:a16="http://schemas.microsoft.com/office/drawing/2014/main" id="{3D7602A0-1B48-4F97-95FA-7739E56E585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4" name="CaixaDeTexto 9343">
          <a:extLst>
            <a:ext uri="{FF2B5EF4-FFF2-40B4-BE49-F238E27FC236}">
              <a16:creationId xmlns="" xmlns:a16="http://schemas.microsoft.com/office/drawing/2014/main" id="{222C8E82-F905-496F-B7A1-DF15B452764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5" name="CaixaDeTexto 9344">
          <a:extLst>
            <a:ext uri="{FF2B5EF4-FFF2-40B4-BE49-F238E27FC236}">
              <a16:creationId xmlns="" xmlns:a16="http://schemas.microsoft.com/office/drawing/2014/main" id="{05AB15D2-DAA4-417E-B32B-FCE2E5ACF44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6" name="CaixaDeTexto 9345">
          <a:extLst>
            <a:ext uri="{FF2B5EF4-FFF2-40B4-BE49-F238E27FC236}">
              <a16:creationId xmlns="" xmlns:a16="http://schemas.microsoft.com/office/drawing/2014/main" id="{A2A26A54-3487-42A4-B240-F93198F6271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7" name="CaixaDeTexto 9346">
          <a:extLst>
            <a:ext uri="{FF2B5EF4-FFF2-40B4-BE49-F238E27FC236}">
              <a16:creationId xmlns="" xmlns:a16="http://schemas.microsoft.com/office/drawing/2014/main" id="{EDA5D79E-DFF9-4E3F-A600-C6663314DA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8" name="CaixaDeTexto 9347">
          <a:extLst>
            <a:ext uri="{FF2B5EF4-FFF2-40B4-BE49-F238E27FC236}">
              <a16:creationId xmlns="" xmlns:a16="http://schemas.microsoft.com/office/drawing/2014/main" id="{C883BCE0-BA2D-4ED1-BACF-88CDDFF2FA6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49" name="CaixaDeTexto 9348">
          <a:extLst>
            <a:ext uri="{FF2B5EF4-FFF2-40B4-BE49-F238E27FC236}">
              <a16:creationId xmlns="" xmlns:a16="http://schemas.microsoft.com/office/drawing/2014/main" id="{739313FC-7EE2-45ED-9485-77CA26C5CD1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0" name="CaixaDeTexto 9349">
          <a:extLst>
            <a:ext uri="{FF2B5EF4-FFF2-40B4-BE49-F238E27FC236}">
              <a16:creationId xmlns="" xmlns:a16="http://schemas.microsoft.com/office/drawing/2014/main" id="{D0C581B0-99C0-43C2-B7CD-D800D4C99FC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1" name="CaixaDeTexto 9350">
          <a:extLst>
            <a:ext uri="{FF2B5EF4-FFF2-40B4-BE49-F238E27FC236}">
              <a16:creationId xmlns="" xmlns:a16="http://schemas.microsoft.com/office/drawing/2014/main" id="{8A05FD2C-40E4-41AC-AB17-094F7FEA9EC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2" name="CaixaDeTexto 9351">
          <a:extLst>
            <a:ext uri="{FF2B5EF4-FFF2-40B4-BE49-F238E27FC236}">
              <a16:creationId xmlns="" xmlns:a16="http://schemas.microsoft.com/office/drawing/2014/main" id="{DCEB42C8-28EE-45F6-B468-867BD1A1500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3" name="CaixaDeTexto 9352">
          <a:extLst>
            <a:ext uri="{FF2B5EF4-FFF2-40B4-BE49-F238E27FC236}">
              <a16:creationId xmlns="" xmlns:a16="http://schemas.microsoft.com/office/drawing/2014/main" id="{E795C9DE-0159-4B8E-9B40-1C043813D67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4" name="CaixaDeTexto 9353">
          <a:extLst>
            <a:ext uri="{FF2B5EF4-FFF2-40B4-BE49-F238E27FC236}">
              <a16:creationId xmlns="" xmlns:a16="http://schemas.microsoft.com/office/drawing/2014/main" id="{1C2CF052-C0ED-4C1E-9F4E-FCC76BA3C55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5" name="CaixaDeTexto 9354">
          <a:extLst>
            <a:ext uri="{FF2B5EF4-FFF2-40B4-BE49-F238E27FC236}">
              <a16:creationId xmlns="" xmlns:a16="http://schemas.microsoft.com/office/drawing/2014/main" id="{3147859E-CFE0-460B-9525-E85F8FD8070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6" name="CaixaDeTexto 9355">
          <a:extLst>
            <a:ext uri="{FF2B5EF4-FFF2-40B4-BE49-F238E27FC236}">
              <a16:creationId xmlns="" xmlns:a16="http://schemas.microsoft.com/office/drawing/2014/main" id="{5D8ECB5C-B880-4D06-BC91-0B8B71DA72E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7" name="CaixaDeTexto 9356">
          <a:extLst>
            <a:ext uri="{FF2B5EF4-FFF2-40B4-BE49-F238E27FC236}">
              <a16:creationId xmlns="" xmlns:a16="http://schemas.microsoft.com/office/drawing/2014/main" id="{914EFD7B-F960-4E46-9CBE-0C40F4E1C47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8" name="CaixaDeTexto 9357">
          <a:extLst>
            <a:ext uri="{FF2B5EF4-FFF2-40B4-BE49-F238E27FC236}">
              <a16:creationId xmlns="" xmlns:a16="http://schemas.microsoft.com/office/drawing/2014/main" id="{9B117B63-031A-4C12-8D48-8AEE76D332A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59" name="CaixaDeTexto 9358">
          <a:extLst>
            <a:ext uri="{FF2B5EF4-FFF2-40B4-BE49-F238E27FC236}">
              <a16:creationId xmlns="" xmlns:a16="http://schemas.microsoft.com/office/drawing/2014/main" id="{6CD78245-6990-4CD1-9C4F-661DB4E78AC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0" name="CaixaDeTexto 9359">
          <a:extLst>
            <a:ext uri="{FF2B5EF4-FFF2-40B4-BE49-F238E27FC236}">
              <a16:creationId xmlns="" xmlns:a16="http://schemas.microsoft.com/office/drawing/2014/main" id="{3AA2450A-8E9F-40C5-9A4F-F63B59EA289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1" name="CaixaDeTexto 9360">
          <a:extLst>
            <a:ext uri="{FF2B5EF4-FFF2-40B4-BE49-F238E27FC236}">
              <a16:creationId xmlns="" xmlns:a16="http://schemas.microsoft.com/office/drawing/2014/main" id="{B2504315-8E9C-44FE-A0BF-44970D3996E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2" name="CaixaDeTexto 9361">
          <a:extLst>
            <a:ext uri="{FF2B5EF4-FFF2-40B4-BE49-F238E27FC236}">
              <a16:creationId xmlns="" xmlns:a16="http://schemas.microsoft.com/office/drawing/2014/main" id="{15C5873A-F0D1-4EC5-8668-CE9582952E8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3" name="CaixaDeTexto 9362">
          <a:extLst>
            <a:ext uri="{FF2B5EF4-FFF2-40B4-BE49-F238E27FC236}">
              <a16:creationId xmlns="" xmlns:a16="http://schemas.microsoft.com/office/drawing/2014/main" id="{742F5AF6-774A-43B5-B7FD-14301AD207A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4" name="CaixaDeTexto 9363">
          <a:extLst>
            <a:ext uri="{FF2B5EF4-FFF2-40B4-BE49-F238E27FC236}">
              <a16:creationId xmlns="" xmlns:a16="http://schemas.microsoft.com/office/drawing/2014/main" id="{3C3D5484-8FAA-49F0-8C58-ED87F5D09B9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5" name="CaixaDeTexto 9364">
          <a:extLst>
            <a:ext uri="{FF2B5EF4-FFF2-40B4-BE49-F238E27FC236}">
              <a16:creationId xmlns="" xmlns:a16="http://schemas.microsoft.com/office/drawing/2014/main" id="{B44AAD1B-6F72-4710-AB3B-AD5421D5B9B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6" name="CaixaDeTexto 9365">
          <a:extLst>
            <a:ext uri="{FF2B5EF4-FFF2-40B4-BE49-F238E27FC236}">
              <a16:creationId xmlns="" xmlns:a16="http://schemas.microsoft.com/office/drawing/2014/main" id="{5AB3943D-A63B-42C7-AD54-E9AFE776B06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7" name="CaixaDeTexto 9366">
          <a:extLst>
            <a:ext uri="{FF2B5EF4-FFF2-40B4-BE49-F238E27FC236}">
              <a16:creationId xmlns="" xmlns:a16="http://schemas.microsoft.com/office/drawing/2014/main" id="{DE44CC15-A9DA-4B92-AA28-67975F36E58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8" name="CaixaDeTexto 9367">
          <a:extLst>
            <a:ext uri="{FF2B5EF4-FFF2-40B4-BE49-F238E27FC236}">
              <a16:creationId xmlns="" xmlns:a16="http://schemas.microsoft.com/office/drawing/2014/main" id="{4585172B-8245-464D-9C59-153F7A23250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69" name="CaixaDeTexto 9368">
          <a:extLst>
            <a:ext uri="{FF2B5EF4-FFF2-40B4-BE49-F238E27FC236}">
              <a16:creationId xmlns="" xmlns:a16="http://schemas.microsoft.com/office/drawing/2014/main" id="{00CEA768-5679-418B-BFA9-1E7A3792550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0" name="CaixaDeTexto 9369">
          <a:extLst>
            <a:ext uri="{FF2B5EF4-FFF2-40B4-BE49-F238E27FC236}">
              <a16:creationId xmlns="" xmlns:a16="http://schemas.microsoft.com/office/drawing/2014/main" id="{3FA12577-42EA-4415-A77D-6A854D9B60D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1" name="CaixaDeTexto 9370">
          <a:extLst>
            <a:ext uri="{FF2B5EF4-FFF2-40B4-BE49-F238E27FC236}">
              <a16:creationId xmlns="" xmlns:a16="http://schemas.microsoft.com/office/drawing/2014/main" id="{EFEAADB4-E2EB-4EE4-AF3C-1C6173193EC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2" name="CaixaDeTexto 9371">
          <a:extLst>
            <a:ext uri="{FF2B5EF4-FFF2-40B4-BE49-F238E27FC236}">
              <a16:creationId xmlns="" xmlns:a16="http://schemas.microsoft.com/office/drawing/2014/main" id="{E2EAE7CC-46CE-4D4D-B730-9B681A4C75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3" name="CaixaDeTexto 9372">
          <a:extLst>
            <a:ext uri="{FF2B5EF4-FFF2-40B4-BE49-F238E27FC236}">
              <a16:creationId xmlns="" xmlns:a16="http://schemas.microsoft.com/office/drawing/2014/main" id="{47371775-A127-495A-9B47-07654F57EA4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4" name="CaixaDeTexto 9373">
          <a:extLst>
            <a:ext uri="{FF2B5EF4-FFF2-40B4-BE49-F238E27FC236}">
              <a16:creationId xmlns="" xmlns:a16="http://schemas.microsoft.com/office/drawing/2014/main" id="{E5174804-21EA-405C-BE97-F46F1116B01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5" name="CaixaDeTexto 9374">
          <a:extLst>
            <a:ext uri="{FF2B5EF4-FFF2-40B4-BE49-F238E27FC236}">
              <a16:creationId xmlns="" xmlns:a16="http://schemas.microsoft.com/office/drawing/2014/main" id="{459B9371-46E1-4CFC-B0B8-B431445AD24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6" name="CaixaDeTexto 9375">
          <a:extLst>
            <a:ext uri="{FF2B5EF4-FFF2-40B4-BE49-F238E27FC236}">
              <a16:creationId xmlns="" xmlns:a16="http://schemas.microsoft.com/office/drawing/2014/main" id="{9370D10F-DE52-4162-974D-3F88DED2EC9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7" name="CaixaDeTexto 9376">
          <a:extLst>
            <a:ext uri="{FF2B5EF4-FFF2-40B4-BE49-F238E27FC236}">
              <a16:creationId xmlns="" xmlns:a16="http://schemas.microsoft.com/office/drawing/2014/main" id="{8CD962A5-719C-4F77-9530-DDAB48EDE2E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8" name="CaixaDeTexto 9377">
          <a:extLst>
            <a:ext uri="{FF2B5EF4-FFF2-40B4-BE49-F238E27FC236}">
              <a16:creationId xmlns="" xmlns:a16="http://schemas.microsoft.com/office/drawing/2014/main" id="{3B488830-DC55-4031-B907-58CA0D5C25B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79" name="CaixaDeTexto 9378">
          <a:extLst>
            <a:ext uri="{FF2B5EF4-FFF2-40B4-BE49-F238E27FC236}">
              <a16:creationId xmlns="" xmlns:a16="http://schemas.microsoft.com/office/drawing/2014/main" id="{92A17A94-779B-4CAE-8AF5-767E6C7B062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0" name="CaixaDeTexto 9379">
          <a:extLst>
            <a:ext uri="{FF2B5EF4-FFF2-40B4-BE49-F238E27FC236}">
              <a16:creationId xmlns="" xmlns:a16="http://schemas.microsoft.com/office/drawing/2014/main" id="{F23269EF-5495-4CA2-A4E7-20A2A76FE5D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1" name="CaixaDeTexto 9380">
          <a:extLst>
            <a:ext uri="{FF2B5EF4-FFF2-40B4-BE49-F238E27FC236}">
              <a16:creationId xmlns="" xmlns:a16="http://schemas.microsoft.com/office/drawing/2014/main" id="{A53D0637-58B3-4861-9802-D2E4FB56B6D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2" name="CaixaDeTexto 9381">
          <a:extLst>
            <a:ext uri="{FF2B5EF4-FFF2-40B4-BE49-F238E27FC236}">
              <a16:creationId xmlns="" xmlns:a16="http://schemas.microsoft.com/office/drawing/2014/main" id="{957D5612-01DB-4912-82C9-0AC32D25F8E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3" name="CaixaDeTexto 9382">
          <a:extLst>
            <a:ext uri="{FF2B5EF4-FFF2-40B4-BE49-F238E27FC236}">
              <a16:creationId xmlns="" xmlns:a16="http://schemas.microsoft.com/office/drawing/2014/main" id="{9FBA6EA4-BCE1-49A3-ADD1-D0926346AB3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4" name="CaixaDeTexto 9383">
          <a:extLst>
            <a:ext uri="{FF2B5EF4-FFF2-40B4-BE49-F238E27FC236}">
              <a16:creationId xmlns="" xmlns:a16="http://schemas.microsoft.com/office/drawing/2014/main" id="{1CACD6D9-CBE0-4A67-A82C-5CCAF267EFA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5" name="CaixaDeTexto 9384">
          <a:extLst>
            <a:ext uri="{FF2B5EF4-FFF2-40B4-BE49-F238E27FC236}">
              <a16:creationId xmlns="" xmlns:a16="http://schemas.microsoft.com/office/drawing/2014/main" id="{0F1DAF80-FFCE-469D-AD47-6EB483D3827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6" name="CaixaDeTexto 9385">
          <a:extLst>
            <a:ext uri="{FF2B5EF4-FFF2-40B4-BE49-F238E27FC236}">
              <a16:creationId xmlns="" xmlns:a16="http://schemas.microsoft.com/office/drawing/2014/main" id="{311AE80E-CB68-4ACD-AD24-BDDB003AE54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7" name="CaixaDeTexto 9386">
          <a:extLst>
            <a:ext uri="{FF2B5EF4-FFF2-40B4-BE49-F238E27FC236}">
              <a16:creationId xmlns="" xmlns:a16="http://schemas.microsoft.com/office/drawing/2014/main" id="{79F2D0C7-700F-40F6-9BBD-7A87821ADCB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8" name="CaixaDeTexto 9387">
          <a:extLst>
            <a:ext uri="{FF2B5EF4-FFF2-40B4-BE49-F238E27FC236}">
              <a16:creationId xmlns="" xmlns:a16="http://schemas.microsoft.com/office/drawing/2014/main" id="{C12473A8-86A6-4739-BA59-4B13D1808FF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89" name="CaixaDeTexto 9388">
          <a:extLst>
            <a:ext uri="{FF2B5EF4-FFF2-40B4-BE49-F238E27FC236}">
              <a16:creationId xmlns="" xmlns:a16="http://schemas.microsoft.com/office/drawing/2014/main" id="{6BCD524F-F934-4D72-87F5-A586C5FDC13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0" name="CaixaDeTexto 9389">
          <a:extLst>
            <a:ext uri="{FF2B5EF4-FFF2-40B4-BE49-F238E27FC236}">
              <a16:creationId xmlns="" xmlns:a16="http://schemas.microsoft.com/office/drawing/2014/main" id="{4A3F094D-96EE-4FB3-9904-F7A345D8A90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1" name="CaixaDeTexto 9390">
          <a:extLst>
            <a:ext uri="{FF2B5EF4-FFF2-40B4-BE49-F238E27FC236}">
              <a16:creationId xmlns="" xmlns:a16="http://schemas.microsoft.com/office/drawing/2014/main" id="{BE2DC780-8623-41D1-9978-51023CDDD76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2" name="CaixaDeTexto 9391">
          <a:extLst>
            <a:ext uri="{FF2B5EF4-FFF2-40B4-BE49-F238E27FC236}">
              <a16:creationId xmlns="" xmlns:a16="http://schemas.microsoft.com/office/drawing/2014/main" id="{DF5257DD-F7D8-45A8-B793-E9C5C608265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3" name="CaixaDeTexto 9392">
          <a:extLst>
            <a:ext uri="{FF2B5EF4-FFF2-40B4-BE49-F238E27FC236}">
              <a16:creationId xmlns="" xmlns:a16="http://schemas.microsoft.com/office/drawing/2014/main" id="{9FB23536-4E5E-44D7-BC5A-DCE167035AB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4" name="CaixaDeTexto 9393">
          <a:extLst>
            <a:ext uri="{FF2B5EF4-FFF2-40B4-BE49-F238E27FC236}">
              <a16:creationId xmlns="" xmlns:a16="http://schemas.microsoft.com/office/drawing/2014/main" id="{80DA3F4B-76DC-43F7-9C33-D08DE30EA4F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5" name="CaixaDeTexto 9394">
          <a:extLst>
            <a:ext uri="{FF2B5EF4-FFF2-40B4-BE49-F238E27FC236}">
              <a16:creationId xmlns="" xmlns:a16="http://schemas.microsoft.com/office/drawing/2014/main" id="{D5E30F08-8356-47C8-AF94-2C9C8D2200B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6" name="CaixaDeTexto 9395">
          <a:extLst>
            <a:ext uri="{FF2B5EF4-FFF2-40B4-BE49-F238E27FC236}">
              <a16:creationId xmlns="" xmlns:a16="http://schemas.microsoft.com/office/drawing/2014/main" id="{FCB48E15-D2D9-4A22-BCDE-95F74CD00D2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7" name="CaixaDeTexto 9396">
          <a:extLst>
            <a:ext uri="{FF2B5EF4-FFF2-40B4-BE49-F238E27FC236}">
              <a16:creationId xmlns="" xmlns:a16="http://schemas.microsoft.com/office/drawing/2014/main" id="{9420F06F-9FF6-4C53-A51B-0A3655D9B4E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8" name="CaixaDeTexto 9397">
          <a:extLst>
            <a:ext uri="{FF2B5EF4-FFF2-40B4-BE49-F238E27FC236}">
              <a16:creationId xmlns="" xmlns:a16="http://schemas.microsoft.com/office/drawing/2014/main" id="{A0D67F85-52EF-47B8-9222-5CE6D530FC4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399" name="CaixaDeTexto 9398">
          <a:extLst>
            <a:ext uri="{FF2B5EF4-FFF2-40B4-BE49-F238E27FC236}">
              <a16:creationId xmlns="" xmlns:a16="http://schemas.microsoft.com/office/drawing/2014/main" id="{56452E84-FA33-4261-BADA-CAF7398406E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0" name="CaixaDeTexto 9399">
          <a:extLst>
            <a:ext uri="{FF2B5EF4-FFF2-40B4-BE49-F238E27FC236}">
              <a16:creationId xmlns="" xmlns:a16="http://schemas.microsoft.com/office/drawing/2014/main" id="{A1127DD4-0627-4520-8E03-28C7771A58A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1" name="CaixaDeTexto 9400">
          <a:extLst>
            <a:ext uri="{FF2B5EF4-FFF2-40B4-BE49-F238E27FC236}">
              <a16:creationId xmlns="" xmlns:a16="http://schemas.microsoft.com/office/drawing/2014/main" id="{0A65A0F7-223A-4971-AC14-77D00FED163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2" name="CaixaDeTexto 9401">
          <a:extLst>
            <a:ext uri="{FF2B5EF4-FFF2-40B4-BE49-F238E27FC236}">
              <a16:creationId xmlns="" xmlns:a16="http://schemas.microsoft.com/office/drawing/2014/main" id="{F420DB0C-1390-4520-AD3F-590DC3D34B3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3" name="CaixaDeTexto 9402">
          <a:extLst>
            <a:ext uri="{FF2B5EF4-FFF2-40B4-BE49-F238E27FC236}">
              <a16:creationId xmlns="" xmlns:a16="http://schemas.microsoft.com/office/drawing/2014/main" id="{E5030B7F-AC73-4780-B21F-13F08E307932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4" name="CaixaDeTexto 9403">
          <a:extLst>
            <a:ext uri="{FF2B5EF4-FFF2-40B4-BE49-F238E27FC236}">
              <a16:creationId xmlns="" xmlns:a16="http://schemas.microsoft.com/office/drawing/2014/main" id="{0AFF3237-435B-4062-BE7F-1470F688748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5" name="CaixaDeTexto 9404">
          <a:extLst>
            <a:ext uri="{FF2B5EF4-FFF2-40B4-BE49-F238E27FC236}">
              <a16:creationId xmlns="" xmlns:a16="http://schemas.microsoft.com/office/drawing/2014/main" id="{C37AF9AD-3B35-453F-9937-B944CCC3FEA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6" name="CaixaDeTexto 9405">
          <a:extLst>
            <a:ext uri="{FF2B5EF4-FFF2-40B4-BE49-F238E27FC236}">
              <a16:creationId xmlns="" xmlns:a16="http://schemas.microsoft.com/office/drawing/2014/main" id="{0D894F3D-4647-444D-968C-B40998F82BF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7" name="CaixaDeTexto 9406">
          <a:extLst>
            <a:ext uri="{FF2B5EF4-FFF2-40B4-BE49-F238E27FC236}">
              <a16:creationId xmlns="" xmlns:a16="http://schemas.microsoft.com/office/drawing/2014/main" id="{22609038-D9D0-44E0-AABC-EB8781EC54D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8" name="CaixaDeTexto 9407">
          <a:extLst>
            <a:ext uri="{FF2B5EF4-FFF2-40B4-BE49-F238E27FC236}">
              <a16:creationId xmlns="" xmlns:a16="http://schemas.microsoft.com/office/drawing/2014/main" id="{0610174B-FEC2-4140-B6FE-89C91B41A1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09" name="CaixaDeTexto 9408">
          <a:extLst>
            <a:ext uri="{FF2B5EF4-FFF2-40B4-BE49-F238E27FC236}">
              <a16:creationId xmlns="" xmlns:a16="http://schemas.microsoft.com/office/drawing/2014/main" id="{81D9664C-36A5-4F06-96FC-606AE8E52A4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0" name="CaixaDeTexto 9409">
          <a:extLst>
            <a:ext uri="{FF2B5EF4-FFF2-40B4-BE49-F238E27FC236}">
              <a16:creationId xmlns="" xmlns:a16="http://schemas.microsoft.com/office/drawing/2014/main" id="{B25FF3FB-A2D9-42ED-8509-2DE62EF4DA6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1" name="CaixaDeTexto 9410">
          <a:extLst>
            <a:ext uri="{FF2B5EF4-FFF2-40B4-BE49-F238E27FC236}">
              <a16:creationId xmlns="" xmlns:a16="http://schemas.microsoft.com/office/drawing/2014/main" id="{57367CFA-682D-4CE7-9315-17CE81EC0250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2" name="CaixaDeTexto 9411">
          <a:extLst>
            <a:ext uri="{FF2B5EF4-FFF2-40B4-BE49-F238E27FC236}">
              <a16:creationId xmlns="" xmlns:a16="http://schemas.microsoft.com/office/drawing/2014/main" id="{2E8CF21F-1B17-44CA-9D67-B153BB70934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3" name="CaixaDeTexto 9412">
          <a:extLst>
            <a:ext uri="{FF2B5EF4-FFF2-40B4-BE49-F238E27FC236}">
              <a16:creationId xmlns="" xmlns:a16="http://schemas.microsoft.com/office/drawing/2014/main" id="{6E49D666-78D0-47CF-98F3-F5BF562985A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4" name="CaixaDeTexto 9413">
          <a:extLst>
            <a:ext uri="{FF2B5EF4-FFF2-40B4-BE49-F238E27FC236}">
              <a16:creationId xmlns="" xmlns:a16="http://schemas.microsoft.com/office/drawing/2014/main" id="{9382FC60-38AC-4755-8364-55E6363FD3B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5" name="CaixaDeTexto 9414">
          <a:extLst>
            <a:ext uri="{FF2B5EF4-FFF2-40B4-BE49-F238E27FC236}">
              <a16:creationId xmlns="" xmlns:a16="http://schemas.microsoft.com/office/drawing/2014/main" id="{AE315381-3437-49EF-AA11-0AB762A839F3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6" name="CaixaDeTexto 9415">
          <a:extLst>
            <a:ext uri="{FF2B5EF4-FFF2-40B4-BE49-F238E27FC236}">
              <a16:creationId xmlns="" xmlns:a16="http://schemas.microsoft.com/office/drawing/2014/main" id="{FF799AB0-9D21-485B-84E8-AF0F72840FF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7" name="CaixaDeTexto 9416">
          <a:extLst>
            <a:ext uri="{FF2B5EF4-FFF2-40B4-BE49-F238E27FC236}">
              <a16:creationId xmlns="" xmlns:a16="http://schemas.microsoft.com/office/drawing/2014/main" id="{2D3F97F3-865E-4E85-A791-96711B21060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8" name="CaixaDeTexto 9417">
          <a:extLst>
            <a:ext uri="{FF2B5EF4-FFF2-40B4-BE49-F238E27FC236}">
              <a16:creationId xmlns="" xmlns:a16="http://schemas.microsoft.com/office/drawing/2014/main" id="{F7630477-236B-419D-ADDB-10DFF91387B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19" name="CaixaDeTexto 9418">
          <a:extLst>
            <a:ext uri="{FF2B5EF4-FFF2-40B4-BE49-F238E27FC236}">
              <a16:creationId xmlns="" xmlns:a16="http://schemas.microsoft.com/office/drawing/2014/main" id="{B6C9373A-0666-48C1-81C8-6AC0E07E32C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0" name="CaixaDeTexto 9419">
          <a:extLst>
            <a:ext uri="{FF2B5EF4-FFF2-40B4-BE49-F238E27FC236}">
              <a16:creationId xmlns="" xmlns:a16="http://schemas.microsoft.com/office/drawing/2014/main" id="{28856079-F866-493B-856B-1049427F11D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1" name="CaixaDeTexto 9420">
          <a:extLst>
            <a:ext uri="{FF2B5EF4-FFF2-40B4-BE49-F238E27FC236}">
              <a16:creationId xmlns="" xmlns:a16="http://schemas.microsoft.com/office/drawing/2014/main" id="{04C942F6-26C9-40F9-A7CF-11C31EA6434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2" name="CaixaDeTexto 9421">
          <a:extLst>
            <a:ext uri="{FF2B5EF4-FFF2-40B4-BE49-F238E27FC236}">
              <a16:creationId xmlns="" xmlns:a16="http://schemas.microsoft.com/office/drawing/2014/main" id="{8A323D9C-2A88-476F-9301-E8BF1DF3D10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3" name="CaixaDeTexto 9422">
          <a:extLst>
            <a:ext uri="{FF2B5EF4-FFF2-40B4-BE49-F238E27FC236}">
              <a16:creationId xmlns="" xmlns:a16="http://schemas.microsoft.com/office/drawing/2014/main" id="{123D28C6-858D-4A89-90F0-78EB621BBAB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4" name="CaixaDeTexto 9423">
          <a:extLst>
            <a:ext uri="{FF2B5EF4-FFF2-40B4-BE49-F238E27FC236}">
              <a16:creationId xmlns="" xmlns:a16="http://schemas.microsoft.com/office/drawing/2014/main" id="{3F712A22-0AAD-41DA-BBD7-B2B54BD22877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5" name="CaixaDeTexto 9424">
          <a:extLst>
            <a:ext uri="{FF2B5EF4-FFF2-40B4-BE49-F238E27FC236}">
              <a16:creationId xmlns="" xmlns:a16="http://schemas.microsoft.com/office/drawing/2014/main" id="{2852CF3F-F5B8-414F-8795-E3914DBBB51A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6" name="CaixaDeTexto 9425">
          <a:extLst>
            <a:ext uri="{FF2B5EF4-FFF2-40B4-BE49-F238E27FC236}">
              <a16:creationId xmlns="" xmlns:a16="http://schemas.microsoft.com/office/drawing/2014/main" id="{032077B0-9D7F-4B63-AB71-2C631008B94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7" name="CaixaDeTexto 9426">
          <a:extLst>
            <a:ext uri="{FF2B5EF4-FFF2-40B4-BE49-F238E27FC236}">
              <a16:creationId xmlns="" xmlns:a16="http://schemas.microsoft.com/office/drawing/2014/main" id="{9C9A3034-C4DC-496E-AEC2-2C2D9CC99C0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8" name="CaixaDeTexto 9427">
          <a:extLst>
            <a:ext uri="{FF2B5EF4-FFF2-40B4-BE49-F238E27FC236}">
              <a16:creationId xmlns="" xmlns:a16="http://schemas.microsoft.com/office/drawing/2014/main" id="{9FC780F6-27C6-413D-9E24-BD37D40A50B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29" name="CaixaDeTexto 9428">
          <a:extLst>
            <a:ext uri="{FF2B5EF4-FFF2-40B4-BE49-F238E27FC236}">
              <a16:creationId xmlns="" xmlns:a16="http://schemas.microsoft.com/office/drawing/2014/main" id="{1E0DF3BB-3F5E-475F-9CD0-1C701D907BF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0" name="CaixaDeTexto 9429">
          <a:extLst>
            <a:ext uri="{FF2B5EF4-FFF2-40B4-BE49-F238E27FC236}">
              <a16:creationId xmlns="" xmlns:a16="http://schemas.microsoft.com/office/drawing/2014/main" id="{D866E499-BF38-4428-8791-6D44623C8A18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1" name="CaixaDeTexto 9430">
          <a:extLst>
            <a:ext uri="{FF2B5EF4-FFF2-40B4-BE49-F238E27FC236}">
              <a16:creationId xmlns="" xmlns:a16="http://schemas.microsoft.com/office/drawing/2014/main" id="{0E0F6097-293C-49EA-94D4-57DA29148A5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2" name="CaixaDeTexto 9431">
          <a:extLst>
            <a:ext uri="{FF2B5EF4-FFF2-40B4-BE49-F238E27FC236}">
              <a16:creationId xmlns="" xmlns:a16="http://schemas.microsoft.com/office/drawing/2014/main" id="{0731844A-A1C0-4184-837F-BF7A8B3A3B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3" name="CaixaDeTexto 9432">
          <a:extLst>
            <a:ext uri="{FF2B5EF4-FFF2-40B4-BE49-F238E27FC236}">
              <a16:creationId xmlns="" xmlns:a16="http://schemas.microsoft.com/office/drawing/2014/main" id="{0B197F65-ADB2-4B0E-997B-49F522D9A2F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4" name="CaixaDeTexto 9433">
          <a:extLst>
            <a:ext uri="{FF2B5EF4-FFF2-40B4-BE49-F238E27FC236}">
              <a16:creationId xmlns="" xmlns:a16="http://schemas.microsoft.com/office/drawing/2014/main" id="{297DE0BB-559B-42CD-855E-214ED10E218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5" name="CaixaDeTexto 9434">
          <a:extLst>
            <a:ext uri="{FF2B5EF4-FFF2-40B4-BE49-F238E27FC236}">
              <a16:creationId xmlns="" xmlns:a16="http://schemas.microsoft.com/office/drawing/2014/main" id="{7DD1C316-CF73-47E4-A7B1-05FB3912FB8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6" name="CaixaDeTexto 9435">
          <a:extLst>
            <a:ext uri="{FF2B5EF4-FFF2-40B4-BE49-F238E27FC236}">
              <a16:creationId xmlns="" xmlns:a16="http://schemas.microsoft.com/office/drawing/2014/main" id="{C04BE5A0-E4A8-4428-82BD-8365731A7256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7" name="CaixaDeTexto 9436">
          <a:extLst>
            <a:ext uri="{FF2B5EF4-FFF2-40B4-BE49-F238E27FC236}">
              <a16:creationId xmlns="" xmlns:a16="http://schemas.microsoft.com/office/drawing/2014/main" id="{EA299A55-CC0B-4D71-826B-FFF113ED617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8" name="CaixaDeTexto 9437">
          <a:extLst>
            <a:ext uri="{FF2B5EF4-FFF2-40B4-BE49-F238E27FC236}">
              <a16:creationId xmlns="" xmlns:a16="http://schemas.microsoft.com/office/drawing/2014/main" id="{14AF3332-9E14-4024-9D4D-B4328BFB2D4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39" name="CaixaDeTexto 9438">
          <a:extLst>
            <a:ext uri="{FF2B5EF4-FFF2-40B4-BE49-F238E27FC236}">
              <a16:creationId xmlns="" xmlns:a16="http://schemas.microsoft.com/office/drawing/2014/main" id="{B340ECD3-EFDD-4726-993E-B01F7ACF39EB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0" name="CaixaDeTexto 9439">
          <a:extLst>
            <a:ext uri="{FF2B5EF4-FFF2-40B4-BE49-F238E27FC236}">
              <a16:creationId xmlns="" xmlns:a16="http://schemas.microsoft.com/office/drawing/2014/main" id="{35918823-23F1-4F3D-A52B-0457F971C1CE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1" name="CaixaDeTexto 9440">
          <a:extLst>
            <a:ext uri="{FF2B5EF4-FFF2-40B4-BE49-F238E27FC236}">
              <a16:creationId xmlns="" xmlns:a16="http://schemas.microsoft.com/office/drawing/2014/main" id="{08472D20-A5D3-4D17-9CEA-09FD6E81C76F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2" name="CaixaDeTexto 9441">
          <a:extLst>
            <a:ext uri="{FF2B5EF4-FFF2-40B4-BE49-F238E27FC236}">
              <a16:creationId xmlns="" xmlns:a16="http://schemas.microsoft.com/office/drawing/2014/main" id="{6C1562AC-AB4F-4008-BEC3-53E1CF590F6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3" name="CaixaDeTexto 9442">
          <a:extLst>
            <a:ext uri="{FF2B5EF4-FFF2-40B4-BE49-F238E27FC236}">
              <a16:creationId xmlns="" xmlns:a16="http://schemas.microsoft.com/office/drawing/2014/main" id="{81BE9FAF-2BF2-43B7-B373-B7E8DEC7A511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4" name="CaixaDeTexto 9443">
          <a:extLst>
            <a:ext uri="{FF2B5EF4-FFF2-40B4-BE49-F238E27FC236}">
              <a16:creationId xmlns="" xmlns:a16="http://schemas.microsoft.com/office/drawing/2014/main" id="{C63FA326-13AE-423E-9441-3AEC2C183D94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5" name="CaixaDeTexto 9444">
          <a:extLst>
            <a:ext uri="{FF2B5EF4-FFF2-40B4-BE49-F238E27FC236}">
              <a16:creationId xmlns="" xmlns:a16="http://schemas.microsoft.com/office/drawing/2014/main" id="{3FF2DBA8-36B5-4736-AFDF-7AB7E9FADFC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6" name="CaixaDeTexto 9445">
          <a:extLst>
            <a:ext uri="{FF2B5EF4-FFF2-40B4-BE49-F238E27FC236}">
              <a16:creationId xmlns="" xmlns:a16="http://schemas.microsoft.com/office/drawing/2014/main" id="{81E728E2-8DCC-4A37-A654-9AF5810282EC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7" name="CaixaDeTexto 9446">
          <a:extLst>
            <a:ext uri="{FF2B5EF4-FFF2-40B4-BE49-F238E27FC236}">
              <a16:creationId xmlns="" xmlns:a16="http://schemas.microsoft.com/office/drawing/2014/main" id="{3CF296D7-79A1-49A8-A109-0B5BFD836F65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9448" name="CaixaDeTexto 9447">
          <a:extLst>
            <a:ext uri="{FF2B5EF4-FFF2-40B4-BE49-F238E27FC236}">
              <a16:creationId xmlns="" xmlns:a16="http://schemas.microsoft.com/office/drawing/2014/main" id="{96A77C0A-2686-49DB-95F7-BDD3B149051D}"/>
            </a:ext>
          </a:extLst>
        </xdr:cNvPr>
        <xdr:cNvSpPr txBox="1"/>
      </xdr:nvSpPr>
      <xdr:spPr>
        <a:xfrm>
          <a:off x="6610350" y="845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=""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=""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=""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=""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=""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=""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=""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=""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=""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=""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=""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=""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=""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=""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=""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=""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=""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=""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=""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=""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=""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=""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=""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=""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=""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=""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=""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=""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=""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=""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=""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=""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=""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=""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=""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=""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=""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=""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=""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=""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=""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=""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=""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=""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=""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=""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=""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=""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=""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=""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=""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=""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=""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=""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=""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=""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=""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=""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=""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=""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=""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=""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=""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=""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=""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=""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=""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=""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=""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=""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=""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=""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=""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=""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=""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=""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=""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=""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=""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=""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=""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=""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=""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=""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=""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=""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=""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=""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=""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=""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=""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=""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=""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=""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=""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=""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=""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=""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=""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=""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=""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=""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=""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=""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=""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=""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=""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=""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=""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=""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=""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=""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=""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=""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=""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=""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=""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=""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=""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=""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=""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=""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=""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=""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=""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=""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=""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=""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=""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=""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=""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=""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=""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=""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=""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=""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=""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=""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=""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=""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=""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=""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=""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=""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=""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=""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=""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=""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=""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=""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=""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=""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=""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=""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=""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=""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=""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=""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=""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=""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=""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=""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M%20REFERENCIAL/01%20-%20CDHU/CDHU%20186/servicos.sd_18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M%20REFERENCIAL/01%20-%20CDHU/CDHU%20185/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"/>
    </sheetNames>
    <sheetDataSet>
      <sheetData sheetId="0">
        <row r="1">
          <cell r="A1"/>
          <cell r="B1" t="str">
            <v>COMPANHIA DE DESENVOLVIMENTO HABITACIONAL E URBANO</v>
          </cell>
          <cell r="C1"/>
          <cell r="D1"/>
          <cell r="E1"/>
          <cell r="F1"/>
        </row>
        <row r="2">
          <cell r="A2" t="str">
            <v>DO ESTADO DE SÃO PAULO</v>
          </cell>
          <cell r="B2"/>
          <cell r="C2"/>
          <cell r="D2"/>
          <cell r="E2"/>
          <cell r="F2"/>
        </row>
        <row r="3">
          <cell r="A3" t="str">
            <v>BOLETIM REFERENCIAL DE CUSTOS - TABELA DE SERVIÇOS</v>
          </cell>
          <cell r="B3"/>
          <cell r="C3"/>
          <cell r="D3"/>
          <cell r="E3"/>
          <cell r="F3"/>
        </row>
        <row r="4">
          <cell r="A4" t="str">
            <v>SEM DESONERAÇÃO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 t="str">
            <v>Versão 186</v>
          </cell>
        </row>
        <row r="6">
          <cell r="A6"/>
          <cell r="B6"/>
          <cell r="C6"/>
          <cell r="D6"/>
          <cell r="E6" t="str">
            <v>Data Base:</v>
          </cell>
          <cell r="F6" t="str">
            <v>MAIO/22</v>
          </cell>
        </row>
        <row r="7">
          <cell r="A7"/>
          <cell r="B7"/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/>
          <cell r="D9"/>
          <cell r="E9"/>
          <cell r="F9"/>
        </row>
        <row r="10">
          <cell r="A10" t="str">
            <v>01.02</v>
          </cell>
          <cell r="B10" t="str">
            <v>Parecer técnico</v>
          </cell>
          <cell r="C10"/>
          <cell r="D10"/>
          <cell r="E10"/>
          <cell r="F10"/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/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/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/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/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/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  <cell r="C16"/>
          <cell r="D16"/>
          <cell r="E16"/>
          <cell r="F16"/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/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/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/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/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  <cell r="C21"/>
          <cell r="D21"/>
          <cell r="E21"/>
          <cell r="F21"/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/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/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/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/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/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/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/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/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/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/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/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/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  <cell r="C34"/>
          <cell r="D34"/>
          <cell r="E34"/>
          <cell r="F34"/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1166.17</v>
          </cell>
          <cell r="E35"/>
          <cell r="F35">
            <v>1166.17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0.15</v>
          </cell>
          <cell r="F36">
            <v>0.19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0.49</v>
          </cell>
          <cell r="E37">
            <v>0.51</v>
          </cell>
          <cell r="F37">
            <v>1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0.38</v>
          </cell>
          <cell r="E38">
            <v>0.4</v>
          </cell>
          <cell r="F38">
            <v>0.78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0.32</v>
          </cell>
          <cell r="E39">
            <v>0.32</v>
          </cell>
          <cell r="F39">
            <v>0.64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0.43</v>
          </cell>
          <cell r="E40">
            <v>0.44</v>
          </cell>
          <cell r="F40">
            <v>0.87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</v>
          </cell>
          <cell r="E41">
            <v>0.49</v>
          </cell>
          <cell r="F41">
            <v>0.69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0.28000000000000003</v>
          </cell>
          <cell r="F42">
            <v>0.55000000000000004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0.37</v>
          </cell>
          <cell r="E43">
            <v>0.4</v>
          </cell>
          <cell r="F43">
            <v>0.77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0.33</v>
          </cell>
          <cell r="E44">
            <v>0.34</v>
          </cell>
          <cell r="F44">
            <v>0.67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0.32</v>
          </cell>
          <cell r="E45">
            <v>0.33</v>
          </cell>
          <cell r="F45">
            <v>0.65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0.52</v>
          </cell>
          <cell r="E46">
            <v>0.54</v>
          </cell>
          <cell r="F46">
            <v>1.06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0.41</v>
          </cell>
          <cell r="E47">
            <v>0.43</v>
          </cell>
          <cell r="F47">
            <v>0.84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0.33</v>
          </cell>
          <cell r="E48">
            <v>0.34</v>
          </cell>
          <cell r="F48">
            <v>0.67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0.44</v>
          </cell>
          <cell r="E49">
            <v>0.46</v>
          </cell>
          <cell r="F49">
            <v>0.9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0.36</v>
          </cell>
          <cell r="E50">
            <v>0.37</v>
          </cell>
          <cell r="F50">
            <v>0.73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0.31</v>
          </cell>
          <cell r="E51">
            <v>0.32</v>
          </cell>
          <cell r="F51">
            <v>0.63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0.51</v>
          </cell>
          <cell r="E52">
            <v>0.53</v>
          </cell>
          <cell r="F52">
            <v>1.04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0.34</v>
          </cell>
          <cell r="E53">
            <v>0.35</v>
          </cell>
          <cell r="F53">
            <v>0.69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</v>
          </cell>
          <cell r="E54">
            <v>0.38</v>
          </cell>
          <cell r="F54">
            <v>0.57999999999999996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0.21</v>
          </cell>
          <cell r="E55">
            <v>0.21</v>
          </cell>
          <cell r="F55">
            <v>0.42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0.15</v>
          </cell>
          <cell r="E56">
            <v>0.16</v>
          </cell>
          <cell r="F56">
            <v>0.31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0.11</v>
          </cell>
          <cell r="E57">
            <v>0.13</v>
          </cell>
          <cell r="F57">
            <v>0.24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</v>
          </cell>
          <cell r="E58">
            <v>0.11</v>
          </cell>
          <cell r="F58">
            <v>0.21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789.09</v>
          </cell>
          <cell r="E59">
            <v>648.01</v>
          </cell>
          <cell r="F59">
            <v>1437.1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825.01</v>
          </cell>
          <cell r="E60">
            <v>442.92</v>
          </cell>
          <cell r="F60">
            <v>1267.93</v>
          </cell>
        </row>
        <row r="61">
          <cell r="A61" t="str">
            <v>01.21</v>
          </cell>
          <cell r="B61" t="str">
            <v>Estudo geotecnico (sondagem)</v>
          </cell>
          <cell r="C61"/>
          <cell r="D61"/>
          <cell r="E61"/>
          <cell r="F61"/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1128.53</v>
          </cell>
          <cell r="E62"/>
          <cell r="F62">
            <v>1128.53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6356.01</v>
          </cell>
          <cell r="E63"/>
          <cell r="F63">
            <v>6356.01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80.959999999999994</v>
          </cell>
          <cell r="E64"/>
          <cell r="F64">
            <v>80.959999999999994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89.97</v>
          </cell>
          <cell r="E65"/>
          <cell r="F65">
            <v>89.97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341.33</v>
          </cell>
          <cell r="E66"/>
          <cell r="F66">
            <v>341.33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599.49</v>
          </cell>
          <cell r="E67"/>
          <cell r="F67">
            <v>599.49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83.12</v>
          </cell>
          <cell r="E68"/>
          <cell r="F68">
            <v>83.12</v>
          </cell>
        </row>
        <row r="69">
          <cell r="A69" t="str">
            <v>01.23</v>
          </cell>
          <cell r="B69" t="str">
            <v>Tratamento, recuperação e trabalhos especiais em concreto</v>
          </cell>
          <cell r="C69"/>
          <cell r="D69"/>
          <cell r="E69"/>
          <cell r="F69"/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323.62</v>
          </cell>
          <cell r="E70"/>
          <cell r="F70">
            <v>323.62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2.84</v>
          </cell>
          <cell r="E71">
            <v>5.84</v>
          </cell>
          <cell r="F71">
            <v>8.68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117.82</v>
          </cell>
          <cell r="E72">
            <v>43.16</v>
          </cell>
          <cell r="F72">
            <v>160.97999999999999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24.4</v>
          </cell>
          <cell r="E73">
            <v>41.16</v>
          </cell>
          <cell r="F73">
            <v>65.56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D74"/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4.32</v>
          </cell>
          <cell r="F75">
            <v>5.35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D76"/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192.15</v>
          </cell>
          <cell r="E77"/>
          <cell r="F77">
            <v>192.15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197.1</v>
          </cell>
          <cell r="E78"/>
          <cell r="F78">
            <v>197.1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270.06</v>
          </cell>
          <cell r="E79"/>
          <cell r="F79">
            <v>270.06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275.79000000000002</v>
          </cell>
          <cell r="E80"/>
          <cell r="F80">
            <v>275.79000000000002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261.94</v>
          </cell>
          <cell r="E81"/>
          <cell r="F81">
            <v>261.94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7.77</v>
          </cell>
          <cell r="E82"/>
          <cell r="F82">
            <v>7.77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8.2899999999999991</v>
          </cell>
          <cell r="E83"/>
          <cell r="F83">
            <v>8.2899999999999991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10.99</v>
          </cell>
          <cell r="E84"/>
          <cell r="F84">
            <v>10.99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11.04</v>
          </cell>
          <cell r="E85"/>
          <cell r="F85">
            <v>11.04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12.76</v>
          </cell>
          <cell r="E86"/>
          <cell r="F86">
            <v>12.76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16.93</v>
          </cell>
          <cell r="E87"/>
          <cell r="F87">
            <v>16.93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19.72</v>
          </cell>
          <cell r="E88"/>
          <cell r="F88">
            <v>19.72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16.170000000000002</v>
          </cell>
          <cell r="E89"/>
          <cell r="F89">
            <v>16.170000000000002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16.66</v>
          </cell>
          <cell r="E90"/>
          <cell r="F90">
            <v>16.66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22.57</v>
          </cell>
          <cell r="E91"/>
          <cell r="F91">
            <v>22.57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27.18</v>
          </cell>
          <cell r="E92"/>
          <cell r="F92">
            <v>27.18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174.42</v>
          </cell>
          <cell r="E93"/>
          <cell r="F93">
            <v>174.42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254.27</v>
          </cell>
          <cell r="E94"/>
          <cell r="F94">
            <v>254.27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288.81</v>
          </cell>
          <cell r="E95"/>
          <cell r="F95">
            <v>288.81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321.13</v>
          </cell>
          <cell r="E96"/>
          <cell r="F96">
            <v>321.13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370.39</v>
          </cell>
          <cell r="E97"/>
          <cell r="F97">
            <v>370.39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443.36</v>
          </cell>
          <cell r="E98"/>
          <cell r="F98">
            <v>443.36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187.42</v>
          </cell>
          <cell r="E99"/>
          <cell r="F99">
            <v>187.42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1525.44</v>
          </cell>
          <cell r="E100">
            <v>3968.19</v>
          </cell>
          <cell r="F100">
            <v>5493.63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6.56</v>
          </cell>
          <cell r="E101">
            <v>42.19</v>
          </cell>
          <cell r="F101">
            <v>48.75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290.76</v>
          </cell>
          <cell r="E102">
            <v>301</v>
          </cell>
          <cell r="F102">
            <v>591.76</v>
          </cell>
        </row>
        <row r="103">
          <cell r="A103" t="str">
            <v>01.27</v>
          </cell>
          <cell r="B103" t="str">
            <v>Estudo e programa ambientais</v>
          </cell>
          <cell r="C103"/>
          <cell r="D103"/>
          <cell r="E103"/>
          <cell r="F103"/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196.95</v>
          </cell>
          <cell r="E104">
            <v>8815.07</v>
          </cell>
          <cell r="F104">
            <v>9012.02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196.95</v>
          </cell>
          <cell r="E105">
            <v>11807.85</v>
          </cell>
          <cell r="F105">
            <v>12004.8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196.95</v>
          </cell>
          <cell r="E106">
            <v>10448.07</v>
          </cell>
          <cell r="F106">
            <v>10645.02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567.95000000000005</v>
          </cell>
          <cell r="E107">
            <v>24330.89</v>
          </cell>
          <cell r="F107">
            <v>24898.84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567.95000000000005</v>
          </cell>
          <cell r="E108">
            <v>37335.230000000003</v>
          </cell>
          <cell r="F108">
            <v>37903.18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567.95000000000005</v>
          </cell>
          <cell r="E109">
            <v>14800.65</v>
          </cell>
          <cell r="F109">
            <v>15368.6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461.95</v>
          </cell>
          <cell r="E110">
            <v>17764.21</v>
          </cell>
          <cell r="F110">
            <v>18226.16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281.75</v>
          </cell>
          <cell r="E111">
            <v>28772.720000000001</v>
          </cell>
          <cell r="F111">
            <v>29054.47</v>
          </cell>
        </row>
        <row r="112">
          <cell r="A112" t="str">
            <v>01.28</v>
          </cell>
          <cell r="B112" t="str">
            <v>Poço profundo</v>
          </cell>
          <cell r="C112"/>
          <cell r="D112"/>
          <cell r="E112"/>
          <cell r="F112"/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E113"/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10415.629999999999</v>
          </cell>
          <cell r="E114"/>
          <cell r="F114">
            <v>10415.629999999999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12537.55</v>
          </cell>
          <cell r="E115"/>
          <cell r="F115">
            <v>12537.55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350.72</v>
          </cell>
          <cell r="E116"/>
          <cell r="F116">
            <v>350.72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388.4</v>
          </cell>
          <cell r="E117"/>
          <cell r="F117">
            <v>388.4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595.44000000000005</v>
          </cell>
          <cell r="E118"/>
          <cell r="F118">
            <v>595.44000000000005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886.72</v>
          </cell>
          <cell r="E119"/>
          <cell r="F119">
            <v>886.72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1098.1300000000001</v>
          </cell>
          <cell r="E120"/>
          <cell r="F120">
            <v>1098.1300000000001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1304.3699999999999</v>
          </cell>
          <cell r="E121"/>
          <cell r="F121">
            <v>1304.3699999999999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1481.55</v>
          </cell>
          <cell r="E122"/>
          <cell r="F122">
            <v>1481.55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1727.6</v>
          </cell>
          <cell r="E123"/>
          <cell r="F123">
            <v>1727.6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2100.46</v>
          </cell>
          <cell r="E124"/>
          <cell r="F124">
            <v>2100.46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516.32000000000005</v>
          </cell>
          <cell r="E125"/>
          <cell r="F125">
            <v>516.32000000000005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1176.78</v>
          </cell>
          <cell r="E126"/>
          <cell r="F126">
            <v>1176.78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4472.82</v>
          </cell>
          <cell r="E127"/>
          <cell r="F127">
            <v>4472.82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349.57</v>
          </cell>
          <cell r="E128"/>
          <cell r="F128">
            <v>349.57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427.05</v>
          </cell>
          <cell r="E129"/>
          <cell r="F129">
            <v>427.05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484.84</v>
          </cell>
          <cell r="E130"/>
          <cell r="F130">
            <v>484.84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273.33</v>
          </cell>
          <cell r="E131"/>
          <cell r="F131">
            <v>273.33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434.79</v>
          </cell>
          <cell r="E132"/>
          <cell r="F132">
            <v>434.79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632.42999999999995</v>
          </cell>
          <cell r="E133"/>
          <cell r="F133">
            <v>632.42999999999995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1633.34</v>
          </cell>
          <cell r="E134"/>
          <cell r="F134">
            <v>1633.34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1935.15</v>
          </cell>
          <cell r="E135"/>
          <cell r="F135">
            <v>1935.15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2521.41</v>
          </cell>
          <cell r="E136"/>
          <cell r="F136">
            <v>2521.41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507.86</v>
          </cell>
          <cell r="E137"/>
          <cell r="F137">
            <v>507.86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315.70999999999998</v>
          </cell>
          <cell r="E138"/>
          <cell r="F138">
            <v>315.70999999999998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649.08000000000004</v>
          </cell>
          <cell r="E139"/>
          <cell r="F139">
            <v>649.08000000000004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527.66999999999996</v>
          </cell>
          <cell r="E140"/>
          <cell r="F140">
            <v>527.66999999999996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544.91</v>
          </cell>
          <cell r="E141"/>
          <cell r="F141">
            <v>544.91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804.69</v>
          </cell>
          <cell r="E142"/>
          <cell r="F142">
            <v>804.69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1383.52</v>
          </cell>
          <cell r="E143"/>
          <cell r="F143">
            <v>1383.52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978.51</v>
          </cell>
          <cell r="E144"/>
          <cell r="F144">
            <v>978.51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1208.56</v>
          </cell>
          <cell r="E145"/>
          <cell r="F145">
            <v>1208.56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1431.91</v>
          </cell>
          <cell r="E146"/>
          <cell r="F146">
            <v>1431.91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1213.31</v>
          </cell>
          <cell r="E147"/>
          <cell r="F147">
            <v>1213.31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476.91</v>
          </cell>
          <cell r="E148"/>
          <cell r="F148">
            <v>476.91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825.75</v>
          </cell>
          <cell r="E149"/>
          <cell r="F149">
            <v>825.75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1068.1600000000001</v>
          </cell>
          <cell r="E150"/>
          <cell r="F150">
            <v>1068.1600000000001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1229.8399999999999</v>
          </cell>
          <cell r="E151"/>
          <cell r="F151">
            <v>1229.8399999999999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2285.6799999999998</v>
          </cell>
          <cell r="E152"/>
          <cell r="F152">
            <v>2285.6799999999998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872.26</v>
          </cell>
          <cell r="E153"/>
          <cell r="F153">
            <v>872.26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1400.42</v>
          </cell>
          <cell r="E154"/>
          <cell r="F154">
            <v>1400.42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1698.13</v>
          </cell>
          <cell r="E155"/>
          <cell r="F155">
            <v>1698.13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81.98</v>
          </cell>
          <cell r="E156"/>
          <cell r="F156">
            <v>81.98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160.66999999999999</v>
          </cell>
          <cell r="E157"/>
          <cell r="F157">
            <v>160.66999999999999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3240.96</v>
          </cell>
          <cell r="E158"/>
          <cell r="F158">
            <v>3240.96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380.68</v>
          </cell>
          <cell r="E159"/>
          <cell r="F159">
            <v>380.68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335.71</v>
          </cell>
          <cell r="E160"/>
          <cell r="F160">
            <v>335.71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297.02999999999997</v>
          </cell>
          <cell r="E161"/>
          <cell r="F161">
            <v>297.02999999999997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278.39999999999998</v>
          </cell>
          <cell r="E162"/>
          <cell r="F162">
            <v>278.39999999999998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2103.67</v>
          </cell>
          <cell r="E163"/>
          <cell r="F163">
            <v>2103.67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3200.2</v>
          </cell>
          <cell r="E164"/>
          <cell r="F164">
            <v>3200.2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352.73</v>
          </cell>
          <cell r="E165"/>
          <cell r="F165">
            <v>352.73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1801.62</v>
          </cell>
          <cell r="E166"/>
          <cell r="F166">
            <v>1801.62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1272.8</v>
          </cell>
          <cell r="E167">
            <v>506.84</v>
          </cell>
          <cell r="F167">
            <v>1779.64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884.15</v>
          </cell>
          <cell r="E168"/>
          <cell r="F168">
            <v>884.15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5480.74</v>
          </cell>
          <cell r="E169"/>
          <cell r="F169">
            <v>5480.74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4045.34</v>
          </cell>
          <cell r="E170"/>
          <cell r="F170">
            <v>4045.34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6737.09</v>
          </cell>
          <cell r="E171"/>
          <cell r="F171">
            <v>6737.09</v>
          </cell>
        </row>
        <row r="172">
          <cell r="A172" t="str">
            <v>02</v>
          </cell>
          <cell r="B172" t="str">
            <v>INICIO, APOIO E ADMINISTRACAO DA OBRA</v>
          </cell>
          <cell r="C172"/>
          <cell r="D172"/>
          <cell r="E172"/>
          <cell r="F172"/>
        </row>
        <row r="173">
          <cell r="A173" t="str">
            <v>02.01</v>
          </cell>
          <cell r="B173" t="str">
            <v>Construção provisória</v>
          </cell>
          <cell r="C173"/>
          <cell r="D173"/>
          <cell r="E173"/>
          <cell r="F173"/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379.63</v>
          </cell>
          <cell r="E174">
            <v>124.76</v>
          </cell>
          <cell r="F174">
            <v>504.39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588.08000000000004</v>
          </cell>
          <cell r="E175">
            <v>314.92</v>
          </cell>
          <cell r="F175">
            <v>903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773.54</v>
          </cell>
          <cell r="E176"/>
          <cell r="F176">
            <v>773.54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16.27</v>
          </cell>
          <cell r="E177">
            <v>6.88</v>
          </cell>
          <cell r="F177">
            <v>23.15</v>
          </cell>
        </row>
        <row r="178">
          <cell r="A178" t="str">
            <v>02.02</v>
          </cell>
          <cell r="B178" t="str">
            <v>Container</v>
          </cell>
          <cell r="C178"/>
          <cell r="D178"/>
          <cell r="E178"/>
          <cell r="F178"/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654.79999999999995</v>
          </cell>
          <cell r="E179">
            <v>79.510000000000005</v>
          </cell>
          <cell r="F179">
            <v>734.31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972.88</v>
          </cell>
          <cell r="E180">
            <v>133.32</v>
          </cell>
          <cell r="F180">
            <v>1106.2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943.5</v>
          </cell>
          <cell r="E181">
            <v>133.32</v>
          </cell>
          <cell r="F181">
            <v>1076.82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617.44000000000005</v>
          </cell>
          <cell r="E182">
            <v>79.510000000000005</v>
          </cell>
          <cell r="F182">
            <v>696.95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548.45000000000005</v>
          </cell>
          <cell r="E183">
            <v>26.51</v>
          </cell>
          <cell r="F183">
            <v>574.96</v>
          </cell>
        </row>
        <row r="184">
          <cell r="A184" t="str">
            <v>02.03</v>
          </cell>
          <cell r="B184" t="str">
            <v>Tapume, vedação e proteções diversas</v>
          </cell>
          <cell r="C184"/>
          <cell r="D184"/>
          <cell r="E184"/>
          <cell r="F184"/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0.59</v>
          </cell>
          <cell r="E185">
            <v>1.95</v>
          </cell>
          <cell r="F185">
            <v>2.54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</v>
          </cell>
          <cell r="E186">
            <v>19.22</v>
          </cell>
          <cell r="F186">
            <v>24.22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18.239999999999998</v>
          </cell>
          <cell r="E187">
            <v>28.64</v>
          </cell>
          <cell r="F187">
            <v>46.88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55.41</v>
          </cell>
          <cell r="E188">
            <v>51.92</v>
          </cell>
          <cell r="F188">
            <v>107.33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55.41</v>
          </cell>
          <cell r="E189">
            <v>51.57</v>
          </cell>
          <cell r="F189">
            <v>106.98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38.6</v>
          </cell>
          <cell r="E190">
            <v>0.97</v>
          </cell>
          <cell r="F190">
            <v>39.57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12.49</v>
          </cell>
          <cell r="E191">
            <v>3.89</v>
          </cell>
          <cell r="F191">
            <v>16.38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88.31</v>
          </cell>
          <cell r="E192">
            <v>37.14</v>
          </cell>
          <cell r="F192">
            <v>125.45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86.16</v>
          </cell>
          <cell r="E193">
            <v>37.14</v>
          </cell>
          <cell r="F193">
            <v>123.3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101.26</v>
          </cell>
          <cell r="E194">
            <v>37.14</v>
          </cell>
          <cell r="F194">
            <v>138.4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57.41</v>
          </cell>
          <cell r="E195">
            <v>42.85</v>
          </cell>
          <cell r="F195">
            <v>100.26</v>
          </cell>
        </row>
        <row r="196">
          <cell r="A196" t="str">
            <v>02.05</v>
          </cell>
          <cell r="B196" t="str">
            <v>Andaime e balancim</v>
          </cell>
          <cell r="C196"/>
          <cell r="D196"/>
          <cell r="E196"/>
          <cell r="F196"/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D197"/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D198"/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D199"/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D200"/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1834.89</v>
          </cell>
          <cell r="E201"/>
          <cell r="F201">
            <v>1834.89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19.8</v>
          </cell>
          <cell r="E202">
            <v>4.67</v>
          </cell>
          <cell r="F202">
            <v>24.47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8.25</v>
          </cell>
          <cell r="E203">
            <v>4.67</v>
          </cell>
          <cell r="F203">
            <v>12.92</v>
          </cell>
        </row>
        <row r="204">
          <cell r="A204" t="str">
            <v>02.06</v>
          </cell>
          <cell r="B204" t="str">
            <v>Alocação de equipe, equipamento e ferramental</v>
          </cell>
          <cell r="C204"/>
          <cell r="D204"/>
          <cell r="E204"/>
          <cell r="F204"/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8168.96</v>
          </cell>
          <cell r="E205">
            <v>3333.6</v>
          </cell>
          <cell r="F205">
            <v>11502.56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16413.400000000001</v>
          </cell>
          <cell r="E206">
            <v>3333.6</v>
          </cell>
          <cell r="F206">
            <v>19747</v>
          </cell>
        </row>
        <row r="207">
          <cell r="A207" t="str">
            <v>02.08</v>
          </cell>
          <cell r="B207" t="str">
            <v>Sinalização de obra</v>
          </cell>
          <cell r="C207"/>
          <cell r="D207"/>
          <cell r="E207"/>
          <cell r="F207"/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770.75</v>
          </cell>
          <cell r="E208">
            <v>89.45</v>
          </cell>
          <cell r="F208">
            <v>860.2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398.1</v>
          </cell>
          <cell r="E209">
            <v>25.31</v>
          </cell>
          <cell r="F209">
            <v>423.41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124.92</v>
          </cell>
          <cell r="E210">
            <v>51.06</v>
          </cell>
          <cell r="F210">
            <v>175.98</v>
          </cell>
        </row>
        <row r="211">
          <cell r="A211" t="str">
            <v>02.09</v>
          </cell>
          <cell r="B211" t="str">
            <v>Limpeza de terreno</v>
          </cell>
          <cell r="C211"/>
          <cell r="D211"/>
          <cell r="E211"/>
          <cell r="F211"/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2.4</v>
          </cell>
          <cell r="E212">
            <v>4.87</v>
          </cell>
          <cell r="F212">
            <v>7.27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3.85</v>
          </cell>
          <cell r="E213">
            <v>0.16</v>
          </cell>
          <cell r="F213">
            <v>4.01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4.1500000000000004</v>
          </cell>
          <cell r="E214">
            <v>0.16</v>
          </cell>
          <cell r="F214">
            <v>4.3099999999999996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75.45</v>
          </cell>
          <cell r="E215">
            <v>8.76</v>
          </cell>
          <cell r="F215">
            <v>84.21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88.87</v>
          </cell>
          <cell r="E216">
            <v>10.32</v>
          </cell>
          <cell r="F216">
            <v>99.19</v>
          </cell>
        </row>
        <row r="217">
          <cell r="A217" t="str">
            <v>02.10</v>
          </cell>
          <cell r="B217" t="str">
            <v>Locação de obra</v>
          </cell>
          <cell r="C217"/>
          <cell r="D217"/>
          <cell r="E217"/>
          <cell r="F217"/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10.06</v>
          </cell>
          <cell r="E218">
            <v>5.61</v>
          </cell>
          <cell r="F218">
            <v>15.67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0.95</v>
          </cell>
          <cell r="E219">
            <v>0.39</v>
          </cell>
          <cell r="F219">
            <v>1.34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0.95</v>
          </cell>
          <cell r="E220">
            <v>0.39</v>
          </cell>
          <cell r="F220">
            <v>1.34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0.99</v>
          </cell>
          <cell r="E221">
            <v>0.8</v>
          </cell>
          <cell r="F221">
            <v>1.79</v>
          </cell>
        </row>
        <row r="222">
          <cell r="A222" t="str">
            <v>03</v>
          </cell>
          <cell r="B222" t="str">
            <v>DEMOLICAO SEM REAPROVEITAMENTO</v>
          </cell>
          <cell r="C222"/>
          <cell r="D222"/>
          <cell r="E222"/>
          <cell r="F222"/>
        </row>
        <row r="223">
          <cell r="A223" t="str">
            <v>03.01</v>
          </cell>
          <cell r="B223" t="str">
            <v>Demolição de concreto, lastro, mistura e afins</v>
          </cell>
          <cell r="C223"/>
          <cell r="D223"/>
          <cell r="E223"/>
          <cell r="F223"/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D224"/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D225"/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D226"/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429.85</v>
          </cell>
          <cell r="E227">
            <v>116.82</v>
          </cell>
          <cell r="F227">
            <v>546.66999999999996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409.34</v>
          </cell>
          <cell r="E228">
            <v>116.82</v>
          </cell>
          <cell r="F228">
            <v>526.16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225.18</v>
          </cell>
          <cell r="E229">
            <v>77.88</v>
          </cell>
          <cell r="F229">
            <v>303.06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204.67</v>
          </cell>
          <cell r="E230">
            <v>77.88</v>
          </cell>
          <cell r="F230">
            <v>282.55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22.06</v>
          </cell>
          <cell r="E231">
            <v>7.79</v>
          </cell>
          <cell r="F231">
            <v>29.85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20.47</v>
          </cell>
          <cell r="E232">
            <v>7.79</v>
          </cell>
          <cell r="F232">
            <v>28.26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220.55</v>
          </cell>
          <cell r="E233">
            <v>77.88</v>
          </cell>
          <cell r="F233">
            <v>298.43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204.67</v>
          </cell>
          <cell r="E234">
            <v>77.88</v>
          </cell>
          <cell r="F234">
            <v>282.55</v>
          </cell>
        </row>
        <row r="235">
          <cell r="A235" t="str">
            <v>03.02</v>
          </cell>
          <cell r="B235" t="str">
            <v>Demolição de alvenaria</v>
          </cell>
          <cell r="C235"/>
          <cell r="D235"/>
          <cell r="E235"/>
          <cell r="F235"/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D236"/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D237"/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  <cell r="C238"/>
          <cell r="D238"/>
          <cell r="E238"/>
          <cell r="F238"/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D239"/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D240"/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D241"/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  <cell r="C242"/>
          <cell r="D242"/>
          <cell r="E242"/>
          <cell r="F242"/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D243"/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D244"/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D245"/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  <cell r="C246"/>
          <cell r="D246"/>
          <cell r="E246"/>
          <cell r="F246"/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D247"/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  <cell r="C248"/>
          <cell r="D248"/>
          <cell r="E248"/>
          <cell r="F248"/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16.45</v>
          </cell>
          <cell r="E249">
            <v>9.74</v>
          </cell>
          <cell r="F249">
            <v>26.19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1.47</v>
          </cell>
          <cell r="E250">
            <v>9.74</v>
          </cell>
          <cell r="F250">
            <v>11.21</v>
          </cell>
        </row>
        <row r="251">
          <cell r="A251" t="str">
            <v>03.07</v>
          </cell>
          <cell r="B251" t="str">
            <v>Demolição de revestimento asfáltico</v>
          </cell>
          <cell r="C251"/>
          <cell r="D251"/>
          <cell r="E251"/>
          <cell r="F251"/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22.65</v>
          </cell>
          <cell r="E252">
            <v>3.89</v>
          </cell>
          <cell r="F252">
            <v>26.54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20.47</v>
          </cell>
          <cell r="E253">
            <v>3.89</v>
          </cell>
          <cell r="F253">
            <v>24.36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9.1300000000000008</v>
          </cell>
          <cell r="E254">
            <v>1.36</v>
          </cell>
          <cell r="F254">
            <v>10.49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6.63</v>
          </cell>
          <cell r="E255">
            <v>1.36</v>
          </cell>
          <cell r="F255">
            <v>7.99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12.32</v>
          </cell>
          <cell r="E256">
            <v>0.57999999999999996</v>
          </cell>
          <cell r="F256">
            <v>12.9</v>
          </cell>
        </row>
        <row r="257">
          <cell r="A257" t="str">
            <v>03.08</v>
          </cell>
          <cell r="B257" t="str">
            <v>Demolição de forro / divisórias</v>
          </cell>
          <cell r="C257"/>
          <cell r="D257"/>
          <cell r="E257"/>
          <cell r="F257"/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D258"/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D259"/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D260"/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D261"/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  <cell r="C262"/>
          <cell r="D262"/>
          <cell r="E262"/>
          <cell r="F262"/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D263"/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D264"/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D265"/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  <cell r="C266"/>
          <cell r="D266"/>
          <cell r="E266"/>
          <cell r="F266"/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</v>
          </cell>
          <cell r="E268">
            <v>1.42</v>
          </cell>
          <cell r="F268">
            <v>2.12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3.52</v>
          </cell>
          <cell r="E269">
            <v>11.36</v>
          </cell>
          <cell r="F269">
            <v>14.88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0.34</v>
          </cell>
          <cell r="E270">
            <v>8.52</v>
          </cell>
          <cell r="F270">
            <v>8.86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3.52</v>
          </cell>
          <cell r="E271">
            <v>8.52</v>
          </cell>
          <cell r="F271">
            <v>12.04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0.34</v>
          </cell>
          <cell r="E272">
            <v>5.68</v>
          </cell>
          <cell r="F272">
            <v>6.02</v>
          </cell>
        </row>
        <row r="273">
          <cell r="A273" t="str">
            <v>03.16</v>
          </cell>
          <cell r="B273" t="str">
            <v>Remoção de sinalização horizontal</v>
          </cell>
          <cell r="C273"/>
          <cell r="D273"/>
          <cell r="E273"/>
          <cell r="F273"/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101.92</v>
          </cell>
          <cell r="E274"/>
          <cell r="F274">
            <v>101.92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8.6300000000000008</v>
          </cell>
          <cell r="F275">
            <v>11.58</v>
          </cell>
        </row>
        <row r="276">
          <cell r="A276" t="str">
            <v>04</v>
          </cell>
          <cell r="B276" t="str">
            <v>RETIRADA COM PROVAVEL REAPROVEITAMENTO</v>
          </cell>
          <cell r="C276"/>
          <cell r="D276"/>
          <cell r="E276"/>
          <cell r="F276"/>
        </row>
        <row r="277">
          <cell r="A277" t="str">
            <v>04.01</v>
          </cell>
          <cell r="B277" t="str">
            <v>Retirada de fechamento e elemento divisor</v>
          </cell>
          <cell r="C277"/>
          <cell r="D277"/>
          <cell r="E277"/>
          <cell r="F277"/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D278"/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D279"/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D280"/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2.5099999999999998</v>
          </cell>
          <cell r="E281">
            <v>0.66</v>
          </cell>
          <cell r="F281">
            <v>3.17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D282"/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D283"/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  <cell r="C284"/>
          <cell r="D284"/>
          <cell r="E284"/>
          <cell r="F284"/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D285"/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D286"/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D287"/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D288"/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D289"/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D290"/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E291"/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  <cell r="C292"/>
          <cell r="D292"/>
          <cell r="E292"/>
          <cell r="F292"/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D293"/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D294"/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D295"/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D296"/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D297"/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  <cell r="C298"/>
          <cell r="D298"/>
          <cell r="E298"/>
          <cell r="F298"/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D299"/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D300"/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D301"/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D302"/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D303"/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  <cell r="C304"/>
          <cell r="D304"/>
          <cell r="E304"/>
          <cell r="F304"/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D305"/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D306"/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D307"/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D308"/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D309"/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D310"/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  <cell r="C311"/>
          <cell r="D311"/>
          <cell r="E311"/>
          <cell r="F311"/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D312"/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D313"/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D314"/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D315"/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D316"/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  <cell r="C317"/>
          <cell r="D317"/>
          <cell r="E317"/>
          <cell r="F317"/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D318"/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D319"/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D320"/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  <cell r="C321"/>
          <cell r="D321"/>
          <cell r="E321"/>
          <cell r="F321"/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D322"/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D323"/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D324"/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D325"/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D326"/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  <cell r="C327"/>
          <cell r="D327"/>
          <cell r="E327"/>
          <cell r="F327"/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D328"/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D329"/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D330"/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D331"/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D332"/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D333"/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D334"/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D335"/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  <cell r="C336"/>
          <cell r="D336"/>
          <cell r="E336"/>
          <cell r="F336"/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D337"/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D338"/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D339"/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D340"/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  <cell r="C341"/>
          <cell r="D341"/>
          <cell r="E341"/>
          <cell r="F341"/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D342"/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D343"/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D344"/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D345"/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D346"/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D347"/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D348"/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D349"/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D350"/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D351"/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  <cell r="C352"/>
          <cell r="D352"/>
          <cell r="E352"/>
          <cell r="F352"/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D353"/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D354"/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  <cell r="C355"/>
          <cell r="D355"/>
          <cell r="E355"/>
          <cell r="F355"/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D356"/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D357"/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  <cell r="C358"/>
          <cell r="D358"/>
          <cell r="E358"/>
          <cell r="F358"/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D359"/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D360"/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  <cell r="C361"/>
          <cell r="D361"/>
          <cell r="E361"/>
          <cell r="F361"/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D362"/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D363"/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D364"/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D365"/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D366"/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D367"/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D368"/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D369"/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D370"/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D371"/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D372"/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D373"/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  <cell r="C374"/>
          <cell r="D374"/>
          <cell r="E374"/>
          <cell r="F374"/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D375"/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D376"/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D377"/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D378"/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D379"/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D380"/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D381"/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D382"/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D383"/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D384"/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D385"/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D386"/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D387"/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D388"/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D389"/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D390"/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D391"/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D392"/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D393"/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D394"/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D395"/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D396"/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D397"/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D398"/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D399"/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D400"/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D401"/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D402"/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D403"/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D404"/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  <cell r="C405"/>
          <cell r="D405"/>
          <cell r="E405"/>
          <cell r="F405"/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D406"/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D407"/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D408"/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D409"/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D410"/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D411"/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D412"/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D413"/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D414"/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D415"/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  <cell r="C416"/>
          <cell r="D416"/>
          <cell r="E416"/>
          <cell r="F416"/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D417"/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D418"/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D419"/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D420"/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D421"/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D422"/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  <cell r="C423"/>
          <cell r="D423"/>
          <cell r="E423"/>
          <cell r="F423"/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D424"/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D425"/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D426"/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D427"/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D428"/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125.15</v>
          </cell>
          <cell r="E429">
            <v>134.66</v>
          </cell>
          <cell r="F429">
            <v>259.81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125.15</v>
          </cell>
          <cell r="E430">
            <v>134.66</v>
          </cell>
          <cell r="F430">
            <v>259.81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D431"/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D432"/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D433"/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D434"/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D435"/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D436"/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D437"/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D438"/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  <cell r="C439"/>
          <cell r="D439"/>
          <cell r="E439"/>
          <cell r="F439"/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D440"/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D441"/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D442"/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250.29</v>
          </cell>
          <cell r="E443">
            <v>382.88</v>
          </cell>
          <cell r="F443">
            <v>633.16999999999996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D444"/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D445"/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D446"/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D447"/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D448"/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  <cell r="C449"/>
          <cell r="D449"/>
          <cell r="E449"/>
          <cell r="F449"/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D450"/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D451"/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D452"/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D453"/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D454"/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  <cell r="C455"/>
          <cell r="D455"/>
          <cell r="E455"/>
          <cell r="F455"/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D456"/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  <cell r="C457"/>
          <cell r="D457"/>
          <cell r="E457"/>
          <cell r="F457"/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D458"/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  <cell r="C459"/>
          <cell r="D459"/>
          <cell r="E459"/>
          <cell r="F459"/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0.84</v>
          </cell>
          <cell r="E460">
            <v>7.79</v>
          </cell>
          <cell r="F460">
            <v>8.6300000000000008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D461"/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D462"/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6.72</v>
          </cell>
          <cell r="E463">
            <v>11.68</v>
          </cell>
          <cell r="F463">
            <v>18.399999999999999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D464"/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  <cell r="C465"/>
          <cell r="D465"/>
          <cell r="E465"/>
          <cell r="F465"/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41.8</v>
          </cell>
          <cell r="E466">
            <v>17.27</v>
          </cell>
          <cell r="F466">
            <v>59.07</v>
          </cell>
        </row>
        <row r="467">
          <cell r="A467" t="str">
            <v>05</v>
          </cell>
          <cell r="B467" t="str">
            <v>TRANSPORTE E MOVIMENTACAO, DENTRO E FORA DA OBRA</v>
          </cell>
          <cell r="C467"/>
          <cell r="D467"/>
          <cell r="E467"/>
          <cell r="F467"/>
        </row>
        <row r="468">
          <cell r="A468" t="str">
            <v>05.04</v>
          </cell>
          <cell r="B468" t="str">
            <v>Transporte de material solto</v>
          </cell>
          <cell r="C468"/>
          <cell r="D468"/>
          <cell r="E468"/>
          <cell r="F468"/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27.45</v>
          </cell>
          <cell r="E469">
            <v>105.14</v>
          </cell>
          <cell r="F469">
            <v>132.59</v>
          </cell>
        </row>
        <row r="470">
          <cell r="A470" t="str">
            <v>05.07</v>
          </cell>
          <cell r="B470" t="str">
            <v>Transporte comercial, carreteiro e aluguel</v>
          </cell>
          <cell r="C470"/>
          <cell r="D470"/>
          <cell r="E470"/>
          <cell r="F470"/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80.53</v>
          </cell>
          <cell r="E471">
            <v>11.68</v>
          </cell>
          <cell r="F471">
            <v>92.21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103.9</v>
          </cell>
          <cell r="E472">
            <v>11.68</v>
          </cell>
          <cell r="F472">
            <v>115.58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108.51</v>
          </cell>
          <cell r="E473">
            <v>11.68</v>
          </cell>
          <cell r="F473">
            <v>120.19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102.92</v>
          </cell>
          <cell r="E474">
            <v>11.68</v>
          </cell>
          <cell r="F474">
            <v>114.6</v>
          </cell>
        </row>
        <row r="475">
          <cell r="A475" t="str">
            <v>05.08</v>
          </cell>
          <cell r="B475" t="str">
            <v>Transporte mecanizado de material solto</v>
          </cell>
          <cell r="C475"/>
          <cell r="D475"/>
          <cell r="E475"/>
          <cell r="F475"/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20.55</v>
          </cell>
          <cell r="E476"/>
          <cell r="F476">
            <v>20.55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38.520000000000003</v>
          </cell>
          <cell r="E477"/>
          <cell r="F477">
            <v>38.520000000000003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47.84</v>
          </cell>
          <cell r="E478"/>
          <cell r="F478">
            <v>47.84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54.4</v>
          </cell>
          <cell r="E479"/>
          <cell r="F479">
            <v>54.4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2.72</v>
          </cell>
          <cell r="E480"/>
          <cell r="F480">
            <v>2.72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16.29</v>
          </cell>
          <cell r="E481"/>
          <cell r="F481">
            <v>16.29</v>
          </cell>
        </row>
        <row r="482">
          <cell r="A482" t="str">
            <v>05.09</v>
          </cell>
          <cell r="B482" t="str">
            <v>Taxas de recolhimento</v>
          </cell>
          <cell r="C482"/>
          <cell r="D482"/>
          <cell r="E482"/>
          <cell r="F482"/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32.979999999999997</v>
          </cell>
          <cell r="E483"/>
          <cell r="F483">
            <v>32.979999999999997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25.27</v>
          </cell>
          <cell r="E484"/>
          <cell r="F484">
            <v>25.27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977.76</v>
          </cell>
          <cell r="E485"/>
          <cell r="F485">
            <v>977.76</v>
          </cell>
        </row>
        <row r="486">
          <cell r="A486" t="str">
            <v>05.10</v>
          </cell>
          <cell r="B486" t="str">
            <v>Transporte mecanizado de solo</v>
          </cell>
          <cell r="C486"/>
          <cell r="D486"/>
          <cell r="E486"/>
          <cell r="F486"/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4.93</v>
          </cell>
          <cell r="E487"/>
          <cell r="F487">
            <v>4.93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7.97</v>
          </cell>
          <cell r="E488"/>
          <cell r="F488">
            <v>7.97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11.9</v>
          </cell>
          <cell r="E489"/>
          <cell r="F489">
            <v>11.9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13.16</v>
          </cell>
          <cell r="E490"/>
          <cell r="F490">
            <v>13.16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17.59</v>
          </cell>
          <cell r="E491"/>
          <cell r="F491">
            <v>17.59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26.35</v>
          </cell>
          <cell r="E492"/>
          <cell r="F492">
            <v>26.35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35.090000000000003</v>
          </cell>
          <cell r="E493"/>
          <cell r="F493">
            <v>35.090000000000003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1.69</v>
          </cell>
          <cell r="E494"/>
          <cell r="F494">
            <v>1.69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13.71</v>
          </cell>
          <cell r="E495"/>
          <cell r="F495">
            <v>13.71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18.91</v>
          </cell>
          <cell r="E496"/>
          <cell r="F496">
            <v>18.91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19.739999999999998</v>
          </cell>
          <cell r="E497"/>
          <cell r="F497">
            <v>19.739999999999998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25.23</v>
          </cell>
          <cell r="E498"/>
          <cell r="F498">
            <v>25.23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37.83</v>
          </cell>
          <cell r="E499"/>
          <cell r="F499">
            <v>37.83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50.43</v>
          </cell>
          <cell r="E500"/>
          <cell r="F500">
            <v>50.43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2.4500000000000002</v>
          </cell>
          <cell r="E501"/>
          <cell r="F501">
            <v>2.4500000000000002</v>
          </cell>
        </row>
        <row r="502">
          <cell r="A502" t="str">
            <v>06</v>
          </cell>
          <cell r="B502" t="str">
            <v>SERVICO EM SOLO E ROCHA, MANUAL</v>
          </cell>
          <cell r="C502"/>
          <cell r="D502"/>
          <cell r="E502"/>
          <cell r="F502"/>
        </row>
        <row r="503">
          <cell r="A503" t="str">
            <v>06.01</v>
          </cell>
          <cell r="B503" t="str">
            <v>Escavação manual em campo aberto de solo, exceto rocha</v>
          </cell>
          <cell r="C503"/>
          <cell r="D503"/>
          <cell r="E503"/>
          <cell r="F503"/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D504"/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D505"/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  <cell r="C506"/>
          <cell r="D506"/>
          <cell r="E506"/>
          <cell r="F506"/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D507"/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D508"/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  <cell r="C509"/>
          <cell r="D509"/>
          <cell r="E509"/>
          <cell r="F509"/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D510"/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D511"/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17.32</v>
          </cell>
          <cell r="E512">
            <v>65.42</v>
          </cell>
          <cell r="F512">
            <v>82.74</v>
          </cell>
        </row>
        <row r="513">
          <cell r="A513" t="str">
            <v>06.12</v>
          </cell>
          <cell r="B513" t="str">
            <v>Aterro manual sem fornecimento de material</v>
          </cell>
          <cell r="C513"/>
          <cell r="D513"/>
          <cell r="E513"/>
          <cell r="F513"/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D514"/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  <cell r="C515"/>
          <cell r="D515"/>
          <cell r="E515"/>
          <cell r="F515"/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D516"/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  <cell r="C517"/>
          <cell r="D517"/>
          <cell r="E517"/>
          <cell r="F517"/>
        </row>
        <row r="518">
          <cell r="A518" t="str">
            <v>07.01</v>
          </cell>
          <cell r="B518" t="str">
            <v>Escavação ou corte mecanizados em campo aberto de solo, exceto rocha</v>
          </cell>
          <cell r="C518"/>
          <cell r="D518"/>
          <cell r="E518"/>
          <cell r="F518"/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14.95</v>
          </cell>
          <cell r="E519">
            <v>0.27</v>
          </cell>
          <cell r="F519">
            <v>15.22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15.36</v>
          </cell>
          <cell r="E520">
            <v>0.27</v>
          </cell>
          <cell r="F520">
            <v>15.63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25.69</v>
          </cell>
          <cell r="E521">
            <v>0.91</v>
          </cell>
          <cell r="F521">
            <v>26.6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14.17</v>
          </cell>
          <cell r="E522"/>
          <cell r="F522">
            <v>14.17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  <cell r="C523"/>
          <cell r="D523"/>
          <cell r="E523"/>
          <cell r="F523"/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9.49</v>
          </cell>
          <cell r="E524">
            <v>1.25</v>
          </cell>
          <cell r="F524">
            <v>10.74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10.7</v>
          </cell>
          <cell r="E525">
            <v>1.41</v>
          </cell>
          <cell r="F525">
            <v>12.11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19.79</v>
          </cell>
          <cell r="E526">
            <v>0.81</v>
          </cell>
          <cell r="F526">
            <v>20.6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20.9</v>
          </cell>
          <cell r="E527">
            <v>0.77</v>
          </cell>
          <cell r="F527">
            <v>21.67</v>
          </cell>
        </row>
        <row r="528">
          <cell r="A528" t="str">
            <v>07.05</v>
          </cell>
          <cell r="B528" t="str">
            <v>Escavação mecanizada em solo brejoso ou turfa</v>
          </cell>
          <cell r="C528"/>
          <cell r="D528"/>
          <cell r="E528"/>
          <cell r="F528"/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36.44</v>
          </cell>
          <cell r="E529">
            <v>1.82</v>
          </cell>
          <cell r="F529">
            <v>38.26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31.14</v>
          </cell>
          <cell r="E530">
            <v>1.46</v>
          </cell>
          <cell r="F530">
            <v>32.6</v>
          </cell>
        </row>
        <row r="531">
          <cell r="A531" t="str">
            <v>07.06</v>
          </cell>
          <cell r="B531" t="str">
            <v>Escavação ou carga mecanizada em campo aberto</v>
          </cell>
          <cell r="C531"/>
          <cell r="D531"/>
          <cell r="E531"/>
          <cell r="F531"/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244.5</v>
          </cell>
          <cell r="E532"/>
          <cell r="F532">
            <v>244.5</v>
          </cell>
        </row>
        <row r="533">
          <cell r="A533" t="str">
            <v>07.10</v>
          </cell>
          <cell r="B533" t="str">
            <v>Apiloamento e nivelamento mecanizado de solo</v>
          </cell>
          <cell r="C533"/>
          <cell r="D533"/>
          <cell r="E533"/>
          <cell r="F533"/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6.07</v>
          </cell>
          <cell r="E534">
            <v>0.11</v>
          </cell>
          <cell r="F534">
            <v>6.18</v>
          </cell>
        </row>
        <row r="535">
          <cell r="A535" t="str">
            <v>07.11</v>
          </cell>
          <cell r="B535" t="str">
            <v>Reaterro mecanizado sem fornecimento de material</v>
          </cell>
          <cell r="C535"/>
          <cell r="D535"/>
          <cell r="E535"/>
          <cell r="F535"/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3.69</v>
          </cell>
          <cell r="E536">
            <v>2.72</v>
          </cell>
          <cell r="F536">
            <v>6.41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19.93</v>
          </cell>
          <cell r="E537">
            <v>2.5</v>
          </cell>
          <cell r="F537">
            <v>22.43</v>
          </cell>
        </row>
        <row r="538">
          <cell r="A538" t="str">
            <v>07.12</v>
          </cell>
          <cell r="B538" t="str">
            <v>Aterro mecanizado sem fornecimento de material</v>
          </cell>
          <cell r="C538"/>
          <cell r="D538"/>
          <cell r="E538"/>
          <cell r="F538"/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18.100000000000001</v>
          </cell>
          <cell r="E539">
            <v>0.41</v>
          </cell>
          <cell r="F539">
            <v>18.510000000000002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12.87</v>
          </cell>
          <cell r="E540">
            <v>0.28999999999999998</v>
          </cell>
          <cell r="F540">
            <v>13.16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13.06</v>
          </cell>
          <cell r="E541">
            <v>0.13</v>
          </cell>
          <cell r="F541">
            <v>13.19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19.39</v>
          </cell>
          <cell r="E542">
            <v>0.39</v>
          </cell>
          <cell r="F542">
            <v>19.78</v>
          </cell>
        </row>
        <row r="543">
          <cell r="A543" t="str">
            <v>08</v>
          </cell>
          <cell r="B543" t="str">
            <v>ESCORAMENTO, CONTENCAO E DRENAGEM</v>
          </cell>
          <cell r="C543"/>
          <cell r="D543"/>
          <cell r="E543"/>
          <cell r="F543"/>
        </row>
        <row r="544">
          <cell r="A544" t="str">
            <v>08.01</v>
          </cell>
          <cell r="B544" t="str">
            <v>Escoramento</v>
          </cell>
          <cell r="C544"/>
          <cell r="D544"/>
          <cell r="E544"/>
          <cell r="F544"/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37.07</v>
          </cell>
          <cell r="E545">
            <v>57.41</v>
          </cell>
          <cell r="F545">
            <v>94.48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19.54</v>
          </cell>
          <cell r="E546">
            <v>34.53</v>
          </cell>
          <cell r="F546">
            <v>54.07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13.26</v>
          </cell>
          <cell r="E547">
            <v>8.35</v>
          </cell>
          <cell r="F547">
            <v>21.61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47.49</v>
          </cell>
          <cell r="E548">
            <v>66.81</v>
          </cell>
          <cell r="F548">
            <v>114.3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271.52999999999997</v>
          </cell>
          <cell r="E549"/>
          <cell r="F549">
            <v>271.52999999999997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285.99</v>
          </cell>
          <cell r="E550"/>
          <cell r="F550">
            <v>285.99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308.20999999999998</v>
          </cell>
          <cell r="E551"/>
          <cell r="F551">
            <v>308.20999999999998</v>
          </cell>
        </row>
        <row r="552">
          <cell r="A552" t="str">
            <v>08.02</v>
          </cell>
          <cell r="B552" t="str">
            <v>Cimbramento</v>
          </cell>
          <cell r="C552"/>
          <cell r="D552"/>
          <cell r="E552"/>
          <cell r="F552"/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19.09</v>
          </cell>
          <cell r="E553">
            <v>31.32</v>
          </cell>
          <cell r="F553">
            <v>50.41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9.2200000000000006</v>
          </cell>
          <cell r="E554">
            <v>2.15</v>
          </cell>
          <cell r="F554">
            <v>11.37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5.08</v>
          </cell>
          <cell r="E555">
            <v>1.95</v>
          </cell>
          <cell r="F555">
            <v>7.03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D556"/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  <cell r="C557"/>
          <cell r="D557"/>
          <cell r="E557"/>
          <cell r="F557"/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D558"/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  <cell r="C559"/>
          <cell r="D559"/>
          <cell r="E559"/>
          <cell r="F559"/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33.36</v>
          </cell>
          <cell r="E560">
            <v>0.73</v>
          </cell>
          <cell r="F560">
            <v>34.090000000000003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97.08</v>
          </cell>
          <cell r="E561">
            <v>21.59</v>
          </cell>
          <cell r="F561">
            <v>118.67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132.77000000000001</v>
          </cell>
          <cell r="E562">
            <v>12.95</v>
          </cell>
          <cell r="F562">
            <v>145.72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5.31</v>
          </cell>
          <cell r="E563">
            <v>12.95</v>
          </cell>
          <cell r="F563">
            <v>18.260000000000002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7.94</v>
          </cell>
          <cell r="E564">
            <v>12.95</v>
          </cell>
          <cell r="F564">
            <v>20.89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15.76</v>
          </cell>
          <cell r="E565">
            <v>12.95</v>
          </cell>
          <cell r="F565">
            <v>28.71</v>
          </cell>
        </row>
        <row r="566">
          <cell r="A566" t="str">
            <v>08.06</v>
          </cell>
          <cell r="B566" t="str">
            <v>Barbaca</v>
          </cell>
          <cell r="C566"/>
          <cell r="D566"/>
          <cell r="E566"/>
          <cell r="F566"/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</v>
          </cell>
          <cell r="E567">
            <v>15.1</v>
          </cell>
          <cell r="F567">
            <v>28.1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18.75</v>
          </cell>
          <cell r="E568">
            <v>17.27</v>
          </cell>
          <cell r="F568">
            <v>36.020000000000003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18.32</v>
          </cell>
          <cell r="E569">
            <v>21.59</v>
          </cell>
          <cell r="F569">
            <v>39.909999999999997</v>
          </cell>
        </row>
        <row r="570">
          <cell r="A570" t="str">
            <v>08.07</v>
          </cell>
          <cell r="B570" t="str">
            <v>Esgotamento</v>
          </cell>
          <cell r="C570"/>
          <cell r="D570"/>
          <cell r="E570"/>
          <cell r="F570"/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11087.34</v>
          </cell>
          <cell r="E571"/>
          <cell r="F571">
            <v>11087.34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689.9</v>
          </cell>
          <cell r="E572"/>
          <cell r="F572">
            <v>689.9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373.46</v>
          </cell>
          <cell r="E573"/>
          <cell r="F573">
            <v>373.46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2.87</v>
          </cell>
          <cell r="E574">
            <v>3.89</v>
          </cell>
          <cell r="F574">
            <v>6.76</v>
          </cell>
        </row>
        <row r="575">
          <cell r="A575" t="str">
            <v>08.10</v>
          </cell>
          <cell r="B575" t="str">
            <v>Contenção</v>
          </cell>
          <cell r="C575"/>
          <cell r="D575"/>
          <cell r="E575"/>
          <cell r="F575"/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112.42</v>
          </cell>
          <cell r="E576">
            <v>129.47999999999999</v>
          </cell>
          <cell r="F576">
            <v>241.9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236.04</v>
          </cell>
          <cell r="E577">
            <v>250.52</v>
          </cell>
          <cell r="F577">
            <v>486.56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845.1</v>
          </cell>
          <cell r="E578">
            <v>116.49</v>
          </cell>
          <cell r="F578">
            <v>961.59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636.88</v>
          </cell>
          <cell r="E579">
            <v>143.07</v>
          </cell>
          <cell r="F579">
            <v>779.95</v>
          </cell>
        </row>
        <row r="580">
          <cell r="A580" t="str">
            <v>09</v>
          </cell>
          <cell r="B580" t="str">
            <v>FORMA</v>
          </cell>
          <cell r="C580"/>
          <cell r="D580"/>
          <cell r="E580"/>
          <cell r="F580"/>
        </row>
        <row r="581">
          <cell r="A581" t="str">
            <v>09.01</v>
          </cell>
          <cell r="B581" t="str">
            <v>Forma em tabua</v>
          </cell>
          <cell r="C581"/>
          <cell r="D581"/>
          <cell r="E581"/>
          <cell r="F581"/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40.229999999999997</v>
          </cell>
          <cell r="E582">
            <v>56.11</v>
          </cell>
          <cell r="F582">
            <v>96.34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170.73</v>
          </cell>
          <cell r="E583">
            <v>64.75</v>
          </cell>
          <cell r="F583">
            <v>235.48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66.790000000000006</v>
          </cell>
          <cell r="E584">
            <v>51.79</v>
          </cell>
          <cell r="F584">
            <v>118.58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D585"/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D586"/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  <cell r="C587"/>
          <cell r="D587"/>
          <cell r="E587"/>
          <cell r="F587"/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127.25</v>
          </cell>
          <cell r="E588">
            <v>60.43</v>
          </cell>
          <cell r="F588">
            <v>187.68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138.06</v>
          </cell>
          <cell r="E589">
            <v>60.43</v>
          </cell>
          <cell r="F589">
            <v>198.49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117.31</v>
          </cell>
          <cell r="E590">
            <v>107.91</v>
          </cell>
          <cell r="F590">
            <v>225.22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89.39</v>
          </cell>
          <cell r="E591">
            <v>58.26</v>
          </cell>
          <cell r="F591">
            <v>147.65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45.57</v>
          </cell>
          <cell r="E592">
            <v>47.48</v>
          </cell>
          <cell r="F592">
            <v>93.05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114.74</v>
          </cell>
          <cell r="E593">
            <v>94.43</v>
          </cell>
          <cell r="F593">
            <v>209.17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95.29</v>
          </cell>
          <cell r="E594">
            <v>37.159999999999997</v>
          </cell>
          <cell r="F594">
            <v>132.44999999999999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95.29</v>
          </cell>
          <cell r="E595">
            <v>66.27</v>
          </cell>
          <cell r="F595">
            <v>161.56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61.99</v>
          </cell>
          <cell r="E596">
            <v>113.75</v>
          </cell>
          <cell r="F596">
            <v>175.74</v>
          </cell>
        </row>
        <row r="597">
          <cell r="A597" t="str">
            <v>09.04</v>
          </cell>
          <cell r="B597" t="str">
            <v>Forma em papelão</v>
          </cell>
          <cell r="C597"/>
          <cell r="D597"/>
          <cell r="E597"/>
          <cell r="F597"/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84.41</v>
          </cell>
          <cell r="E598">
            <v>10.24</v>
          </cell>
          <cell r="F598">
            <v>94.65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120.07</v>
          </cell>
          <cell r="E599">
            <v>10.24</v>
          </cell>
          <cell r="F599">
            <v>130.31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145.69</v>
          </cell>
          <cell r="E600">
            <v>10.24</v>
          </cell>
          <cell r="F600">
            <v>155.93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166.15</v>
          </cell>
          <cell r="E601">
            <v>10.24</v>
          </cell>
          <cell r="F601">
            <v>176.39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184.08</v>
          </cell>
          <cell r="E602">
            <v>10.24</v>
          </cell>
          <cell r="F602">
            <v>194.32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166.51</v>
          </cell>
          <cell r="E603">
            <v>10.24</v>
          </cell>
          <cell r="F603">
            <v>176.75</v>
          </cell>
        </row>
        <row r="604">
          <cell r="A604" t="str">
            <v>09.07</v>
          </cell>
          <cell r="B604" t="str">
            <v>Forma em polipropileno</v>
          </cell>
          <cell r="C604"/>
          <cell r="D604"/>
          <cell r="E604"/>
          <cell r="F604"/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355.61</v>
          </cell>
          <cell r="E605">
            <v>75.540000000000006</v>
          </cell>
          <cell r="F605">
            <v>431.15</v>
          </cell>
        </row>
        <row r="606">
          <cell r="A606" t="str">
            <v>10</v>
          </cell>
          <cell r="B606" t="str">
            <v>ARMADURA E CORDOALHA ESTRUTURAL</v>
          </cell>
          <cell r="C606"/>
          <cell r="D606"/>
          <cell r="E606"/>
          <cell r="F606"/>
        </row>
        <row r="607">
          <cell r="A607" t="str">
            <v>10.01</v>
          </cell>
          <cell r="B607" t="str">
            <v>Armadura em barra</v>
          </cell>
          <cell r="C607"/>
          <cell r="D607"/>
          <cell r="E607"/>
          <cell r="F607"/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11.01</v>
          </cell>
          <cell r="E608">
            <v>2.5099999999999998</v>
          </cell>
          <cell r="F608">
            <v>13.52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9.08</v>
          </cell>
          <cell r="E609">
            <v>2.5099999999999998</v>
          </cell>
          <cell r="F609">
            <v>11.59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10.26</v>
          </cell>
          <cell r="E610">
            <v>2.5099999999999998</v>
          </cell>
          <cell r="F610">
            <v>12.77</v>
          </cell>
        </row>
        <row r="611">
          <cell r="A611" t="str">
            <v>10.02</v>
          </cell>
          <cell r="B611" t="str">
            <v>Armadura em tela</v>
          </cell>
          <cell r="C611"/>
          <cell r="D611"/>
          <cell r="E611"/>
          <cell r="F611"/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12.91</v>
          </cell>
          <cell r="E612">
            <v>1.25</v>
          </cell>
          <cell r="F612">
            <v>14.16</v>
          </cell>
        </row>
        <row r="613">
          <cell r="A613" t="str">
            <v>11</v>
          </cell>
          <cell r="B613" t="str">
            <v>CONCRETO, MASSA E LASTRO</v>
          </cell>
          <cell r="C613"/>
          <cell r="D613"/>
          <cell r="E613"/>
          <cell r="F613"/>
        </row>
        <row r="614">
          <cell r="A614" t="str">
            <v>11.01</v>
          </cell>
          <cell r="B614" t="str">
            <v>Concreto usinado com controle fck - fornecimento do material</v>
          </cell>
          <cell r="C614"/>
          <cell r="D614"/>
          <cell r="E614"/>
          <cell r="F614"/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398.63</v>
          </cell>
          <cell r="E615"/>
          <cell r="F615">
            <v>398.63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416.28</v>
          </cell>
          <cell r="E616"/>
          <cell r="F616">
            <v>416.28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434.71</v>
          </cell>
          <cell r="E617"/>
          <cell r="F617">
            <v>434.71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453.96</v>
          </cell>
          <cell r="E618"/>
          <cell r="F618">
            <v>453.96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474.06</v>
          </cell>
          <cell r="E619"/>
          <cell r="F619">
            <v>474.06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448.6</v>
          </cell>
          <cell r="E620"/>
          <cell r="F620">
            <v>448.6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465.47</v>
          </cell>
          <cell r="E621"/>
          <cell r="F621">
            <v>465.47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484.09</v>
          </cell>
          <cell r="E622"/>
          <cell r="F622">
            <v>484.09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503.53</v>
          </cell>
          <cell r="E623"/>
          <cell r="F623">
            <v>503.53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524.97</v>
          </cell>
          <cell r="E624"/>
          <cell r="F624">
            <v>524.97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501.93</v>
          </cell>
          <cell r="E625"/>
          <cell r="F625">
            <v>501.93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485.84</v>
          </cell>
          <cell r="E626"/>
          <cell r="F626">
            <v>485.84</v>
          </cell>
        </row>
        <row r="627">
          <cell r="A627" t="str">
            <v>11.02</v>
          </cell>
          <cell r="B627" t="str">
            <v>Concreto usinado não estrutural - fornecimento do material</v>
          </cell>
          <cell r="C627"/>
          <cell r="D627"/>
          <cell r="E627"/>
          <cell r="F627"/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407.4</v>
          </cell>
          <cell r="E628"/>
          <cell r="F628">
            <v>407.4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431.55</v>
          </cell>
          <cell r="E629"/>
          <cell r="F629">
            <v>431.55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416.79</v>
          </cell>
          <cell r="E630"/>
          <cell r="F630">
            <v>416.79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  <cell r="C631"/>
          <cell r="D631"/>
          <cell r="E631"/>
          <cell r="F631"/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342.58</v>
          </cell>
          <cell r="E632">
            <v>116.82</v>
          </cell>
          <cell r="F632">
            <v>459.4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392.63</v>
          </cell>
          <cell r="E633">
            <v>116.82</v>
          </cell>
          <cell r="F633">
            <v>509.45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  <cell r="C634"/>
          <cell r="D634"/>
          <cell r="E634"/>
          <cell r="F634"/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266.14</v>
          </cell>
          <cell r="E635">
            <v>48.68</v>
          </cell>
          <cell r="F635">
            <v>314.82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296.64</v>
          </cell>
          <cell r="E636">
            <v>48.68</v>
          </cell>
          <cell r="F636">
            <v>345.32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360.73</v>
          </cell>
          <cell r="E637">
            <v>48.68</v>
          </cell>
          <cell r="F637">
            <v>409.41</v>
          </cell>
        </row>
        <row r="638">
          <cell r="A638" t="str">
            <v>11.05</v>
          </cell>
          <cell r="B638" t="str">
            <v>Concreto e argamassa especial</v>
          </cell>
          <cell r="C638"/>
          <cell r="D638"/>
          <cell r="E638"/>
          <cell r="F638"/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74.650000000000006</v>
          </cell>
          <cell r="E639">
            <v>48.68</v>
          </cell>
          <cell r="F639">
            <v>123.33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3811.6</v>
          </cell>
          <cell r="E640">
            <v>54.6</v>
          </cell>
          <cell r="F640">
            <v>3866.2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319.45</v>
          </cell>
          <cell r="E641">
            <v>54.6</v>
          </cell>
          <cell r="F641">
            <v>374.05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308.27</v>
          </cell>
          <cell r="E642">
            <v>358.9</v>
          </cell>
          <cell r="F642">
            <v>667.17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2258.52</v>
          </cell>
          <cell r="E643">
            <v>656.8</v>
          </cell>
          <cell r="F643">
            <v>2915.32</v>
          </cell>
        </row>
        <row r="644">
          <cell r="A644" t="str">
            <v>11.11</v>
          </cell>
          <cell r="B644" t="str">
            <v>Argamassas especiais</v>
          </cell>
          <cell r="C644"/>
          <cell r="D644"/>
          <cell r="E644"/>
          <cell r="F644"/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480.16</v>
          </cell>
          <cell r="E645">
            <v>48.68</v>
          </cell>
          <cell r="F645">
            <v>528.84</v>
          </cell>
        </row>
        <row r="646">
          <cell r="A646" t="str">
            <v>11.16</v>
          </cell>
          <cell r="B646" t="str">
            <v>Lançamento e aplicação</v>
          </cell>
          <cell r="C646"/>
          <cell r="D646"/>
          <cell r="E646"/>
          <cell r="F646"/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D647"/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D648"/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D649"/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43.63</v>
          </cell>
          <cell r="E650">
            <v>125.26</v>
          </cell>
          <cell r="F650">
            <v>168.89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13.56</v>
          </cell>
          <cell r="E651"/>
          <cell r="F651">
            <v>13.56</v>
          </cell>
        </row>
        <row r="652">
          <cell r="A652" t="str">
            <v>11.18</v>
          </cell>
          <cell r="B652" t="str">
            <v>Lastro e enchimento</v>
          </cell>
          <cell r="C652"/>
          <cell r="D652"/>
          <cell r="E652"/>
          <cell r="F652"/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151.04</v>
          </cell>
          <cell r="E653">
            <v>68.150000000000006</v>
          </cell>
          <cell r="F653">
            <v>219.19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116.5</v>
          </cell>
          <cell r="E654">
            <v>29.21</v>
          </cell>
          <cell r="F654">
            <v>145.71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2.3199999999999998</v>
          </cell>
          <cell r="E655">
            <v>0.57999999999999996</v>
          </cell>
          <cell r="F655">
            <v>2.9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610.33000000000004</v>
          </cell>
          <cell r="E656">
            <v>50.79</v>
          </cell>
          <cell r="F656">
            <v>661.12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259.88</v>
          </cell>
          <cell r="E657">
            <v>38.94</v>
          </cell>
          <cell r="F657">
            <v>298.82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D658"/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146.96</v>
          </cell>
          <cell r="E659">
            <v>19.47</v>
          </cell>
          <cell r="F659">
            <v>166.43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121.89</v>
          </cell>
          <cell r="E660">
            <v>58.41</v>
          </cell>
          <cell r="F660">
            <v>180.3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151.04</v>
          </cell>
          <cell r="E661">
            <v>91.84</v>
          </cell>
          <cell r="F661">
            <v>242.88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165.94</v>
          </cell>
          <cell r="E662">
            <v>0.19</v>
          </cell>
          <cell r="F662">
            <v>166.13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314.64</v>
          </cell>
          <cell r="E663">
            <v>15.58</v>
          </cell>
          <cell r="F663">
            <v>330.22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1107.57</v>
          </cell>
          <cell r="E664">
            <v>15.58</v>
          </cell>
          <cell r="F664">
            <v>1123.1500000000001</v>
          </cell>
        </row>
        <row r="665">
          <cell r="A665" t="str">
            <v>11.20</v>
          </cell>
          <cell r="B665" t="str">
            <v>Reparos, conservações e complementos - GRUPO 11</v>
          </cell>
          <cell r="C665"/>
          <cell r="D665"/>
          <cell r="E665"/>
          <cell r="F665"/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4.87</v>
          </cell>
          <cell r="F666">
            <v>6.51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10.73</v>
          </cell>
          <cell r="E667"/>
          <cell r="F667">
            <v>10.73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4.21</v>
          </cell>
          <cell r="E668">
            <v>4.87</v>
          </cell>
          <cell r="F668">
            <v>9.08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8093.93</v>
          </cell>
          <cell r="E669">
            <v>1690.72</v>
          </cell>
          <cell r="F669">
            <v>9784.65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119.34</v>
          </cell>
          <cell r="E670">
            <v>129.47999999999999</v>
          </cell>
          <cell r="F670">
            <v>248.82</v>
          </cell>
        </row>
        <row r="671">
          <cell r="A671" t="str">
            <v>12</v>
          </cell>
          <cell r="B671" t="str">
            <v>FUNDACAO PROFUNDA</v>
          </cell>
          <cell r="C671"/>
          <cell r="D671"/>
          <cell r="E671"/>
          <cell r="F671"/>
        </row>
        <row r="672">
          <cell r="A672" t="str">
            <v>12.01</v>
          </cell>
          <cell r="B672" t="str">
            <v>Broca</v>
          </cell>
          <cell r="C672"/>
          <cell r="D672"/>
          <cell r="E672"/>
          <cell r="F672"/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16.989999999999998</v>
          </cell>
          <cell r="E673">
            <v>45.43</v>
          </cell>
          <cell r="F673">
            <v>62.42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26.48</v>
          </cell>
          <cell r="E674">
            <v>47.25</v>
          </cell>
          <cell r="F674">
            <v>73.73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38.28</v>
          </cell>
          <cell r="E675">
            <v>75.22</v>
          </cell>
          <cell r="F675">
            <v>113.5</v>
          </cell>
        </row>
        <row r="676">
          <cell r="A676" t="str">
            <v>12.04</v>
          </cell>
          <cell r="B676" t="str">
            <v>Estaca pre-moldada de concreto</v>
          </cell>
          <cell r="C676"/>
          <cell r="D676"/>
          <cell r="E676"/>
          <cell r="F676"/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E677"/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156.68</v>
          </cell>
          <cell r="E681">
            <v>1.95</v>
          </cell>
          <cell r="F681">
            <v>158.63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178.37</v>
          </cell>
          <cell r="E682">
            <v>1.95</v>
          </cell>
          <cell r="F682">
            <v>180.32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1.95</v>
          </cell>
          <cell r="F683">
            <v>201.39</v>
          </cell>
        </row>
        <row r="684">
          <cell r="A684" t="str">
            <v>12.05</v>
          </cell>
          <cell r="B684" t="str">
            <v>Estaca escavada mecanicamente</v>
          </cell>
          <cell r="C684"/>
          <cell r="D684"/>
          <cell r="E684"/>
          <cell r="F684"/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1876.99</v>
          </cell>
          <cell r="E685"/>
          <cell r="F685">
            <v>1876.99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34.28</v>
          </cell>
          <cell r="E686">
            <v>14.39</v>
          </cell>
          <cell r="F686">
            <v>48.67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48.28</v>
          </cell>
          <cell r="E687">
            <v>20.8</v>
          </cell>
          <cell r="F687">
            <v>69.08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63.15</v>
          </cell>
          <cell r="E688">
            <v>28.49</v>
          </cell>
          <cell r="F688">
            <v>91.64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83.3</v>
          </cell>
          <cell r="E689">
            <v>37.69</v>
          </cell>
          <cell r="F689">
            <v>120.99</v>
          </cell>
        </row>
        <row r="690">
          <cell r="A690" t="str">
            <v>12.06</v>
          </cell>
          <cell r="B690" t="str">
            <v>Estaca tipo STRAUSS</v>
          </cell>
          <cell r="C690"/>
          <cell r="D690"/>
          <cell r="E690"/>
          <cell r="F690"/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1997.01</v>
          </cell>
          <cell r="E691"/>
          <cell r="F691">
            <v>1997.01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55.71</v>
          </cell>
          <cell r="E692">
            <v>12.12</v>
          </cell>
          <cell r="F692">
            <v>67.83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69.89</v>
          </cell>
          <cell r="E693">
            <v>17.489999999999998</v>
          </cell>
          <cell r="F693">
            <v>87.38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91.62</v>
          </cell>
          <cell r="E694">
            <v>23.83</v>
          </cell>
          <cell r="F694">
            <v>115.45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151.15</v>
          </cell>
          <cell r="E695">
            <v>31.09</v>
          </cell>
          <cell r="F695">
            <v>182.24</v>
          </cell>
        </row>
        <row r="696">
          <cell r="A696" t="str">
            <v>12.07</v>
          </cell>
          <cell r="B696" t="str">
            <v>Estaca tipo RAIZ</v>
          </cell>
          <cell r="C696"/>
          <cell r="D696"/>
          <cell r="E696"/>
          <cell r="F696"/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17102.77</v>
          </cell>
          <cell r="E697"/>
          <cell r="F697">
            <v>17102.77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165.14</v>
          </cell>
          <cell r="E698">
            <v>8.82</v>
          </cell>
          <cell r="F698">
            <v>173.96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175.74</v>
          </cell>
          <cell r="E699">
            <v>11.05</v>
          </cell>
          <cell r="F699">
            <v>186.79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225.34</v>
          </cell>
          <cell r="E700">
            <v>16.72</v>
          </cell>
          <cell r="F700">
            <v>242.06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257.02999999999997</v>
          </cell>
          <cell r="E701">
            <v>23.4</v>
          </cell>
          <cell r="F701">
            <v>280.43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328.21</v>
          </cell>
          <cell r="E702">
            <v>35.75</v>
          </cell>
          <cell r="F702">
            <v>363.96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387.62</v>
          </cell>
          <cell r="E703">
            <v>41.93</v>
          </cell>
          <cell r="F703">
            <v>429.55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465.85</v>
          </cell>
          <cell r="E704">
            <v>49.58</v>
          </cell>
          <cell r="F704">
            <v>515.42999999999995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545.41</v>
          </cell>
          <cell r="E705">
            <v>41.93</v>
          </cell>
          <cell r="F705">
            <v>587.34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245.67</v>
          </cell>
          <cell r="E706"/>
          <cell r="F706">
            <v>245.67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408.97</v>
          </cell>
          <cell r="E707"/>
          <cell r="F707">
            <v>408.97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17102.77</v>
          </cell>
          <cell r="E708"/>
          <cell r="F708">
            <v>17102.77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895.37</v>
          </cell>
          <cell r="E709"/>
          <cell r="F709">
            <v>895.37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1188.96</v>
          </cell>
          <cell r="E710"/>
          <cell r="F710">
            <v>1188.96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1470.04</v>
          </cell>
          <cell r="E711"/>
          <cell r="F711">
            <v>1470.04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E712"/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E713"/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370.76</v>
          </cell>
          <cell r="E714"/>
          <cell r="F714">
            <v>370.76</v>
          </cell>
        </row>
        <row r="715">
          <cell r="A715" t="str">
            <v>12.09</v>
          </cell>
          <cell r="B715" t="str">
            <v>Tubulão</v>
          </cell>
          <cell r="C715"/>
          <cell r="D715"/>
          <cell r="E715"/>
          <cell r="F715"/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1703.5</v>
          </cell>
          <cell r="E716"/>
          <cell r="F716">
            <v>1703.5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28.73</v>
          </cell>
          <cell r="E717"/>
          <cell r="F717">
            <v>28.73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33.53</v>
          </cell>
          <cell r="E718"/>
          <cell r="F718">
            <v>33.53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56.27</v>
          </cell>
          <cell r="E719"/>
          <cell r="F719">
            <v>56.27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D720"/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  <cell r="C721"/>
          <cell r="D721"/>
          <cell r="E721"/>
          <cell r="F721"/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26995.15</v>
          </cell>
          <cell r="E722"/>
          <cell r="F722">
            <v>26995.15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31.45</v>
          </cell>
          <cell r="E723">
            <v>5.19</v>
          </cell>
          <cell r="F723">
            <v>36.64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41.16</v>
          </cell>
          <cell r="E724">
            <v>5.19</v>
          </cell>
          <cell r="F724">
            <v>46.35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48.63</v>
          </cell>
          <cell r="E725">
            <v>5.19</v>
          </cell>
          <cell r="F725">
            <v>53.82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55.59</v>
          </cell>
          <cell r="E726">
            <v>5.19</v>
          </cell>
          <cell r="F726">
            <v>60.78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69.87</v>
          </cell>
          <cell r="E727">
            <v>5.19</v>
          </cell>
          <cell r="F727">
            <v>75.06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85.96</v>
          </cell>
          <cell r="E728">
            <v>5.19</v>
          </cell>
          <cell r="F728">
            <v>91.15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105.45</v>
          </cell>
          <cell r="E729">
            <v>5.19</v>
          </cell>
          <cell r="F729">
            <v>110.64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128.82</v>
          </cell>
          <cell r="E730">
            <v>5.19</v>
          </cell>
          <cell r="F730">
            <v>134.01</v>
          </cell>
        </row>
        <row r="731">
          <cell r="A731" t="str">
            <v>12.14</v>
          </cell>
          <cell r="B731" t="str">
            <v>Estaca escavada com injeção ou micro estaca</v>
          </cell>
          <cell r="C731"/>
          <cell r="D731"/>
          <cell r="E731"/>
          <cell r="F731"/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19876.97</v>
          </cell>
          <cell r="E732"/>
          <cell r="F732">
            <v>19876.97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229.22</v>
          </cell>
          <cell r="E733">
            <v>23.4</v>
          </cell>
          <cell r="F733">
            <v>252.62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281.17</v>
          </cell>
          <cell r="E734">
            <v>35.75</v>
          </cell>
          <cell r="F734">
            <v>316.92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336.39</v>
          </cell>
          <cell r="E735">
            <v>41.93</v>
          </cell>
          <cell r="F735">
            <v>378.32</v>
          </cell>
        </row>
        <row r="736">
          <cell r="A736" t="str">
            <v>13</v>
          </cell>
          <cell r="B736" t="str">
            <v>LAJE E PAINEL DE FECHAMENTO PRE-FABRICADOS</v>
          </cell>
          <cell r="C736"/>
          <cell r="D736"/>
          <cell r="E736"/>
          <cell r="F736"/>
        </row>
        <row r="737">
          <cell r="A737" t="str">
            <v>13.01</v>
          </cell>
          <cell r="B737" t="str">
            <v>Laje pre-fabricada mista em vigotas treplicadas e lajotas</v>
          </cell>
          <cell r="C737"/>
          <cell r="D737"/>
          <cell r="E737"/>
          <cell r="F737"/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118.23</v>
          </cell>
          <cell r="E738">
            <v>31.41</v>
          </cell>
          <cell r="F738">
            <v>149.63999999999999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125.47</v>
          </cell>
          <cell r="E739">
            <v>34.549999999999997</v>
          </cell>
          <cell r="F739">
            <v>160.02000000000001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152.76</v>
          </cell>
          <cell r="E740">
            <v>37.67</v>
          </cell>
          <cell r="F740">
            <v>190.43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165.39</v>
          </cell>
          <cell r="E741">
            <v>40.81</v>
          </cell>
          <cell r="F741">
            <v>206.2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211.56</v>
          </cell>
          <cell r="E742">
            <v>44.81</v>
          </cell>
          <cell r="F742">
            <v>256.37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123.19</v>
          </cell>
          <cell r="E743">
            <v>34.549999999999997</v>
          </cell>
          <cell r="F743">
            <v>157.74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144.93</v>
          </cell>
          <cell r="E744">
            <v>34.549999999999997</v>
          </cell>
          <cell r="F744">
            <v>179.48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167.67</v>
          </cell>
          <cell r="E745">
            <v>37.67</v>
          </cell>
          <cell r="F745">
            <v>205.34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184.38</v>
          </cell>
          <cell r="E746">
            <v>40.81</v>
          </cell>
          <cell r="F746">
            <v>225.19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278.83999999999997</v>
          </cell>
          <cell r="E747">
            <v>44.81</v>
          </cell>
          <cell r="F747">
            <v>323.64999999999998</v>
          </cell>
        </row>
        <row r="748">
          <cell r="A748" t="str">
            <v>13.02</v>
          </cell>
          <cell r="B748" t="str">
            <v>Laje pre-fabricada mista em vigotas protendidas e lajotas</v>
          </cell>
          <cell r="C748"/>
          <cell r="D748"/>
          <cell r="E748"/>
          <cell r="F748"/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146</v>
          </cell>
          <cell r="E749">
            <v>34.549999999999997</v>
          </cell>
          <cell r="F749">
            <v>180.55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152.31</v>
          </cell>
          <cell r="E750">
            <v>37.67</v>
          </cell>
          <cell r="F750">
            <v>189.98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162.54</v>
          </cell>
          <cell r="E751">
            <v>40.81</v>
          </cell>
          <cell r="F751">
            <v>203.35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177.17</v>
          </cell>
          <cell r="E752">
            <v>44.81</v>
          </cell>
          <cell r="F752">
            <v>221.98</v>
          </cell>
        </row>
        <row r="753">
          <cell r="A753" t="str">
            <v>13.05</v>
          </cell>
          <cell r="B753" t="str">
            <v>Pre-laje</v>
          </cell>
          <cell r="C753"/>
          <cell r="D753"/>
          <cell r="E753"/>
          <cell r="F753"/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155.22999999999999</v>
          </cell>
          <cell r="E754">
            <v>10.53</v>
          </cell>
          <cell r="F754">
            <v>165.76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159.5</v>
          </cell>
          <cell r="E755">
            <v>11.07</v>
          </cell>
          <cell r="F755">
            <v>170.57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173.85</v>
          </cell>
          <cell r="E756">
            <v>11.62</v>
          </cell>
          <cell r="F756">
            <v>185.47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226.13</v>
          </cell>
          <cell r="E757">
            <v>11.83</v>
          </cell>
          <cell r="F757">
            <v>237.96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147.27000000000001</v>
          </cell>
          <cell r="E758">
            <v>10.53</v>
          </cell>
          <cell r="F758">
            <v>157.80000000000001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160.13999999999999</v>
          </cell>
          <cell r="E759">
            <v>11.07</v>
          </cell>
          <cell r="F759">
            <v>171.21</v>
          </cell>
        </row>
        <row r="760">
          <cell r="A760" t="str">
            <v>14</v>
          </cell>
          <cell r="B760" t="str">
            <v>ALVENARIA E ELEMENTO DIVISOR</v>
          </cell>
          <cell r="C760"/>
          <cell r="D760"/>
          <cell r="E760"/>
          <cell r="F760"/>
        </row>
        <row r="761">
          <cell r="A761" t="str">
            <v>14.01</v>
          </cell>
          <cell r="B761" t="str">
            <v>Alvenaria de fundação (embasamento)</v>
          </cell>
          <cell r="C761"/>
          <cell r="D761"/>
          <cell r="E761"/>
          <cell r="F761"/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528.36</v>
          </cell>
          <cell r="E762">
            <v>357.61</v>
          </cell>
          <cell r="F762">
            <v>885.97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52.99</v>
          </cell>
          <cell r="E763">
            <v>34.32</v>
          </cell>
          <cell r="F763">
            <v>87.31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69.36</v>
          </cell>
          <cell r="E764">
            <v>35.1</v>
          </cell>
          <cell r="F764">
            <v>104.46</v>
          </cell>
        </row>
        <row r="765">
          <cell r="A765" t="str">
            <v>14.02</v>
          </cell>
          <cell r="B765" t="str">
            <v>Alvenaria com tijolo maciço comum ou especial</v>
          </cell>
          <cell r="C765"/>
          <cell r="D765"/>
          <cell r="E765"/>
          <cell r="F765"/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32.630000000000003</v>
          </cell>
          <cell r="E766">
            <v>44.16</v>
          </cell>
          <cell r="F766">
            <v>76.790000000000006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44.91</v>
          </cell>
          <cell r="E767">
            <v>69.89</v>
          </cell>
          <cell r="F767">
            <v>114.8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99.19</v>
          </cell>
          <cell r="E768">
            <v>113.4</v>
          </cell>
          <cell r="F768">
            <v>212.59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139.85</v>
          </cell>
          <cell r="F769">
            <v>283.23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120.62</v>
          </cell>
          <cell r="E770">
            <v>69.89</v>
          </cell>
          <cell r="F770">
            <v>190.51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273.20999999999998</v>
          </cell>
          <cell r="E771">
            <v>113.4</v>
          </cell>
          <cell r="F771">
            <v>386.61</v>
          </cell>
        </row>
        <row r="772">
          <cell r="A772" t="str">
            <v>14.03</v>
          </cell>
          <cell r="B772" t="str">
            <v>Alvenaria com tijolo laminado aparente</v>
          </cell>
          <cell r="C772"/>
          <cell r="D772"/>
          <cell r="E772"/>
          <cell r="F772"/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120.75</v>
          </cell>
          <cell r="E773">
            <v>62.28</v>
          </cell>
          <cell r="F773">
            <v>183.03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227.82</v>
          </cell>
          <cell r="E774">
            <v>117.47</v>
          </cell>
          <cell r="F774">
            <v>345.29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471.22</v>
          </cell>
          <cell r="E775">
            <v>164.3</v>
          </cell>
          <cell r="F775">
            <v>635.52</v>
          </cell>
        </row>
        <row r="776">
          <cell r="A776" t="str">
            <v>14.04</v>
          </cell>
          <cell r="B776" t="str">
            <v>Alvenaria com bloco cerâmico de vedação</v>
          </cell>
          <cell r="C776"/>
          <cell r="D776"/>
          <cell r="E776"/>
          <cell r="F776"/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31.32</v>
          </cell>
          <cell r="E777">
            <v>31.62</v>
          </cell>
          <cell r="F777">
            <v>62.94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42.33</v>
          </cell>
          <cell r="E778">
            <v>34.32</v>
          </cell>
          <cell r="F778">
            <v>76.650000000000006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47.52</v>
          </cell>
          <cell r="E779">
            <v>36.83</v>
          </cell>
          <cell r="F779">
            <v>84.35</v>
          </cell>
        </row>
        <row r="780">
          <cell r="A780" t="str">
            <v>14.05</v>
          </cell>
          <cell r="B780" t="str">
            <v>Alvenaria com bloco cerâmico estrutural</v>
          </cell>
          <cell r="C780"/>
          <cell r="D780"/>
          <cell r="E780"/>
          <cell r="F780"/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38.049999999999997</v>
          </cell>
          <cell r="E781">
            <v>34.32</v>
          </cell>
          <cell r="F781">
            <v>72.37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47.24</v>
          </cell>
          <cell r="E782">
            <v>36.83</v>
          </cell>
          <cell r="F782">
            <v>84.07</v>
          </cell>
        </row>
        <row r="783">
          <cell r="A783" t="str">
            <v>14.10</v>
          </cell>
          <cell r="B783" t="str">
            <v>Alvenaria com bloco de concreto de vedação</v>
          </cell>
          <cell r="C783"/>
          <cell r="D783"/>
          <cell r="E783"/>
          <cell r="F783"/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32.81</v>
          </cell>
          <cell r="E784">
            <v>31.62</v>
          </cell>
          <cell r="F784">
            <v>64.430000000000007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41.22</v>
          </cell>
          <cell r="E785">
            <v>34.32</v>
          </cell>
          <cell r="F785">
            <v>75.540000000000006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53.15</v>
          </cell>
          <cell r="E786">
            <v>35.1</v>
          </cell>
          <cell r="F786">
            <v>88.25</v>
          </cell>
        </row>
        <row r="787">
          <cell r="A787" t="str">
            <v>14.11</v>
          </cell>
          <cell r="B787" t="str">
            <v>Alvenaria com bloco de concreto estrutural</v>
          </cell>
          <cell r="C787"/>
          <cell r="D787"/>
          <cell r="E787"/>
          <cell r="F787"/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47.97</v>
          </cell>
          <cell r="E788">
            <v>38.64</v>
          </cell>
          <cell r="F788">
            <v>86.61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64.14</v>
          </cell>
          <cell r="E789">
            <v>39.61</v>
          </cell>
          <cell r="F789">
            <v>103.75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53.95</v>
          </cell>
          <cell r="E790">
            <v>51.15</v>
          </cell>
          <cell r="F790">
            <v>105.1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70.77</v>
          </cell>
          <cell r="E791">
            <v>54.52</v>
          </cell>
          <cell r="F791">
            <v>125.29</v>
          </cell>
        </row>
        <row r="792">
          <cell r="A792" t="str">
            <v>14.15</v>
          </cell>
          <cell r="B792" t="str">
            <v>Alvenaria de concreto celular ou silico calcário</v>
          </cell>
          <cell r="C792"/>
          <cell r="D792"/>
          <cell r="E792"/>
          <cell r="F792"/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88.57</v>
          </cell>
          <cell r="E793">
            <v>14.98</v>
          </cell>
          <cell r="F793">
            <v>103.55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104.5</v>
          </cell>
          <cell r="E794">
            <v>15.37</v>
          </cell>
          <cell r="F794">
            <v>119.87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132.65</v>
          </cell>
          <cell r="E795">
            <v>15.56</v>
          </cell>
          <cell r="F795">
            <v>148.21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167.84</v>
          </cell>
          <cell r="E796">
            <v>16.149999999999999</v>
          </cell>
          <cell r="F796">
            <v>183.99</v>
          </cell>
        </row>
        <row r="797">
          <cell r="A797" t="str">
            <v>14.20</v>
          </cell>
          <cell r="B797" t="str">
            <v>Pecas moldadas no local (vergas, pilaretes, etc.)</v>
          </cell>
          <cell r="C797"/>
          <cell r="D797"/>
          <cell r="E797"/>
          <cell r="F797"/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951.03</v>
          </cell>
          <cell r="E798">
            <v>816.21</v>
          </cell>
          <cell r="F798">
            <v>1767.24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3.28</v>
          </cell>
          <cell r="E799">
            <v>7.38</v>
          </cell>
          <cell r="F799">
            <v>10.66</v>
          </cell>
        </row>
        <row r="800">
          <cell r="A800" t="str">
            <v>14.28</v>
          </cell>
          <cell r="B800" t="str">
            <v>Elementos vazados (concreto, cerâmica e vidros)</v>
          </cell>
          <cell r="C800"/>
          <cell r="D800"/>
          <cell r="E800"/>
          <cell r="F800"/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132.30000000000001</v>
          </cell>
          <cell r="E801">
            <v>77.64</v>
          </cell>
          <cell r="F801">
            <v>209.94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119.66</v>
          </cell>
          <cell r="E802">
            <v>64.44</v>
          </cell>
          <cell r="F802">
            <v>184.1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135</v>
          </cell>
          <cell r="E803">
            <v>64.44</v>
          </cell>
          <cell r="F803">
            <v>199.44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1519.12</v>
          </cell>
          <cell r="E804">
            <v>174.78</v>
          </cell>
          <cell r="F804">
            <v>1693.9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1043.23</v>
          </cell>
          <cell r="E805">
            <v>116.05</v>
          </cell>
          <cell r="F805">
            <v>1159.28</v>
          </cell>
        </row>
        <row r="806">
          <cell r="A806" t="str">
            <v>14.30</v>
          </cell>
          <cell r="B806" t="str">
            <v>Divisória e fechamento</v>
          </cell>
          <cell r="C806"/>
          <cell r="D806"/>
          <cell r="E806"/>
          <cell r="F806"/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806.72</v>
          </cell>
          <cell r="E807">
            <v>75.16</v>
          </cell>
          <cell r="F807">
            <v>881.88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220.27</v>
          </cell>
          <cell r="E808"/>
          <cell r="F808">
            <v>220.27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601.58000000000004</v>
          </cell>
          <cell r="E809"/>
          <cell r="F809">
            <v>601.58000000000004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932.38</v>
          </cell>
          <cell r="E810">
            <v>75.16</v>
          </cell>
          <cell r="F810">
            <v>1007.54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131.34</v>
          </cell>
          <cell r="E811"/>
          <cell r="F811">
            <v>131.34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179.69</v>
          </cell>
          <cell r="E812"/>
          <cell r="F812">
            <v>179.69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150.96</v>
          </cell>
          <cell r="E813"/>
          <cell r="F813">
            <v>150.96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165.54</v>
          </cell>
          <cell r="E814"/>
          <cell r="F814">
            <v>165.54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153.94999999999999</v>
          </cell>
          <cell r="E815"/>
          <cell r="F815">
            <v>153.94999999999999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122.43</v>
          </cell>
          <cell r="E816"/>
          <cell r="F816">
            <v>122.43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165.79</v>
          </cell>
          <cell r="E817"/>
          <cell r="F817">
            <v>165.79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132.54</v>
          </cell>
          <cell r="E818"/>
          <cell r="F818">
            <v>132.54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204.02</v>
          </cell>
          <cell r="E819"/>
          <cell r="F819">
            <v>204.02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191.6</v>
          </cell>
          <cell r="E820"/>
          <cell r="F820">
            <v>191.6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815.08</v>
          </cell>
          <cell r="E821"/>
          <cell r="F821">
            <v>815.08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745.5</v>
          </cell>
          <cell r="E822"/>
          <cell r="F822">
            <v>745.5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1330.01</v>
          </cell>
          <cell r="E823"/>
          <cell r="F823">
            <v>1330.01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290.57</v>
          </cell>
          <cell r="E824">
            <v>69.739999999999995</v>
          </cell>
          <cell r="F824">
            <v>360.31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251.36</v>
          </cell>
          <cell r="E825"/>
          <cell r="F825">
            <v>251.36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247.88</v>
          </cell>
          <cell r="E826"/>
          <cell r="F826">
            <v>247.88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247.31</v>
          </cell>
          <cell r="E827"/>
          <cell r="F827">
            <v>247.31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212.59</v>
          </cell>
          <cell r="E828"/>
          <cell r="F828">
            <v>212.59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219.12</v>
          </cell>
          <cell r="E829"/>
          <cell r="F829">
            <v>219.12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218.75</v>
          </cell>
          <cell r="E830"/>
          <cell r="F830">
            <v>218.75</v>
          </cell>
        </row>
        <row r="831">
          <cell r="A831" t="str">
            <v>14.31</v>
          </cell>
          <cell r="B831" t="str">
            <v>Divisória e fechamento.</v>
          </cell>
          <cell r="C831"/>
          <cell r="D831"/>
          <cell r="E831"/>
          <cell r="F831"/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101</v>
          </cell>
          <cell r="E832">
            <v>124.89</v>
          </cell>
          <cell r="F832">
            <v>225.89</v>
          </cell>
        </row>
        <row r="833">
          <cell r="A833" t="str">
            <v>14.40</v>
          </cell>
          <cell r="B833" t="str">
            <v>Reparos, conservações e complementos - GRUPO 14</v>
          </cell>
          <cell r="C833"/>
          <cell r="D833"/>
          <cell r="E833"/>
          <cell r="F833"/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D834"/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2.4900000000000002</v>
          </cell>
          <cell r="E835">
            <v>5.92</v>
          </cell>
          <cell r="F835">
            <v>8.41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2.96</v>
          </cell>
          <cell r="E836">
            <v>5.92</v>
          </cell>
          <cell r="F836">
            <v>8.8800000000000008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</v>
          </cell>
          <cell r="E837">
            <v>5.92</v>
          </cell>
          <cell r="F837">
            <v>9.52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3.82</v>
          </cell>
          <cell r="E838">
            <v>5.92</v>
          </cell>
          <cell r="F838">
            <v>9.74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5.05</v>
          </cell>
          <cell r="E839">
            <v>5.92</v>
          </cell>
          <cell r="F839">
            <v>10.97</v>
          </cell>
        </row>
        <row r="840">
          <cell r="A840" t="str">
            <v>15</v>
          </cell>
          <cell r="B840" t="str">
            <v>ESTRUTURA EM MADEIRA, FERRO, ALUMINIO E CONCRETO</v>
          </cell>
          <cell r="C840"/>
          <cell r="D840"/>
          <cell r="E840"/>
          <cell r="F840"/>
        </row>
        <row r="841">
          <cell r="A841" t="str">
            <v>15.01</v>
          </cell>
          <cell r="B841" t="str">
            <v>Estrutura em madeira para cobertura</v>
          </cell>
          <cell r="C841"/>
          <cell r="D841"/>
          <cell r="E841"/>
          <cell r="F841"/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97.88</v>
          </cell>
          <cell r="E842">
            <v>53.95</v>
          </cell>
          <cell r="F842">
            <v>151.83000000000001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105.04</v>
          </cell>
          <cell r="E843">
            <v>56.11</v>
          </cell>
          <cell r="F843">
            <v>161.15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112.21</v>
          </cell>
          <cell r="E844">
            <v>58.26</v>
          </cell>
          <cell r="F844">
            <v>170.47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123.13</v>
          </cell>
          <cell r="E845">
            <v>62.58</v>
          </cell>
          <cell r="F845">
            <v>185.71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66.88</v>
          </cell>
          <cell r="E846">
            <v>41.01</v>
          </cell>
          <cell r="F846">
            <v>107.89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74.05</v>
          </cell>
          <cell r="E847">
            <v>43.16</v>
          </cell>
          <cell r="F847">
            <v>117.21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81.209999999999994</v>
          </cell>
          <cell r="E848">
            <v>45.31</v>
          </cell>
          <cell r="F848">
            <v>126.52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88.73</v>
          </cell>
          <cell r="E849">
            <v>49.63</v>
          </cell>
          <cell r="F849">
            <v>138.36000000000001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75.53</v>
          </cell>
          <cell r="E850">
            <v>51.79</v>
          </cell>
          <cell r="F850">
            <v>127.32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56.5</v>
          </cell>
          <cell r="E851">
            <v>38.840000000000003</v>
          </cell>
          <cell r="F851">
            <v>95.34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69.14</v>
          </cell>
          <cell r="E852">
            <v>28.06</v>
          </cell>
          <cell r="F852">
            <v>97.2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21.27</v>
          </cell>
          <cell r="E853">
            <v>5.5</v>
          </cell>
          <cell r="F853">
            <v>26.77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13.44</v>
          </cell>
          <cell r="E854">
            <v>5.5</v>
          </cell>
          <cell r="F854">
            <v>18.940000000000001</v>
          </cell>
        </row>
        <row r="855">
          <cell r="A855" t="str">
            <v>15.03</v>
          </cell>
          <cell r="B855" t="str">
            <v>Estrutura em aço</v>
          </cell>
          <cell r="C855"/>
          <cell r="D855"/>
          <cell r="E855"/>
          <cell r="F855"/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E856"/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D857"/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E858"/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E859"/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E860"/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14.45</v>
          </cell>
          <cell r="E861">
            <v>5.56</v>
          </cell>
          <cell r="F861">
            <v>20.010000000000002</v>
          </cell>
        </row>
        <row r="862">
          <cell r="A862" t="str">
            <v>15.05</v>
          </cell>
          <cell r="B862" t="str">
            <v>Estrutura pre-fabricada de concreto</v>
          </cell>
          <cell r="C862"/>
          <cell r="D862"/>
          <cell r="E862"/>
          <cell r="F862"/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2853.3</v>
          </cell>
          <cell r="E863">
            <v>831.31</v>
          </cell>
          <cell r="F863">
            <v>3684.61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2765.93</v>
          </cell>
          <cell r="E864">
            <v>917.1</v>
          </cell>
          <cell r="F864">
            <v>3683.03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2449.39</v>
          </cell>
          <cell r="E865">
            <v>790.38</v>
          </cell>
          <cell r="F865">
            <v>3239.77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2215.1799999999998</v>
          </cell>
          <cell r="E866">
            <v>782.39</v>
          </cell>
          <cell r="F866">
            <v>2997.57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2426.6</v>
          </cell>
          <cell r="E867">
            <v>838.27</v>
          </cell>
          <cell r="F867">
            <v>3264.87</v>
          </cell>
        </row>
        <row r="868">
          <cell r="A868" t="str">
            <v>15.20</v>
          </cell>
          <cell r="B868" t="str">
            <v>Reparos, conservações e complementos - GRUPO 15</v>
          </cell>
          <cell r="C868"/>
          <cell r="D868"/>
          <cell r="E868"/>
          <cell r="F868"/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3456.84</v>
          </cell>
          <cell r="E869">
            <v>1294.8</v>
          </cell>
          <cell r="F869">
            <v>4751.6400000000003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0.17</v>
          </cell>
          <cell r="E870">
            <v>6.05</v>
          </cell>
          <cell r="F870">
            <v>6.22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0.42</v>
          </cell>
          <cell r="E871">
            <v>15.97</v>
          </cell>
          <cell r="F871">
            <v>16.39</v>
          </cell>
        </row>
        <row r="872">
          <cell r="A872" t="str">
            <v>16</v>
          </cell>
          <cell r="B872" t="str">
            <v>TELHAMENTO</v>
          </cell>
          <cell r="C872"/>
          <cell r="D872"/>
          <cell r="E872"/>
          <cell r="F872"/>
        </row>
        <row r="873">
          <cell r="A873" t="str">
            <v>16.02</v>
          </cell>
          <cell r="B873" t="str">
            <v>Telhamento em barro</v>
          </cell>
          <cell r="C873"/>
          <cell r="D873"/>
          <cell r="E873"/>
          <cell r="F873"/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23.04</v>
          </cell>
          <cell r="E874">
            <v>31.32</v>
          </cell>
          <cell r="F874">
            <v>54.36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50.08</v>
          </cell>
          <cell r="E875">
            <v>31.32</v>
          </cell>
          <cell r="F875">
            <v>81.400000000000006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28.48</v>
          </cell>
          <cell r="E876">
            <v>31.32</v>
          </cell>
          <cell r="F876">
            <v>59.8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73.709999999999994</v>
          </cell>
          <cell r="E877">
            <v>46.98</v>
          </cell>
          <cell r="F877">
            <v>120.69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82.62</v>
          </cell>
          <cell r="E878">
            <v>46.98</v>
          </cell>
          <cell r="F878">
            <v>129.6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0.81</v>
          </cell>
          <cell r="E879">
            <v>13.81</v>
          </cell>
          <cell r="F879">
            <v>14.62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11.43</v>
          </cell>
          <cell r="E880">
            <v>17.27</v>
          </cell>
          <cell r="F880">
            <v>28.7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17.2</v>
          </cell>
          <cell r="E881">
            <v>17.27</v>
          </cell>
          <cell r="F881">
            <v>34.47</v>
          </cell>
        </row>
        <row r="882">
          <cell r="A882" t="str">
            <v>16.03</v>
          </cell>
          <cell r="B882" t="str">
            <v>Telhamento em cimento reforçado com fio sintético (CRFS)</v>
          </cell>
          <cell r="C882"/>
          <cell r="D882"/>
          <cell r="E882"/>
          <cell r="F882"/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43.04</v>
          </cell>
          <cell r="E883">
            <v>17.27</v>
          </cell>
          <cell r="F883">
            <v>60.31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63.07</v>
          </cell>
          <cell r="E884">
            <v>17.27</v>
          </cell>
          <cell r="F884">
            <v>80.34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132.61000000000001</v>
          </cell>
          <cell r="E885">
            <v>17.27</v>
          </cell>
          <cell r="F885">
            <v>149.88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146.59</v>
          </cell>
          <cell r="E886">
            <v>17.27</v>
          </cell>
          <cell r="F886">
            <v>163.86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77.5</v>
          </cell>
          <cell r="E887">
            <v>8.6300000000000008</v>
          </cell>
          <cell r="F887">
            <v>86.13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68.17</v>
          </cell>
          <cell r="E888">
            <v>8.6300000000000008</v>
          </cell>
          <cell r="F888">
            <v>76.8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108.58</v>
          </cell>
          <cell r="E889">
            <v>8.6300000000000008</v>
          </cell>
          <cell r="F889">
            <v>117.21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153.52000000000001</v>
          </cell>
          <cell r="E890">
            <v>8.6300000000000008</v>
          </cell>
          <cell r="F890">
            <v>162.15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47.88</v>
          </cell>
          <cell r="E891">
            <v>8.6300000000000008</v>
          </cell>
          <cell r="F891">
            <v>56.51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78.069999999999993</v>
          </cell>
          <cell r="E892">
            <v>8.6300000000000008</v>
          </cell>
          <cell r="F892">
            <v>86.7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66.41</v>
          </cell>
          <cell r="E893">
            <v>8.6300000000000008</v>
          </cell>
          <cell r="F893">
            <v>75.040000000000006</v>
          </cell>
        </row>
        <row r="894">
          <cell r="A894" t="str">
            <v>16.10</v>
          </cell>
          <cell r="B894" t="str">
            <v>Telhamento em madeira ou fibra vegetal</v>
          </cell>
          <cell r="C894"/>
          <cell r="D894"/>
          <cell r="E894"/>
          <cell r="F894"/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74.72</v>
          </cell>
          <cell r="E895">
            <v>28.06</v>
          </cell>
          <cell r="F895">
            <v>102.78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109.09</v>
          </cell>
          <cell r="E896">
            <v>9.49</v>
          </cell>
          <cell r="F896">
            <v>118.58</v>
          </cell>
        </row>
        <row r="897">
          <cell r="A897" t="str">
            <v>16.12</v>
          </cell>
          <cell r="B897" t="str">
            <v>Telhamento metálico comum</v>
          </cell>
          <cell r="C897"/>
          <cell r="D897"/>
          <cell r="E897"/>
          <cell r="F897"/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129.24</v>
          </cell>
          <cell r="E898">
            <v>17.27</v>
          </cell>
          <cell r="F898">
            <v>146.51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230.33</v>
          </cell>
          <cell r="E899">
            <v>17.27</v>
          </cell>
          <cell r="F899">
            <v>247.6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178.47</v>
          </cell>
          <cell r="E900">
            <v>17.27</v>
          </cell>
          <cell r="F900">
            <v>195.74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122.24</v>
          </cell>
          <cell r="E901">
            <v>17.27</v>
          </cell>
          <cell r="F901">
            <v>139.51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101.36</v>
          </cell>
          <cell r="E902">
            <v>8.6300000000000008</v>
          </cell>
          <cell r="F902">
            <v>109.99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111.22</v>
          </cell>
          <cell r="E903">
            <v>8.6300000000000008</v>
          </cell>
          <cell r="F903">
            <v>119.85</v>
          </cell>
        </row>
        <row r="904">
          <cell r="A904" t="str">
            <v>16.13</v>
          </cell>
          <cell r="B904" t="str">
            <v>Telhamento metálico especial</v>
          </cell>
          <cell r="C904"/>
          <cell r="D904"/>
          <cell r="E904"/>
          <cell r="F904"/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245.03</v>
          </cell>
          <cell r="E906">
            <v>18.79</v>
          </cell>
          <cell r="F906">
            <v>263.82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164.87</v>
          </cell>
          <cell r="E907">
            <v>18.79</v>
          </cell>
          <cell r="F907">
            <v>183.66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160.18</v>
          </cell>
          <cell r="E908">
            <v>17.27</v>
          </cell>
          <cell r="F908">
            <v>177.45</v>
          </cell>
        </row>
        <row r="909">
          <cell r="A909" t="str">
            <v>16.16</v>
          </cell>
          <cell r="B909" t="str">
            <v>Telhamento em material sintético</v>
          </cell>
          <cell r="C909"/>
          <cell r="D909"/>
          <cell r="E909"/>
          <cell r="F909"/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75.8</v>
          </cell>
          <cell r="E910">
            <v>17.27</v>
          </cell>
          <cell r="F910">
            <v>93.07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111.19</v>
          </cell>
          <cell r="E911">
            <v>17.27</v>
          </cell>
          <cell r="F911">
            <v>128.46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156.01</v>
          </cell>
          <cell r="E912">
            <v>8.6300000000000008</v>
          </cell>
          <cell r="F912">
            <v>164.64</v>
          </cell>
        </row>
        <row r="913">
          <cell r="A913" t="str">
            <v>16.20</v>
          </cell>
          <cell r="B913" t="str">
            <v>Telhamento em vidro</v>
          </cell>
          <cell r="C913"/>
          <cell r="D913"/>
          <cell r="E913"/>
          <cell r="F913"/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71.819999999999993</v>
          </cell>
          <cell r="E914">
            <v>4.32</v>
          </cell>
          <cell r="F914">
            <v>76.14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71.819999999999993</v>
          </cell>
          <cell r="E915">
            <v>4.32</v>
          </cell>
          <cell r="F915">
            <v>76.14</v>
          </cell>
        </row>
        <row r="916">
          <cell r="A916" t="str">
            <v>16.30</v>
          </cell>
          <cell r="B916" t="str">
            <v>Domos</v>
          </cell>
          <cell r="C916"/>
          <cell r="D916"/>
          <cell r="E916"/>
          <cell r="F916"/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716.07</v>
          </cell>
          <cell r="E917"/>
          <cell r="F917">
            <v>716.07</v>
          </cell>
        </row>
        <row r="918">
          <cell r="A918" t="str">
            <v>16.32</v>
          </cell>
          <cell r="B918" t="str">
            <v>Painel, chapas e fechamento</v>
          </cell>
          <cell r="C918"/>
          <cell r="D918"/>
          <cell r="E918"/>
          <cell r="F918"/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146.57</v>
          </cell>
          <cell r="E919">
            <v>88.36</v>
          </cell>
          <cell r="F919">
            <v>234.93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225.16</v>
          </cell>
          <cell r="E920">
            <v>79.52</v>
          </cell>
          <cell r="F920">
            <v>304.68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227.86</v>
          </cell>
          <cell r="E921">
            <v>88.36</v>
          </cell>
          <cell r="F921">
            <v>316.22000000000003</v>
          </cell>
        </row>
        <row r="922">
          <cell r="A922" t="str">
            <v>16.33</v>
          </cell>
          <cell r="B922" t="str">
            <v>Calhas e rufos</v>
          </cell>
          <cell r="C922"/>
          <cell r="D922"/>
          <cell r="E922"/>
          <cell r="F922"/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54.03</v>
          </cell>
          <cell r="E923">
            <v>52.65</v>
          </cell>
          <cell r="F923">
            <v>106.68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83.2</v>
          </cell>
          <cell r="E924">
            <v>62.22</v>
          </cell>
          <cell r="F924">
            <v>145.41999999999999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166.78</v>
          </cell>
          <cell r="E925">
            <v>67.010000000000005</v>
          </cell>
          <cell r="F925">
            <v>233.79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42.88</v>
          </cell>
          <cell r="E926">
            <v>52.65</v>
          </cell>
          <cell r="F926">
            <v>95.53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63.28</v>
          </cell>
          <cell r="E927">
            <v>62.22</v>
          </cell>
          <cell r="F927">
            <v>125.5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94.77</v>
          </cell>
          <cell r="E928">
            <v>45.47</v>
          </cell>
          <cell r="F928">
            <v>140.24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14.48</v>
          </cell>
          <cell r="E929">
            <v>1.36</v>
          </cell>
          <cell r="F929">
            <v>15.84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16.89</v>
          </cell>
          <cell r="E930">
            <v>1.95</v>
          </cell>
          <cell r="F930">
            <v>18.84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16.309999999999999</v>
          </cell>
          <cell r="E931">
            <v>2.73</v>
          </cell>
          <cell r="F931">
            <v>19.04</v>
          </cell>
        </row>
        <row r="932">
          <cell r="A932" t="str">
            <v>16.40</v>
          </cell>
          <cell r="B932" t="str">
            <v>Reparos, conservações e complementos - GRUPO 16</v>
          </cell>
          <cell r="C932"/>
          <cell r="D932"/>
          <cell r="E932"/>
          <cell r="F932"/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2.1</v>
          </cell>
          <cell r="E933">
            <v>17.27</v>
          </cell>
          <cell r="F933">
            <v>19.37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D934"/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D935"/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D936"/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D937"/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3.84</v>
          </cell>
          <cell r="E938">
            <v>17.27</v>
          </cell>
          <cell r="F938">
            <v>21.11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11.52</v>
          </cell>
          <cell r="E939">
            <v>17.27</v>
          </cell>
          <cell r="F939">
            <v>28.79</v>
          </cell>
        </row>
        <row r="940">
          <cell r="A940" t="str">
            <v>17</v>
          </cell>
          <cell r="B940" t="str">
            <v>REVESTIMENTO EM MASSA OU FUNDIDO NO LOCAL</v>
          </cell>
          <cell r="C940"/>
          <cell r="D940"/>
          <cell r="E940"/>
          <cell r="F940"/>
        </row>
        <row r="941">
          <cell r="A941" t="str">
            <v>17.01</v>
          </cell>
          <cell r="B941" t="str">
            <v>Regularização de base</v>
          </cell>
          <cell r="C941"/>
          <cell r="D941"/>
          <cell r="E941"/>
          <cell r="F941"/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817.42</v>
          </cell>
          <cell r="E942">
            <v>307.64</v>
          </cell>
          <cell r="F942">
            <v>1125.06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424.18</v>
          </cell>
          <cell r="E943">
            <v>307.64</v>
          </cell>
          <cell r="F943">
            <v>731.82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347.2</v>
          </cell>
          <cell r="E944">
            <v>307.64</v>
          </cell>
          <cell r="F944">
            <v>654.84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3.48</v>
          </cell>
          <cell r="E945">
            <v>23.95</v>
          </cell>
          <cell r="F945">
            <v>27.43</v>
          </cell>
        </row>
        <row r="946">
          <cell r="A946" t="str">
            <v>17.01.060</v>
          </cell>
          <cell r="B946" t="str">
            <v>Regularização de piso com nata de cimento e bianco</v>
          </cell>
          <cell r="C946" t="str">
            <v>M2</v>
          </cell>
          <cell r="D946">
            <v>8.09</v>
          </cell>
          <cell r="E946">
            <v>23.53</v>
          </cell>
          <cell r="F946">
            <v>31.62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1002.72</v>
          </cell>
          <cell r="E947">
            <v>307.64</v>
          </cell>
          <cell r="F947">
            <v>1310.3599999999999</v>
          </cell>
        </row>
        <row r="948">
          <cell r="A948" t="str">
            <v>17.02</v>
          </cell>
          <cell r="B948" t="str">
            <v>Revestimento em argamassa</v>
          </cell>
          <cell r="C948"/>
          <cell r="D948"/>
          <cell r="E948"/>
          <cell r="F948"/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2.11</v>
          </cell>
          <cell r="E949">
            <v>4.5599999999999996</v>
          </cell>
          <cell r="F949">
            <v>6.67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1.31</v>
          </cell>
          <cell r="E950">
            <v>4.5599999999999996</v>
          </cell>
          <cell r="F950">
            <v>5.87</v>
          </cell>
        </row>
        <row r="951">
          <cell r="A951" t="str">
            <v>17.02.040</v>
          </cell>
          <cell r="B951" t="str">
            <v>Chapisco com bianco</v>
          </cell>
          <cell r="C951" t="str">
            <v>M2</v>
          </cell>
          <cell r="D951">
            <v>6.48</v>
          </cell>
          <cell r="E951">
            <v>4.5599999999999996</v>
          </cell>
          <cell r="F951">
            <v>11.04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2.15</v>
          </cell>
          <cell r="E952">
            <v>6.65</v>
          </cell>
          <cell r="F952">
            <v>8.8000000000000007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3.54</v>
          </cell>
          <cell r="E953">
            <v>7.05</v>
          </cell>
          <cell r="F953">
            <v>10.59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8.2200000000000006</v>
          </cell>
          <cell r="E954">
            <v>12.53</v>
          </cell>
          <cell r="F954">
            <v>20.75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8.2200000000000006</v>
          </cell>
          <cell r="E955">
            <v>17.27</v>
          </cell>
          <cell r="F955">
            <v>25.49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34.85</v>
          </cell>
          <cell r="E956">
            <v>10.79</v>
          </cell>
          <cell r="F956">
            <v>45.64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1.7</v>
          </cell>
          <cell r="E957">
            <v>10.79</v>
          </cell>
          <cell r="F957">
            <v>12.49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8.7100000000000009</v>
          </cell>
          <cell r="E958">
            <v>28.06</v>
          </cell>
          <cell r="F958">
            <v>36.770000000000003</v>
          </cell>
        </row>
        <row r="959">
          <cell r="A959" t="str">
            <v>17.03</v>
          </cell>
          <cell r="B959" t="str">
            <v>Revestimento em cimentado</v>
          </cell>
          <cell r="C959"/>
          <cell r="D959"/>
          <cell r="E959"/>
          <cell r="F959"/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8.49</v>
          </cell>
          <cell r="E960">
            <v>23.74</v>
          </cell>
          <cell r="F960">
            <v>32.229999999999997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9.1</v>
          </cell>
          <cell r="E961">
            <v>28.06</v>
          </cell>
          <cell r="F961">
            <v>37.159999999999997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28.58</v>
          </cell>
          <cell r="E962">
            <v>28.06</v>
          </cell>
          <cell r="F962">
            <v>56.64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8.49</v>
          </cell>
          <cell r="E963">
            <v>17.27</v>
          </cell>
          <cell r="F963">
            <v>25.76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8.49</v>
          </cell>
          <cell r="E964">
            <v>30.21</v>
          </cell>
          <cell r="F964">
            <v>38.700000000000003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6.1</v>
          </cell>
          <cell r="E965">
            <v>48.87</v>
          </cell>
          <cell r="F965">
            <v>54.97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1.44</v>
          </cell>
          <cell r="E966">
            <v>22.75</v>
          </cell>
          <cell r="F966">
            <v>24.19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1.61</v>
          </cell>
          <cell r="E967">
            <v>22.75</v>
          </cell>
          <cell r="F967">
            <v>24.36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1.84</v>
          </cell>
          <cell r="E968">
            <v>22.75</v>
          </cell>
          <cell r="F968">
            <v>24.59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2.25</v>
          </cell>
          <cell r="E969">
            <v>22.75</v>
          </cell>
          <cell r="F969">
            <v>25</v>
          </cell>
        </row>
        <row r="970">
          <cell r="A970" t="str">
            <v>17.04</v>
          </cell>
          <cell r="B970" t="str">
            <v>Revestimento em gesso</v>
          </cell>
          <cell r="C970"/>
          <cell r="D970"/>
          <cell r="E970"/>
          <cell r="F970"/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</v>
          </cell>
          <cell r="E971">
            <v>14.35</v>
          </cell>
          <cell r="F971">
            <v>19.350000000000001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</v>
          </cell>
          <cell r="E972">
            <v>14.35</v>
          </cell>
          <cell r="F972">
            <v>21.35</v>
          </cell>
        </row>
        <row r="973">
          <cell r="A973" t="str">
            <v>17.05</v>
          </cell>
          <cell r="B973" t="str">
            <v>Revestimento em concreto</v>
          </cell>
          <cell r="C973"/>
          <cell r="D973"/>
          <cell r="E973"/>
          <cell r="F973"/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407.88</v>
          </cell>
          <cell r="E974">
            <v>414.25</v>
          </cell>
          <cell r="F974">
            <v>822.13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477.2</v>
          </cell>
          <cell r="E975">
            <v>414.25</v>
          </cell>
          <cell r="F975">
            <v>891.45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508.07</v>
          </cell>
          <cell r="E976">
            <v>414.25</v>
          </cell>
          <cell r="F976">
            <v>922.32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28.19</v>
          </cell>
          <cell r="E977">
            <v>48.14</v>
          </cell>
          <cell r="F977">
            <v>76.33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13.68</v>
          </cell>
          <cell r="E978">
            <v>65.52</v>
          </cell>
          <cell r="F978">
            <v>79.2</v>
          </cell>
        </row>
        <row r="979">
          <cell r="A979" t="str">
            <v>17.10</v>
          </cell>
          <cell r="B979" t="str">
            <v>Revestimento em granilite fundido no local</v>
          </cell>
          <cell r="C979"/>
          <cell r="D979"/>
          <cell r="E979"/>
          <cell r="F979"/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78.42</v>
          </cell>
          <cell r="E980">
            <v>7.79</v>
          </cell>
          <cell r="F980">
            <v>86.21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43.17</v>
          </cell>
          <cell r="E981">
            <v>1.95</v>
          </cell>
          <cell r="F981">
            <v>45.12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76.34</v>
          </cell>
          <cell r="E982">
            <v>2.34</v>
          </cell>
          <cell r="F982">
            <v>78.680000000000007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40.130000000000003</v>
          </cell>
          <cell r="E983">
            <v>3.89</v>
          </cell>
          <cell r="F983">
            <v>44.02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88</v>
          </cell>
          <cell r="E984">
            <v>0.47</v>
          </cell>
          <cell r="F984">
            <v>88.47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186.14</v>
          </cell>
          <cell r="E985">
            <v>4.67</v>
          </cell>
          <cell r="F985">
            <v>190.81</v>
          </cell>
        </row>
        <row r="986">
          <cell r="A986" t="str">
            <v>17.12</v>
          </cell>
          <cell r="B986" t="str">
            <v>Revestimento industrial fundido no local</v>
          </cell>
          <cell r="C986"/>
          <cell r="D986"/>
          <cell r="E986"/>
          <cell r="F986"/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79.58</v>
          </cell>
          <cell r="E987">
            <v>7.79</v>
          </cell>
          <cell r="F987">
            <v>87.37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37.35</v>
          </cell>
          <cell r="E988">
            <v>1.95</v>
          </cell>
          <cell r="F988">
            <v>39.299999999999997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68.900000000000006</v>
          </cell>
          <cell r="E989">
            <v>2.34</v>
          </cell>
          <cell r="F989">
            <v>71.239999999999995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77.47</v>
          </cell>
          <cell r="E990">
            <v>2.34</v>
          </cell>
          <cell r="F990">
            <v>79.81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39.340000000000003</v>
          </cell>
          <cell r="E991">
            <v>3.89</v>
          </cell>
          <cell r="F991">
            <v>43.23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60</v>
          </cell>
          <cell r="E992"/>
          <cell r="F992">
            <v>60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142.9</v>
          </cell>
          <cell r="E993"/>
          <cell r="F993">
            <v>142.9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2523.33</v>
          </cell>
          <cell r="E994"/>
          <cell r="F994">
            <v>2523.33</v>
          </cell>
        </row>
        <row r="995">
          <cell r="A995" t="str">
            <v>17.20</v>
          </cell>
          <cell r="B995" t="str">
            <v>Revestimento especial fundido no local</v>
          </cell>
          <cell r="C995"/>
          <cell r="D995"/>
          <cell r="E995"/>
          <cell r="F995"/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28.84</v>
          </cell>
          <cell r="E996">
            <v>54.71</v>
          </cell>
          <cell r="F996">
            <v>83.55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74.39</v>
          </cell>
          <cell r="E997">
            <v>19.47</v>
          </cell>
          <cell r="F997">
            <v>93.86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10.1</v>
          </cell>
          <cell r="E998"/>
          <cell r="F998">
            <v>10.1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129.59</v>
          </cell>
          <cell r="E999">
            <v>19.47</v>
          </cell>
          <cell r="F999">
            <v>149.06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10.94</v>
          </cell>
          <cell r="E1000">
            <v>21.46</v>
          </cell>
          <cell r="F1000">
            <v>32.4</v>
          </cell>
        </row>
        <row r="1001">
          <cell r="A1001" t="str">
            <v>17.40</v>
          </cell>
          <cell r="B1001" t="str">
            <v>Reparos e conservações em massa e concreto - GRUPO 17</v>
          </cell>
          <cell r="C1001"/>
          <cell r="D1001"/>
          <cell r="E1001"/>
          <cell r="F1001"/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41.24</v>
          </cell>
          <cell r="E1002"/>
          <cell r="F1002">
            <v>41.24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37.18</v>
          </cell>
          <cell r="E1003"/>
          <cell r="F1003">
            <v>37.18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38.67</v>
          </cell>
          <cell r="E1004"/>
          <cell r="F1004">
            <v>38.67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26.2</v>
          </cell>
          <cell r="E1005"/>
          <cell r="F1005">
            <v>26.2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D1006"/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8.8800000000000008</v>
          </cell>
          <cell r="E1007">
            <v>21.99</v>
          </cell>
          <cell r="F1007">
            <v>30.87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17.28</v>
          </cell>
          <cell r="E1008">
            <v>21.99</v>
          </cell>
          <cell r="F1008">
            <v>39.270000000000003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4.74</v>
          </cell>
          <cell r="E1009">
            <v>11.47</v>
          </cell>
          <cell r="F1009">
            <v>16.21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9.2100000000000009</v>
          </cell>
          <cell r="E1010">
            <v>11.47</v>
          </cell>
          <cell r="F1010">
            <v>20.68</v>
          </cell>
        </row>
        <row r="1011">
          <cell r="A1011" t="str">
            <v>18</v>
          </cell>
          <cell r="B1011" t="str">
            <v>REVESTIMENTO CERAMICO</v>
          </cell>
          <cell r="C1011"/>
          <cell r="D1011"/>
          <cell r="E1011"/>
          <cell r="F1011"/>
        </row>
        <row r="1012">
          <cell r="A1012" t="str">
            <v>18.05</v>
          </cell>
          <cell r="B1012" t="str">
            <v>Plaqueta laminada para revestimento</v>
          </cell>
          <cell r="C1012"/>
          <cell r="D1012"/>
          <cell r="E1012"/>
          <cell r="F1012"/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60.21</v>
          </cell>
          <cell r="E1013">
            <v>12.42</v>
          </cell>
          <cell r="F1013">
            <v>72.63</v>
          </cell>
        </row>
        <row r="1014">
          <cell r="A1014" t="str">
            <v>18.06</v>
          </cell>
          <cell r="B1014" t="str">
            <v>Placa cerâmica esmaltada prensada</v>
          </cell>
          <cell r="C1014"/>
          <cell r="D1014"/>
          <cell r="E1014"/>
          <cell r="F1014"/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29.61</v>
          </cell>
          <cell r="E1015">
            <v>14.7</v>
          </cell>
          <cell r="F1015">
            <v>44.31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4.87</v>
          </cell>
          <cell r="E1016">
            <v>1.17</v>
          </cell>
          <cell r="F1016">
            <v>6.04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145.13999999999999</v>
          </cell>
          <cell r="E1017">
            <v>14.7</v>
          </cell>
          <cell r="F1017">
            <v>159.84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24.44</v>
          </cell>
          <cell r="E1018">
            <v>1.17</v>
          </cell>
          <cell r="F1018">
            <v>25.61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44.44</v>
          </cell>
          <cell r="E1019">
            <v>14.7</v>
          </cell>
          <cell r="F1019">
            <v>59.14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7.23</v>
          </cell>
          <cell r="E1020">
            <v>1.17</v>
          </cell>
          <cell r="F1020">
            <v>8.4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30.78</v>
          </cell>
          <cell r="E1021">
            <v>14.7</v>
          </cell>
          <cell r="F1021">
            <v>45.48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4.8899999999999997</v>
          </cell>
          <cell r="E1022">
            <v>1.17</v>
          </cell>
          <cell r="F1022">
            <v>6.06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10.56</v>
          </cell>
          <cell r="E1023">
            <v>61.82</v>
          </cell>
          <cell r="F1023">
            <v>72.38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1.19</v>
          </cell>
          <cell r="E1024">
            <v>9.81</v>
          </cell>
          <cell r="F1024">
            <v>11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</v>
          </cell>
          <cell r="E1025">
            <v>9.81</v>
          </cell>
          <cell r="F1025">
            <v>12.21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2.39</v>
          </cell>
          <cell r="E1026">
            <v>9.81</v>
          </cell>
          <cell r="F1026">
            <v>12.2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</v>
          </cell>
          <cell r="E1027">
            <v>9.81</v>
          </cell>
          <cell r="F1027">
            <v>15.81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0.12</v>
          </cell>
          <cell r="E1028">
            <v>1.1000000000000001</v>
          </cell>
          <cell r="F1028">
            <v>1.22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0.24</v>
          </cell>
          <cell r="E1029">
            <v>1.1000000000000001</v>
          </cell>
          <cell r="F1029">
            <v>1.34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0.24</v>
          </cell>
          <cell r="E1030">
            <v>1.1000000000000001</v>
          </cell>
          <cell r="F1030">
            <v>1.34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</v>
          </cell>
          <cell r="E1031">
            <v>1.1000000000000001</v>
          </cell>
          <cell r="F1031">
            <v>1.7</v>
          </cell>
        </row>
        <row r="1032">
          <cell r="A1032" t="str">
            <v>18.07</v>
          </cell>
          <cell r="B1032" t="str">
            <v>Placa ceramica nao esmaltada extrudada</v>
          </cell>
          <cell r="C1032"/>
          <cell r="D1032"/>
          <cell r="E1032"/>
          <cell r="F1032"/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126.3</v>
          </cell>
          <cell r="E1033">
            <v>14.7</v>
          </cell>
          <cell r="F1033">
            <v>141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163.79</v>
          </cell>
          <cell r="E1034">
            <v>14.7</v>
          </cell>
          <cell r="F1034">
            <v>178.49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202.42</v>
          </cell>
          <cell r="E1035">
            <v>14.7</v>
          </cell>
          <cell r="F1035">
            <v>217.12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41.76</v>
          </cell>
          <cell r="E1036">
            <v>1.47</v>
          </cell>
          <cell r="F1036">
            <v>43.23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273.35000000000002</v>
          </cell>
          <cell r="E1037">
            <v>14.7</v>
          </cell>
          <cell r="F1037">
            <v>288.05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50.78</v>
          </cell>
          <cell r="E1038">
            <v>1.47</v>
          </cell>
          <cell r="F1038">
            <v>52.25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37.729999999999997</v>
          </cell>
          <cell r="E1039">
            <v>9.81</v>
          </cell>
          <cell r="F1039">
            <v>47.54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28.48</v>
          </cell>
          <cell r="E1040">
            <v>9.81</v>
          </cell>
          <cell r="F1040">
            <v>38.29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62.88</v>
          </cell>
          <cell r="E1041">
            <v>9.81</v>
          </cell>
          <cell r="F1041">
            <v>72.69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47.46</v>
          </cell>
          <cell r="E1042">
            <v>9.81</v>
          </cell>
          <cell r="F1042">
            <v>57.27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50</v>
          </cell>
          <cell r="E1043">
            <v>9.81</v>
          </cell>
          <cell r="F1043">
            <v>59.81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3.77</v>
          </cell>
          <cell r="E1044">
            <v>0.98</v>
          </cell>
          <cell r="F1044">
            <v>4.75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2.85</v>
          </cell>
          <cell r="E1045">
            <v>0.98</v>
          </cell>
          <cell r="F1045">
            <v>3.83</v>
          </cell>
        </row>
        <row r="1046">
          <cell r="A1046" t="str">
            <v>18.08</v>
          </cell>
          <cell r="B1046" t="str">
            <v>Revestimento em porcelanato</v>
          </cell>
          <cell r="C1046"/>
          <cell r="D1046"/>
          <cell r="E1046"/>
          <cell r="F1046"/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99.71</v>
          </cell>
          <cell r="E1047">
            <v>38.840000000000003</v>
          </cell>
          <cell r="F1047">
            <v>138.55000000000001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17.75</v>
          </cell>
          <cell r="E1048">
            <v>10.79</v>
          </cell>
          <cell r="F1048">
            <v>28.54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153.06</v>
          </cell>
          <cell r="E1049">
            <v>38.840000000000003</v>
          </cell>
          <cell r="F1049">
            <v>191.9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27.04</v>
          </cell>
          <cell r="E1050">
            <v>10.79</v>
          </cell>
          <cell r="F1050">
            <v>37.83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87.06</v>
          </cell>
          <cell r="E1051">
            <v>38.840000000000003</v>
          </cell>
          <cell r="F1051">
            <v>125.9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15.55</v>
          </cell>
          <cell r="E1052">
            <v>10.79</v>
          </cell>
          <cell r="F1052">
            <v>26.34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176.71</v>
          </cell>
          <cell r="E1053">
            <v>38.840000000000003</v>
          </cell>
          <cell r="F1053">
            <v>215.55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31.36</v>
          </cell>
          <cell r="E1054">
            <v>10.79</v>
          </cell>
          <cell r="F1054">
            <v>42.15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109.22</v>
          </cell>
          <cell r="E1055">
            <v>38.840000000000003</v>
          </cell>
          <cell r="F1055">
            <v>148.06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19.61</v>
          </cell>
          <cell r="E1056">
            <v>10.79</v>
          </cell>
          <cell r="F1056">
            <v>30.4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170.64</v>
          </cell>
          <cell r="E1057">
            <v>38.840000000000003</v>
          </cell>
          <cell r="F1057">
            <v>209.48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30.3</v>
          </cell>
          <cell r="E1058">
            <v>10.79</v>
          </cell>
          <cell r="F1058">
            <v>41.09</v>
          </cell>
        </row>
        <row r="1059">
          <cell r="A1059" t="str">
            <v>18.11</v>
          </cell>
          <cell r="B1059" t="str">
            <v>Revestimento em placa ceramica esmaltada</v>
          </cell>
          <cell r="C1059"/>
          <cell r="D1059"/>
          <cell r="E1059"/>
          <cell r="F1059"/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117</v>
          </cell>
          <cell r="E1060">
            <v>22</v>
          </cell>
          <cell r="F1060">
            <v>139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65.23</v>
          </cell>
          <cell r="E1061">
            <v>22</v>
          </cell>
          <cell r="F1061">
            <v>87.23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65.22</v>
          </cell>
          <cell r="E1062">
            <v>22</v>
          </cell>
          <cell r="F1062">
            <v>87.22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50.21</v>
          </cell>
          <cell r="E1063">
            <v>22</v>
          </cell>
          <cell r="F1063">
            <v>72.209999999999994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53.47</v>
          </cell>
          <cell r="E1064">
            <v>22</v>
          </cell>
          <cell r="F1064">
            <v>75.47</v>
          </cell>
        </row>
        <row r="1065">
          <cell r="A1065" t="str">
            <v>18.12</v>
          </cell>
          <cell r="B1065" t="str">
            <v>Revestimento em pastilha e mosaico</v>
          </cell>
          <cell r="C1065"/>
          <cell r="D1065"/>
          <cell r="E1065"/>
          <cell r="F1065"/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164.57</v>
          </cell>
          <cell r="E1066">
            <v>27.84</v>
          </cell>
          <cell r="F1066">
            <v>192.41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346.54</v>
          </cell>
          <cell r="E1067">
            <v>27.84</v>
          </cell>
          <cell r="F1067">
            <v>374.38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364.66</v>
          </cell>
          <cell r="E1068">
            <v>27.84</v>
          </cell>
          <cell r="F1068">
            <v>392.5</v>
          </cell>
        </row>
        <row r="1069">
          <cell r="A1069" t="str">
            <v>18.13</v>
          </cell>
          <cell r="B1069" t="str">
            <v>Revestimento ceramico nao esmaltado extrudado</v>
          </cell>
          <cell r="C1069"/>
          <cell r="D1069"/>
          <cell r="E1069"/>
          <cell r="F1069"/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116.65</v>
          </cell>
          <cell r="E1070">
            <v>17.82</v>
          </cell>
          <cell r="F1070">
            <v>134.47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117.4</v>
          </cell>
          <cell r="E1071">
            <v>17.82</v>
          </cell>
          <cell r="F1071">
            <v>135.22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41.53</v>
          </cell>
          <cell r="E1072">
            <v>9.81</v>
          </cell>
          <cell r="F1072">
            <v>51.34</v>
          </cell>
        </row>
        <row r="1073">
          <cell r="A1073" t="str">
            <v>19</v>
          </cell>
          <cell r="B1073" t="str">
            <v>REVESTIMENTO EM PEDRA</v>
          </cell>
          <cell r="C1073"/>
          <cell r="D1073"/>
          <cell r="E1073"/>
          <cell r="F1073"/>
        </row>
        <row r="1074">
          <cell r="A1074" t="str">
            <v>19.01</v>
          </cell>
          <cell r="B1074" t="str">
            <v>Granito</v>
          </cell>
          <cell r="C1074"/>
          <cell r="D1074"/>
          <cell r="E1074"/>
          <cell r="F1074"/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388.65</v>
          </cell>
          <cell r="E1075">
            <v>45.3</v>
          </cell>
          <cell r="F1075">
            <v>433.95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124.84</v>
          </cell>
          <cell r="E1076">
            <v>20.85</v>
          </cell>
          <cell r="F1076">
            <v>145.69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148.6</v>
          </cell>
          <cell r="E1077">
            <v>26.06</v>
          </cell>
          <cell r="F1077">
            <v>174.66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332.27</v>
          </cell>
          <cell r="E1078">
            <v>52.11</v>
          </cell>
          <cell r="F1078">
            <v>384.38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74.64</v>
          </cell>
          <cell r="E1079">
            <v>11.41</v>
          </cell>
          <cell r="F1079">
            <v>86.05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80.8</v>
          </cell>
          <cell r="E1080">
            <v>11.41</v>
          </cell>
          <cell r="F1080">
            <v>92.21</v>
          </cell>
        </row>
        <row r="1081">
          <cell r="A1081" t="str">
            <v>19.02</v>
          </cell>
          <cell r="B1081" t="str">
            <v>Marmore</v>
          </cell>
          <cell r="C1081"/>
          <cell r="D1081"/>
          <cell r="E1081"/>
          <cell r="F1081"/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556.11</v>
          </cell>
          <cell r="E1082">
            <v>11.68</v>
          </cell>
          <cell r="F1082">
            <v>567.79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632.22</v>
          </cell>
          <cell r="E1083">
            <v>11.68</v>
          </cell>
          <cell r="F1083">
            <v>643.9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742.55</v>
          </cell>
          <cell r="E1084">
            <v>13.63</v>
          </cell>
          <cell r="F1084">
            <v>756.18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798.45</v>
          </cell>
          <cell r="E1085">
            <v>13.63</v>
          </cell>
          <cell r="F1085">
            <v>812.08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315.86</v>
          </cell>
          <cell r="E1086">
            <v>6.81</v>
          </cell>
          <cell r="F1086">
            <v>322.67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313.52999999999997</v>
          </cell>
          <cell r="E1087">
            <v>6.81</v>
          </cell>
          <cell r="F1087">
            <v>320.33999999999997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56.4</v>
          </cell>
          <cell r="E1088">
            <v>1.95</v>
          </cell>
          <cell r="F1088">
            <v>58.35</v>
          </cell>
        </row>
        <row r="1089">
          <cell r="A1089" t="str">
            <v>19.03</v>
          </cell>
          <cell r="B1089" t="str">
            <v>Pedra</v>
          </cell>
          <cell r="C1089"/>
          <cell r="D1089"/>
          <cell r="E1089"/>
          <cell r="F1089"/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229.17</v>
          </cell>
          <cell r="E1090">
            <v>31.15</v>
          </cell>
          <cell r="F1090">
            <v>260.32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317.38</v>
          </cell>
          <cell r="E1091">
            <v>31.15</v>
          </cell>
          <cell r="F1091">
            <v>348.53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89.51</v>
          </cell>
          <cell r="E1092">
            <v>24.44</v>
          </cell>
          <cell r="F1092">
            <v>113.95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2.84</v>
          </cell>
          <cell r="E1093">
            <v>26.32</v>
          </cell>
          <cell r="F1093">
            <v>29.16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5.76</v>
          </cell>
          <cell r="E1094">
            <v>39.270000000000003</v>
          </cell>
          <cell r="F1094">
            <v>45.03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76.66</v>
          </cell>
          <cell r="E1095">
            <v>1.95</v>
          </cell>
          <cell r="F1095">
            <v>78.61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125.18</v>
          </cell>
          <cell r="E1096">
            <v>25.06</v>
          </cell>
          <cell r="F1096">
            <v>150.24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24.35</v>
          </cell>
          <cell r="E1097">
            <v>6.69</v>
          </cell>
          <cell r="F1097">
            <v>31.04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119.68</v>
          </cell>
          <cell r="E1098">
            <v>3.89</v>
          </cell>
          <cell r="F1098">
            <v>123.57</v>
          </cell>
        </row>
        <row r="1099">
          <cell r="A1099" t="str">
            <v>19.20</v>
          </cell>
          <cell r="B1099" t="str">
            <v>Reparos, conservacoes e complementos - GRUPO 19</v>
          </cell>
          <cell r="C1099"/>
          <cell r="D1099"/>
          <cell r="E1099"/>
          <cell r="F1099"/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10.57</v>
          </cell>
          <cell r="E1100">
            <v>50.1</v>
          </cell>
          <cell r="F1100">
            <v>60.67</v>
          </cell>
        </row>
        <row r="1101">
          <cell r="A1101" t="str">
            <v>20</v>
          </cell>
          <cell r="B1101" t="str">
            <v>REVESTIMENTO EM MADEIRA</v>
          </cell>
          <cell r="C1101"/>
          <cell r="D1101"/>
          <cell r="E1101"/>
          <cell r="F1101"/>
        </row>
        <row r="1102">
          <cell r="A1102" t="str">
            <v>20.01</v>
          </cell>
          <cell r="B1102" t="str">
            <v>Lambris de madeira</v>
          </cell>
          <cell r="C1102"/>
          <cell r="D1102"/>
          <cell r="E1102"/>
          <cell r="F1102"/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108.37</v>
          </cell>
          <cell r="E1103">
            <v>66.69</v>
          </cell>
          <cell r="F1103">
            <v>175.06</v>
          </cell>
        </row>
        <row r="1104">
          <cell r="A1104" t="str">
            <v>20.03</v>
          </cell>
          <cell r="B1104" t="str">
            <v>Soalho de madeira</v>
          </cell>
          <cell r="C1104"/>
          <cell r="D1104"/>
          <cell r="E1104"/>
          <cell r="F1104"/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566.36</v>
          </cell>
          <cell r="E1105"/>
          <cell r="F1105">
            <v>566.36</v>
          </cell>
        </row>
        <row r="1106">
          <cell r="A1106" t="str">
            <v>20.04</v>
          </cell>
          <cell r="B1106" t="str">
            <v>Tacos</v>
          </cell>
          <cell r="C1106"/>
          <cell r="D1106"/>
          <cell r="E1106"/>
          <cell r="F1106"/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274.14999999999998</v>
          </cell>
          <cell r="E1107">
            <v>21.92</v>
          </cell>
          <cell r="F1107">
            <v>296.07</v>
          </cell>
        </row>
        <row r="1108">
          <cell r="A1108" t="str">
            <v>20.10</v>
          </cell>
          <cell r="B1108" t="str">
            <v>Rodape de madeira</v>
          </cell>
          <cell r="C1108"/>
          <cell r="D1108"/>
          <cell r="E1108"/>
          <cell r="F1108"/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21.35</v>
          </cell>
          <cell r="E1109">
            <v>14.55</v>
          </cell>
          <cell r="F1109">
            <v>35.9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6.07</v>
          </cell>
          <cell r="E1110">
            <v>3.55</v>
          </cell>
          <cell r="F1110">
            <v>9.6199999999999992</v>
          </cell>
        </row>
        <row r="1111">
          <cell r="A1111" t="str">
            <v>20.20</v>
          </cell>
          <cell r="B1111" t="str">
            <v>Reparos, conservacoes e complementos - GRUPO 20</v>
          </cell>
          <cell r="C1111"/>
          <cell r="D1111"/>
          <cell r="E1111"/>
          <cell r="F1111"/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0.66</v>
          </cell>
          <cell r="E1112">
            <v>8.6300000000000008</v>
          </cell>
          <cell r="F1112">
            <v>9.2899999999999991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23.72</v>
          </cell>
          <cell r="E1113">
            <v>21.92</v>
          </cell>
          <cell r="F1113">
            <v>45.64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0.66</v>
          </cell>
          <cell r="E1114">
            <v>11</v>
          </cell>
          <cell r="F1114">
            <v>11.66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122.63</v>
          </cell>
          <cell r="E1115"/>
          <cell r="F1115">
            <v>122.63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58.81</v>
          </cell>
          <cell r="E1116"/>
          <cell r="F1116">
            <v>58.81</v>
          </cell>
        </row>
        <row r="1117">
          <cell r="A1117" t="str">
            <v>21</v>
          </cell>
          <cell r="B1117" t="str">
            <v>REVESTIMENTO SINTETICO E METALICO</v>
          </cell>
          <cell r="C1117"/>
          <cell r="D1117"/>
          <cell r="E1117"/>
          <cell r="F1117"/>
        </row>
        <row r="1118">
          <cell r="A1118" t="str">
            <v>21.01</v>
          </cell>
          <cell r="B1118" t="str">
            <v>Revestimento em borracha</v>
          </cell>
          <cell r="C1118"/>
          <cell r="D1118"/>
          <cell r="E1118"/>
          <cell r="F1118"/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80.13</v>
          </cell>
          <cell r="E1119">
            <v>9.93</v>
          </cell>
          <cell r="F1119">
            <v>90.06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61.51</v>
          </cell>
          <cell r="E1120"/>
          <cell r="F1120">
            <v>61.51</v>
          </cell>
        </row>
        <row r="1121">
          <cell r="A1121" t="str">
            <v>21.02</v>
          </cell>
          <cell r="B1121" t="str">
            <v>Revestimento vinilico</v>
          </cell>
          <cell r="C1121"/>
          <cell r="D1121"/>
          <cell r="E1121"/>
          <cell r="F1121"/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128.16999999999999</v>
          </cell>
          <cell r="E1122">
            <v>22.04</v>
          </cell>
          <cell r="F1122">
            <v>150.21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197.47</v>
          </cell>
          <cell r="E1123">
            <v>22.04</v>
          </cell>
          <cell r="F1123">
            <v>219.51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240.28</v>
          </cell>
          <cell r="E1124"/>
          <cell r="F1124">
            <v>240.28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186.46</v>
          </cell>
          <cell r="E1125">
            <v>22.04</v>
          </cell>
          <cell r="F1125">
            <v>208.5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334.78</v>
          </cell>
          <cell r="E1126">
            <v>22.04</v>
          </cell>
          <cell r="F1126">
            <v>356.82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211.92</v>
          </cell>
          <cell r="E1127">
            <v>22.04</v>
          </cell>
          <cell r="F1127">
            <v>233.96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519.58000000000004</v>
          </cell>
          <cell r="E1128">
            <v>22.04</v>
          </cell>
          <cell r="F1128">
            <v>541.62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409.02</v>
          </cell>
          <cell r="E1129">
            <v>22.04</v>
          </cell>
          <cell r="F1129">
            <v>431.06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328.61</v>
          </cell>
          <cell r="E1130">
            <v>44.75</v>
          </cell>
          <cell r="F1130">
            <v>373.36</v>
          </cell>
        </row>
        <row r="1131">
          <cell r="A1131" t="str">
            <v>21.03</v>
          </cell>
          <cell r="B1131" t="str">
            <v>Revestimento metalico</v>
          </cell>
          <cell r="C1131"/>
          <cell r="D1131"/>
          <cell r="E1131"/>
          <cell r="F1131"/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1126.08</v>
          </cell>
          <cell r="E1132"/>
          <cell r="F1132">
            <v>1126.08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289.18</v>
          </cell>
          <cell r="E1133"/>
          <cell r="F1133">
            <v>289.18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E1134"/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447.77</v>
          </cell>
          <cell r="E1135"/>
          <cell r="F1135">
            <v>447.77</v>
          </cell>
        </row>
        <row r="1136">
          <cell r="A1136" t="str">
            <v>21.04</v>
          </cell>
          <cell r="B1136" t="str">
            <v>Forracao e carpete</v>
          </cell>
          <cell r="C1136"/>
          <cell r="D1136"/>
          <cell r="E1136"/>
          <cell r="F1136"/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131.69999999999999</v>
          </cell>
          <cell r="E1137"/>
          <cell r="F1137">
            <v>131.69999999999999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155.86000000000001</v>
          </cell>
          <cell r="E1138"/>
          <cell r="F1138">
            <v>155.86000000000001</v>
          </cell>
        </row>
        <row r="1139">
          <cell r="A1139" t="str">
            <v>21.05</v>
          </cell>
          <cell r="B1139" t="str">
            <v>Revestimento em cimento reforcado com fio sintetico (CRFS)</v>
          </cell>
          <cell r="C1139"/>
          <cell r="D1139"/>
          <cell r="E1139"/>
          <cell r="F1139"/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175.29</v>
          </cell>
          <cell r="E1140">
            <v>93.95</v>
          </cell>
          <cell r="F1140">
            <v>269.24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301.88</v>
          </cell>
          <cell r="E1141"/>
          <cell r="F1141">
            <v>301.88</v>
          </cell>
        </row>
        <row r="1142">
          <cell r="A1142" t="str">
            <v>21.07</v>
          </cell>
          <cell r="B1142" t="str">
            <v>Revestimento sintetico</v>
          </cell>
          <cell r="C1142"/>
          <cell r="D1142"/>
          <cell r="E1142"/>
          <cell r="F1142"/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473.66</v>
          </cell>
          <cell r="E1143"/>
          <cell r="F1143">
            <v>473.66</v>
          </cell>
        </row>
        <row r="1144">
          <cell r="A1144" t="str">
            <v>21.10</v>
          </cell>
          <cell r="B1144" t="str">
            <v>Rodape sintetico</v>
          </cell>
          <cell r="C1144"/>
          <cell r="D1144"/>
          <cell r="E1144"/>
          <cell r="F1144"/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39</v>
          </cell>
          <cell r="E1145">
            <v>7.62</v>
          </cell>
          <cell r="F1145">
            <v>46.62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51.9</v>
          </cell>
          <cell r="E1146">
            <v>7.62</v>
          </cell>
          <cell r="F1146">
            <v>59.52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25.09</v>
          </cell>
          <cell r="E1147">
            <v>9.9499999999999993</v>
          </cell>
          <cell r="F1147">
            <v>35.04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31.05</v>
          </cell>
          <cell r="E1148">
            <v>9.9499999999999993</v>
          </cell>
          <cell r="F1148">
            <v>41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43.33</v>
          </cell>
          <cell r="E1149">
            <v>7.62</v>
          </cell>
          <cell r="F1149">
            <v>50.95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16.489999999999998</v>
          </cell>
          <cell r="E1150">
            <v>3.02</v>
          </cell>
          <cell r="F1150">
            <v>19.510000000000002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7.69</v>
          </cell>
          <cell r="E1151"/>
          <cell r="F1151">
            <v>7.69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49.62</v>
          </cell>
          <cell r="E1152"/>
          <cell r="F1152">
            <v>49.62</v>
          </cell>
        </row>
        <row r="1153">
          <cell r="A1153" t="str">
            <v>21.11</v>
          </cell>
          <cell r="B1153" t="str">
            <v>Degrau sintetico</v>
          </cell>
          <cell r="C1153"/>
          <cell r="D1153"/>
          <cell r="E1153"/>
          <cell r="F1153"/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115.64</v>
          </cell>
          <cell r="E1154">
            <v>8.1999999999999993</v>
          </cell>
          <cell r="F1154">
            <v>123.84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39.06</v>
          </cell>
          <cell r="E1155">
            <v>7.62</v>
          </cell>
          <cell r="F1155">
            <v>46.68</v>
          </cell>
        </row>
        <row r="1156">
          <cell r="A1156" t="str">
            <v>21.20</v>
          </cell>
          <cell r="B1156" t="str">
            <v>Reparos, conservacoes e complementos - GRUPO 21</v>
          </cell>
          <cell r="C1156"/>
          <cell r="D1156"/>
          <cell r="E1156"/>
          <cell r="F1156"/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9.7100000000000009</v>
          </cell>
          <cell r="E1157">
            <v>8.6300000000000008</v>
          </cell>
          <cell r="F1157">
            <v>18.34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3.83</v>
          </cell>
          <cell r="E1158">
            <v>30.21</v>
          </cell>
          <cell r="F1158">
            <v>34.04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D1159"/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65.37</v>
          </cell>
          <cell r="E1160"/>
          <cell r="F1160">
            <v>65.37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D1161"/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12.62</v>
          </cell>
          <cell r="E1162">
            <v>11.85</v>
          </cell>
          <cell r="F1162">
            <v>24.47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13.45</v>
          </cell>
          <cell r="E1163">
            <v>11.85</v>
          </cell>
          <cell r="F1163">
            <v>25.3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55.03</v>
          </cell>
          <cell r="E1164">
            <v>3.02</v>
          </cell>
          <cell r="F1164">
            <v>58.05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13.37</v>
          </cell>
          <cell r="E1165">
            <v>1.51</v>
          </cell>
          <cell r="F1165">
            <v>14.88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32.01</v>
          </cell>
          <cell r="E1166">
            <v>6.47</v>
          </cell>
          <cell r="F1166">
            <v>38.479999999999997</v>
          </cell>
        </row>
        <row r="1167">
          <cell r="A1167" t="str">
            <v>22</v>
          </cell>
          <cell r="B1167" t="str">
            <v>FORRO, BRISE E FACHADA</v>
          </cell>
          <cell r="C1167"/>
          <cell r="D1167"/>
          <cell r="E1167"/>
          <cell r="F1167"/>
        </row>
        <row r="1168">
          <cell r="A1168" t="str">
            <v>22.01</v>
          </cell>
          <cell r="B1168" t="str">
            <v>Forro de madeira</v>
          </cell>
          <cell r="C1168"/>
          <cell r="D1168"/>
          <cell r="E1168"/>
          <cell r="F1168"/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46.38</v>
          </cell>
          <cell r="E1169">
            <v>25.89</v>
          </cell>
          <cell r="F1169">
            <v>72.27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83.35</v>
          </cell>
          <cell r="E1170">
            <v>51.79</v>
          </cell>
          <cell r="F1170">
            <v>135.13999999999999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117.94</v>
          </cell>
          <cell r="E1171">
            <v>56.11</v>
          </cell>
          <cell r="F1171">
            <v>174.05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18.559999999999999</v>
          </cell>
          <cell r="E1172">
            <v>17.27</v>
          </cell>
          <cell r="F1172">
            <v>35.83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152.79</v>
          </cell>
          <cell r="E1173">
            <v>51.79</v>
          </cell>
          <cell r="F1173">
            <v>204.58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117.63</v>
          </cell>
          <cell r="E1174">
            <v>25.89</v>
          </cell>
          <cell r="F1174">
            <v>143.52000000000001</v>
          </cell>
        </row>
        <row r="1175">
          <cell r="A1175" t="str">
            <v>22.02</v>
          </cell>
          <cell r="B1175" t="str">
            <v>Forro de gesso</v>
          </cell>
          <cell r="C1175"/>
          <cell r="D1175"/>
          <cell r="E1175"/>
          <cell r="F1175"/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70.05</v>
          </cell>
          <cell r="E1176"/>
          <cell r="F1176">
            <v>70.05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84.54</v>
          </cell>
          <cell r="E1177"/>
          <cell r="F1177">
            <v>84.54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101.2</v>
          </cell>
          <cell r="E1178"/>
          <cell r="F1178">
            <v>101.2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87.53</v>
          </cell>
          <cell r="E1179"/>
          <cell r="F1179">
            <v>87.53</v>
          </cell>
        </row>
        <row r="1180">
          <cell r="A1180" t="str">
            <v>22.03</v>
          </cell>
          <cell r="B1180" t="str">
            <v>Forro sintetico</v>
          </cell>
          <cell r="C1180"/>
          <cell r="D1180"/>
          <cell r="E1180"/>
          <cell r="F1180"/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94.91</v>
          </cell>
          <cell r="E1181"/>
          <cell r="F1181">
            <v>94.91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125.33</v>
          </cell>
          <cell r="E1182"/>
          <cell r="F1182">
            <v>125.33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97.52</v>
          </cell>
          <cell r="E1183"/>
          <cell r="F1183">
            <v>97.52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106.43</v>
          </cell>
          <cell r="E1184"/>
          <cell r="F1184">
            <v>106.43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75.62</v>
          </cell>
          <cell r="E1185"/>
          <cell r="F1185">
            <v>75.62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215.57</v>
          </cell>
          <cell r="E1186"/>
          <cell r="F1186">
            <v>215.57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E1187"/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163.02000000000001</v>
          </cell>
          <cell r="E1188"/>
          <cell r="F1188">
            <v>163.02000000000001</v>
          </cell>
        </row>
        <row r="1189">
          <cell r="A1189" t="str">
            <v>22.04</v>
          </cell>
          <cell r="B1189" t="str">
            <v>Forro metalico</v>
          </cell>
          <cell r="C1189"/>
          <cell r="D1189"/>
          <cell r="E1189"/>
          <cell r="F1189"/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841.92</v>
          </cell>
          <cell r="E1190"/>
          <cell r="F1190">
            <v>841.92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339.87</v>
          </cell>
          <cell r="E1191"/>
          <cell r="F1191">
            <v>339.87</v>
          </cell>
        </row>
        <row r="1192">
          <cell r="A1192" t="str">
            <v>22.06</v>
          </cell>
          <cell r="B1192" t="str">
            <v>Brise-soleil</v>
          </cell>
          <cell r="C1192"/>
          <cell r="D1192"/>
          <cell r="E1192"/>
          <cell r="F1192"/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331.96</v>
          </cell>
          <cell r="E1193">
            <v>124.89</v>
          </cell>
          <cell r="F1193">
            <v>456.85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763.59</v>
          </cell>
          <cell r="E1194"/>
          <cell r="F1194">
            <v>763.59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1307.18</v>
          </cell>
          <cell r="E1195"/>
          <cell r="F1195">
            <v>1307.18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562.23</v>
          </cell>
          <cell r="E1196"/>
          <cell r="F1196">
            <v>562.23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808.5</v>
          </cell>
          <cell r="E1197"/>
          <cell r="F1197">
            <v>808.5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694.55</v>
          </cell>
          <cell r="E1198"/>
          <cell r="F1198">
            <v>694.55</v>
          </cell>
        </row>
        <row r="1199">
          <cell r="A1199" t="str">
            <v>22.20</v>
          </cell>
          <cell r="B1199" t="str">
            <v>Reparos, conservacoes e complementos - GRUPO 22</v>
          </cell>
          <cell r="C1199"/>
          <cell r="D1199"/>
          <cell r="E1199"/>
          <cell r="F1199"/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56.76</v>
          </cell>
          <cell r="E1200"/>
          <cell r="F1200">
            <v>56.76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1.33</v>
          </cell>
          <cell r="E1201">
            <v>12.95</v>
          </cell>
          <cell r="F1201">
            <v>14.28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D1202"/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15.16</v>
          </cell>
          <cell r="E1203"/>
          <cell r="F1203">
            <v>15.16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19.13</v>
          </cell>
          <cell r="E1204"/>
          <cell r="F1204">
            <v>19.13</v>
          </cell>
        </row>
        <row r="1205">
          <cell r="A1205" t="str">
            <v>23</v>
          </cell>
          <cell r="B1205" t="str">
            <v>ESQUADRIA, MARCENARIA E ELEMENTO EM MADEIRA</v>
          </cell>
          <cell r="C1205"/>
          <cell r="D1205"/>
          <cell r="E1205"/>
          <cell r="F1205"/>
        </row>
        <row r="1206">
          <cell r="A1206" t="str">
            <v>23.01</v>
          </cell>
          <cell r="B1206" t="str">
            <v>Janela e veneziana em madeira</v>
          </cell>
          <cell r="C1206"/>
          <cell r="D1206"/>
          <cell r="E1206"/>
          <cell r="F1206"/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1024.9100000000001</v>
          </cell>
          <cell r="E1207">
            <v>56.53</v>
          </cell>
          <cell r="F1207">
            <v>1081.44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875.39</v>
          </cell>
          <cell r="E1208">
            <v>56.53</v>
          </cell>
          <cell r="F1208">
            <v>931.92</v>
          </cell>
        </row>
        <row r="1209">
          <cell r="A1209" t="str">
            <v>23.02</v>
          </cell>
          <cell r="B1209" t="str">
            <v>Porta macho / femea montada com batente</v>
          </cell>
          <cell r="C1209"/>
          <cell r="D1209"/>
          <cell r="E1209"/>
          <cell r="F1209"/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707.31</v>
          </cell>
          <cell r="E1210">
            <v>59.57</v>
          </cell>
          <cell r="F1210">
            <v>766.88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1208.5999999999999</v>
          </cell>
          <cell r="E1211">
            <v>120.86</v>
          </cell>
          <cell r="F1211">
            <v>1329.46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1340.86</v>
          </cell>
          <cell r="E1212">
            <v>120.86</v>
          </cell>
          <cell r="F1212">
            <v>1461.72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1468.43</v>
          </cell>
          <cell r="E1213">
            <v>120.86</v>
          </cell>
          <cell r="F1213">
            <v>1589.29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2106.52</v>
          </cell>
          <cell r="E1214">
            <v>151.07</v>
          </cell>
          <cell r="F1214">
            <v>2257.59</v>
          </cell>
        </row>
        <row r="1215">
          <cell r="A1215" t="str">
            <v>23.04</v>
          </cell>
          <cell r="B1215" t="str">
            <v>Porta lisa laminada montada com batente</v>
          </cell>
          <cell r="C1215"/>
          <cell r="D1215"/>
          <cell r="E1215"/>
          <cell r="F1215"/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1170.52</v>
          </cell>
          <cell r="E1216">
            <v>60.43</v>
          </cell>
          <cell r="F1216">
            <v>1230.95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1022.63</v>
          </cell>
          <cell r="E1217">
            <v>60.43</v>
          </cell>
          <cell r="F1217">
            <v>1083.06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1187.92</v>
          </cell>
          <cell r="E1218">
            <v>120.86</v>
          </cell>
          <cell r="F1218">
            <v>1308.78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1294.3699999999999</v>
          </cell>
          <cell r="E1219">
            <v>120.86</v>
          </cell>
          <cell r="F1219">
            <v>1415.23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1320.1</v>
          </cell>
          <cell r="E1220">
            <v>120.86</v>
          </cell>
          <cell r="F1220">
            <v>1440.96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2071.88</v>
          </cell>
          <cell r="E1221">
            <v>151.07</v>
          </cell>
          <cell r="F1221">
            <v>2222.9499999999998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2218.64</v>
          </cell>
          <cell r="E1222">
            <v>151.07</v>
          </cell>
          <cell r="F1222">
            <v>2369.71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4037.94</v>
          </cell>
          <cell r="E1223">
            <v>172.66</v>
          </cell>
          <cell r="F1223">
            <v>4210.6000000000004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948.93</v>
          </cell>
          <cell r="E1224">
            <v>15.1</v>
          </cell>
          <cell r="F1224">
            <v>964.03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1430.29</v>
          </cell>
          <cell r="E1225">
            <v>116.54</v>
          </cell>
          <cell r="F1225">
            <v>1546.83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1489.22</v>
          </cell>
          <cell r="E1226">
            <v>112.22</v>
          </cell>
          <cell r="F1226">
            <v>1601.44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1619.58</v>
          </cell>
          <cell r="E1227">
            <v>112.22</v>
          </cell>
          <cell r="F1227">
            <v>1731.8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1645.31</v>
          </cell>
          <cell r="E1228">
            <v>112.22</v>
          </cell>
          <cell r="F1228">
            <v>1757.53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2341.79</v>
          </cell>
          <cell r="E1229">
            <v>146.74</v>
          </cell>
          <cell r="F1229">
            <v>2488.5300000000002</v>
          </cell>
        </row>
        <row r="1230">
          <cell r="A1230" t="str">
            <v>23.08</v>
          </cell>
          <cell r="B1230" t="str">
            <v>Marcenaria em geral</v>
          </cell>
          <cell r="C1230"/>
          <cell r="D1230"/>
          <cell r="E1230"/>
          <cell r="F1230"/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115.49</v>
          </cell>
          <cell r="E1231">
            <v>43.16</v>
          </cell>
          <cell r="F1231">
            <v>158.65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9.43</v>
          </cell>
          <cell r="E1232">
            <v>8.6300000000000008</v>
          </cell>
          <cell r="F1232">
            <v>18.059999999999999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95.45</v>
          </cell>
          <cell r="E1233">
            <v>86.32</v>
          </cell>
          <cell r="F1233">
            <v>181.77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2023.04</v>
          </cell>
          <cell r="E1234"/>
          <cell r="F1234">
            <v>2023.04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782.14</v>
          </cell>
          <cell r="E1235"/>
          <cell r="F1235">
            <v>782.14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606</v>
          </cell>
          <cell r="E1236">
            <v>17.27</v>
          </cell>
          <cell r="F1236">
            <v>623.27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1517</v>
          </cell>
          <cell r="E1237"/>
          <cell r="F1237">
            <v>1517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200.41</v>
          </cell>
          <cell r="E1238">
            <v>43.16</v>
          </cell>
          <cell r="F1238">
            <v>243.57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1040.0899999999999</v>
          </cell>
          <cell r="E1239">
            <v>185.59</v>
          </cell>
          <cell r="F1239">
            <v>1225.68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228.67</v>
          </cell>
          <cell r="E1240">
            <v>8.4600000000000009</v>
          </cell>
          <cell r="F1240">
            <v>237.13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1967.46</v>
          </cell>
          <cell r="E1241"/>
          <cell r="F1241">
            <v>1967.46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1689.21</v>
          </cell>
          <cell r="E1242"/>
          <cell r="F1242">
            <v>1689.21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458.5</v>
          </cell>
          <cell r="E1243">
            <v>35.54</v>
          </cell>
          <cell r="F1243">
            <v>494.04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683.56</v>
          </cell>
          <cell r="E1244">
            <v>172.64</v>
          </cell>
          <cell r="F1244">
            <v>856.2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441.75</v>
          </cell>
          <cell r="E1245">
            <v>86.31</v>
          </cell>
          <cell r="F1245">
            <v>528.05999999999995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152.38999999999999</v>
          </cell>
          <cell r="E1246">
            <v>8.6300000000000008</v>
          </cell>
          <cell r="F1246">
            <v>161.02000000000001</v>
          </cell>
        </row>
        <row r="1247">
          <cell r="A1247" t="str">
            <v>23.09</v>
          </cell>
          <cell r="B1247" t="str">
            <v>Porta lisa comum montada com batente</v>
          </cell>
          <cell r="C1247"/>
          <cell r="D1247"/>
          <cell r="E1247"/>
          <cell r="F1247"/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264.75</v>
          </cell>
          <cell r="E1248">
            <v>59.57</v>
          </cell>
          <cell r="F1248">
            <v>324.32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536.73</v>
          </cell>
          <cell r="E1249">
            <v>120.86</v>
          </cell>
          <cell r="F1249">
            <v>657.59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526.95000000000005</v>
          </cell>
          <cell r="E1250">
            <v>120.86</v>
          </cell>
          <cell r="F1250">
            <v>647.80999999999995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536.92999999999995</v>
          </cell>
          <cell r="E1251">
            <v>120.86</v>
          </cell>
          <cell r="F1251">
            <v>657.79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565.70000000000005</v>
          </cell>
          <cell r="E1252">
            <v>120.86</v>
          </cell>
          <cell r="F1252">
            <v>686.56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668.62</v>
          </cell>
          <cell r="E1253">
            <v>120.86</v>
          </cell>
          <cell r="F1253">
            <v>789.48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865.7</v>
          </cell>
          <cell r="E1254">
            <v>151.07</v>
          </cell>
          <cell r="F1254">
            <v>1016.77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945.36</v>
          </cell>
          <cell r="E1255">
            <v>174.8</v>
          </cell>
          <cell r="F1255">
            <v>1120.1600000000001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338.7</v>
          </cell>
          <cell r="E1256">
            <v>60.43</v>
          </cell>
          <cell r="F1256">
            <v>399.13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338.9</v>
          </cell>
          <cell r="E1257">
            <v>60.43</v>
          </cell>
          <cell r="F1257">
            <v>399.33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367.67</v>
          </cell>
          <cell r="E1258">
            <v>60.43</v>
          </cell>
          <cell r="F1258">
            <v>428.1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623.05999999999995</v>
          </cell>
          <cell r="E1259">
            <v>60.43</v>
          </cell>
          <cell r="F1259">
            <v>683.49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623.26</v>
          </cell>
          <cell r="E1260">
            <v>60.43</v>
          </cell>
          <cell r="F1260">
            <v>683.69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828.25</v>
          </cell>
          <cell r="E1261">
            <v>112.22</v>
          </cell>
          <cell r="F1261">
            <v>940.47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850.19</v>
          </cell>
          <cell r="E1262">
            <v>112.22</v>
          </cell>
          <cell r="F1262">
            <v>962.41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890.91</v>
          </cell>
          <cell r="E1263">
            <v>112.22</v>
          </cell>
          <cell r="F1263">
            <v>1003.13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1135.6099999999999</v>
          </cell>
          <cell r="E1264">
            <v>146.74</v>
          </cell>
          <cell r="F1264">
            <v>1282.3499999999999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1183.83</v>
          </cell>
          <cell r="E1265">
            <v>146.74</v>
          </cell>
          <cell r="F1265">
            <v>1330.57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719.6</v>
          </cell>
          <cell r="E1266">
            <v>60.43</v>
          </cell>
          <cell r="F1266">
            <v>780.03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826.08</v>
          </cell>
          <cell r="E1267">
            <v>60.43</v>
          </cell>
          <cell r="F1267">
            <v>886.51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1099.43</v>
          </cell>
          <cell r="E1268">
            <v>151.07</v>
          </cell>
          <cell r="F1268">
            <v>1250.5</v>
          </cell>
        </row>
        <row r="1269">
          <cell r="A1269" t="str">
            <v>23.11</v>
          </cell>
          <cell r="B1269" t="str">
            <v>Porta lisa para acabamento em verniz montada com batente</v>
          </cell>
          <cell r="C1269"/>
          <cell r="D1269"/>
          <cell r="E1269"/>
          <cell r="F1269"/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271.48</v>
          </cell>
          <cell r="E1270">
            <v>59.57</v>
          </cell>
          <cell r="F1270">
            <v>331.05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543.01</v>
          </cell>
          <cell r="E1271">
            <v>120.86</v>
          </cell>
          <cell r="F1271">
            <v>663.87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544.14</v>
          </cell>
          <cell r="E1272">
            <v>120.86</v>
          </cell>
          <cell r="F1272">
            <v>665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577.01</v>
          </cell>
          <cell r="E1273">
            <v>120.86</v>
          </cell>
          <cell r="F1273">
            <v>697.87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  <cell r="C1274"/>
          <cell r="D1274"/>
          <cell r="E1274"/>
          <cell r="F1274"/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652.17999999999995</v>
          </cell>
          <cell r="E1275"/>
          <cell r="F1275">
            <v>652.17999999999995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  <cell r="C1276"/>
          <cell r="D1276"/>
          <cell r="E1276"/>
          <cell r="F1276"/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652.17999999999995</v>
          </cell>
          <cell r="E1277"/>
          <cell r="F1277">
            <v>652.17999999999995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673.04</v>
          </cell>
          <cell r="E1278"/>
          <cell r="F1278">
            <v>673.04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618.71</v>
          </cell>
          <cell r="E1279"/>
          <cell r="F1279">
            <v>618.71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669.57</v>
          </cell>
          <cell r="E1280"/>
          <cell r="F1280">
            <v>669.57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811.44</v>
          </cell>
          <cell r="E1281"/>
          <cell r="F1281">
            <v>811.44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831.52</v>
          </cell>
          <cell r="E1282"/>
          <cell r="F1282">
            <v>831.52</v>
          </cell>
        </row>
        <row r="1283">
          <cell r="A1283" t="str">
            <v>23.20</v>
          </cell>
          <cell r="B1283" t="str">
            <v>Reparos, conservacoes e complementos - GRUPO 23</v>
          </cell>
          <cell r="C1283"/>
          <cell r="D1283"/>
          <cell r="E1283"/>
          <cell r="F1283"/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D1284"/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D1285"/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D1286"/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46.57</v>
          </cell>
          <cell r="E1287">
            <v>12.95</v>
          </cell>
          <cell r="F1287">
            <v>59.52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1335.09</v>
          </cell>
          <cell r="E1288">
            <v>172.64</v>
          </cell>
          <cell r="F1288">
            <v>1507.73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7.49</v>
          </cell>
          <cell r="E1289">
            <v>2.15</v>
          </cell>
          <cell r="F1289">
            <v>9.64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279.17</v>
          </cell>
          <cell r="E1290"/>
          <cell r="F1290">
            <v>279.17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1183.3800000000001</v>
          </cell>
          <cell r="E1291">
            <v>21.59</v>
          </cell>
          <cell r="F1291">
            <v>1204.97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224.07</v>
          </cell>
          <cell r="E1292">
            <v>21.59</v>
          </cell>
          <cell r="F1292">
            <v>245.66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455.73</v>
          </cell>
          <cell r="E1293">
            <v>21.59</v>
          </cell>
          <cell r="F1293">
            <v>477.32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237.8</v>
          </cell>
          <cell r="E1294">
            <v>64.75</v>
          </cell>
          <cell r="F1294">
            <v>302.55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228.02</v>
          </cell>
          <cell r="E1295">
            <v>64.75</v>
          </cell>
          <cell r="F1295">
            <v>292.77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238</v>
          </cell>
          <cell r="E1296">
            <v>64.75</v>
          </cell>
          <cell r="F1296">
            <v>302.75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266.77</v>
          </cell>
          <cell r="E1297">
            <v>64.75</v>
          </cell>
          <cell r="F1297">
            <v>331.52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888.99</v>
          </cell>
          <cell r="E1298">
            <v>64.75</v>
          </cell>
          <cell r="F1298">
            <v>953.74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1021.17</v>
          </cell>
          <cell r="E1299">
            <v>64.75</v>
          </cell>
          <cell r="F1299">
            <v>1085.92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995.44</v>
          </cell>
          <cell r="E1300">
            <v>64.75</v>
          </cell>
          <cell r="F1300">
            <v>1060.19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1274.94</v>
          </cell>
          <cell r="E1301">
            <v>64.75</v>
          </cell>
          <cell r="F1301">
            <v>1339.69</v>
          </cell>
        </row>
        <row r="1302">
          <cell r="A1302" t="str">
            <v>24</v>
          </cell>
          <cell r="B1302" t="str">
            <v>ESQUADRIA, SERRALHERIA E ELEMENTO EM FERRO</v>
          </cell>
          <cell r="C1302"/>
          <cell r="D1302"/>
          <cell r="E1302"/>
          <cell r="F1302"/>
        </row>
        <row r="1303">
          <cell r="A1303" t="str">
            <v>24.01</v>
          </cell>
          <cell r="B1303" t="str">
            <v>Caixilho em ferro</v>
          </cell>
          <cell r="C1303"/>
          <cell r="D1303"/>
          <cell r="E1303"/>
          <cell r="F1303"/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728.51</v>
          </cell>
          <cell r="E1304">
            <v>27.39</v>
          </cell>
          <cell r="F1304">
            <v>755.9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1038.6500000000001</v>
          </cell>
          <cell r="E1305">
            <v>27.39</v>
          </cell>
          <cell r="F1305">
            <v>1066.04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909.11</v>
          </cell>
          <cell r="E1306">
            <v>27.39</v>
          </cell>
          <cell r="F1306">
            <v>936.5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813.28</v>
          </cell>
          <cell r="E1307">
            <v>27.39</v>
          </cell>
          <cell r="F1307">
            <v>840.67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584.35</v>
          </cell>
          <cell r="E1308">
            <v>27.39</v>
          </cell>
          <cell r="F1308">
            <v>611.74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878.17</v>
          </cell>
          <cell r="E1309">
            <v>27.39</v>
          </cell>
          <cell r="F1309">
            <v>905.56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270.32</v>
          </cell>
          <cell r="E1310"/>
          <cell r="F1310">
            <v>270.32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662.69</v>
          </cell>
          <cell r="E1311">
            <v>26.36</v>
          </cell>
          <cell r="F1311">
            <v>689.05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328.62</v>
          </cell>
          <cell r="E1312">
            <v>26.36</v>
          </cell>
          <cell r="F1312">
            <v>354.98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1476.03</v>
          </cell>
          <cell r="E1313">
            <v>69.8</v>
          </cell>
          <cell r="F1313">
            <v>1545.83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1201.58</v>
          </cell>
          <cell r="E1314">
            <v>90.54</v>
          </cell>
          <cell r="F1314">
            <v>1292.1199999999999</v>
          </cell>
        </row>
        <row r="1315">
          <cell r="A1315" t="str">
            <v>24.02</v>
          </cell>
          <cell r="B1315" t="str">
            <v>Portas, portoes e gradis</v>
          </cell>
          <cell r="C1315"/>
          <cell r="D1315"/>
          <cell r="E1315"/>
          <cell r="F1315"/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969.78</v>
          </cell>
          <cell r="E1316">
            <v>82.1</v>
          </cell>
          <cell r="F1316">
            <v>1051.8800000000001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1049.56</v>
          </cell>
          <cell r="E1317">
            <v>82.1</v>
          </cell>
          <cell r="F1317">
            <v>1131.6600000000001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1421.45</v>
          </cell>
          <cell r="E1318">
            <v>144.72999999999999</v>
          </cell>
          <cell r="F1318">
            <v>1566.18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1340.82</v>
          </cell>
          <cell r="E1319">
            <v>144.72999999999999</v>
          </cell>
          <cell r="F1319">
            <v>1485.55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1316.89</v>
          </cell>
          <cell r="E1320">
            <v>144.72999999999999</v>
          </cell>
          <cell r="F1320">
            <v>1461.62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1439.33</v>
          </cell>
          <cell r="E1321">
            <v>157.38999999999999</v>
          </cell>
          <cell r="F1321">
            <v>1596.72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1293.42</v>
          </cell>
          <cell r="E1322">
            <v>157.38999999999999</v>
          </cell>
          <cell r="F1322">
            <v>1450.81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1027.19</v>
          </cell>
          <cell r="E1323">
            <v>82.1</v>
          </cell>
          <cell r="F1323">
            <v>1109.29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354.65</v>
          </cell>
          <cell r="E1324">
            <v>82.1</v>
          </cell>
          <cell r="F1324">
            <v>436.75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1694.72</v>
          </cell>
          <cell r="E1325">
            <v>82.1</v>
          </cell>
          <cell r="F1325">
            <v>1776.82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638.57000000000005</v>
          </cell>
          <cell r="E1326">
            <v>62.63</v>
          </cell>
          <cell r="F1326">
            <v>701.2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533.07000000000005</v>
          </cell>
          <cell r="E1327">
            <v>82.1</v>
          </cell>
          <cell r="F1327">
            <v>615.16999999999996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535.77</v>
          </cell>
          <cell r="E1328">
            <v>82.1</v>
          </cell>
          <cell r="F1328">
            <v>617.87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1430.08</v>
          </cell>
          <cell r="E1329">
            <v>82.1</v>
          </cell>
          <cell r="F1329">
            <v>1512.18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1655.63</v>
          </cell>
          <cell r="E1330">
            <v>82.1</v>
          </cell>
          <cell r="F1330">
            <v>1737.73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1422.04</v>
          </cell>
          <cell r="E1331">
            <v>82.1</v>
          </cell>
          <cell r="F1331">
            <v>1504.14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996.25</v>
          </cell>
          <cell r="E1332">
            <v>54.56</v>
          </cell>
          <cell r="F1332">
            <v>1050.81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743.74</v>
          </cell>
          <cell r="E1333">
            <v>66.849999999999994</v>
          </cell>
          <cell r="F1333">
            <v>810.59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1663.65</v>
          </cell>
          <cell r="E1334">
            <v>54.56</v>
          </cell>
          <cell r="F1334">
            <v>1718.21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1289.71</v>
          </cell>
          <cell r="E1335">
            <v>54.56</v>
          </cell>
          <cell r="F1335">
            <v>1344.27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1609.77</v>
          </cell>
          <cell r="E1336">
            <v>27.39</v>
          </cell>
          <cell r="F1336">
            <v>1637.16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300.67</v>
          </cell>
          <cell r="E1337">
            <v>43.16</v>
          </cell>
          <cell r="F1337">
            <v>343.83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636.79999999999995</v>
          </cell>
          <cell r="E1338">
            <v>82.1</v>
          </cell>
          <cell r="F1338">
            <v>718.9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1328.74</v>
          </cell>
          <cell r="E1339">
            <v>130.30000000000001</v>
          </cell>
          <cell r="F1339">
            <v>1459.04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5538.34</v>
          </cell>
          <cell r="E1340">
            <v>160.81</v>
          </cell>
          <cell r="F1340">
            <v>5699.15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915.6</v>
          </cell>
          <cell r="E1341">
            <v>58.52</v>
          </cell>
          <cell r="F1341">
            <v>974.12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1821.31</v>
          </cell>
          <cell r="E1342">
            <v>62.34</v>
          </cell>
          <cell r="F1342">
            <v>1883.65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663.27</v>
          </cell>
          <cell r="E1343">
            <v>82.1</v>
          </cell>
          <cell r="F1343">
            <v>745.37</v>
          </cell>
        </row>
        <row r="1344">
          <cell r="A1344" t="str">
            <v>24.03</v>
          </cell>
          <cell r="B1344" t="str">
            <v>Elementos em ferro</v>
          </cell>
          <cell r="C1344"/>
          <cell r="D1344"/>
          <cell r="E1344"/>
          <cell r="F1344"/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846.03</v>
          </cell>
          <cell r="E1345">
            <v>43.16</v>
          </cell>
          <cell r="F1345">
            <v>889.19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745.56</v>
          </cell>
          <cell r="E1346">
            <v>17.27</v>
          </cell>
          <cell r="F1346">
            <v>762.83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1348.31</v>
          </cell>
          <cell r="E1348">
            <v>86.32</v>
          </cell>
          <cell r="F1348">
            <v>1434.63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1029.7</v>
          </cell>
          <cell r="E1349">
            <v>14.25</v>
          </cell>
          <cell r="F1349">
            <v>1043.95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820.09</v>
          </cell>
          <cell r="E1350">
            <v>43.16</v>
          </cell>
          <cell r="F1350">
            <v>863.25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1235.6500000000001</v>
          </cell>
          <cell r="E1351">
            <v>27.39</v>
          </cell>
          <cell r="F1351">
            <v>1263.04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615.13</v>
          </cell>
          <cell r="E1352">
            <v>54.56</v>
          </cell>
          <cell r="F1352">
            <v>669.69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186.53</v>
          </cell>
          <cell r="E1353">
            <v>21.59</v>
          </cell>
          <cell r="F1353">
            <v>208.12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231.91</v>
          </cell>
          <cell r="E1354">
            <v>21.59</v>
          </cell>
          <cell r="F1354">
            <v>253.5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1295.6300000000001</v>
          </cell>
          <cell r="E1355">
            <v>62.63</v>
          </cell>
          <cell r="F1355">
            <v>1358.26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1226.1400000000001</v>
          </cell>
          <cell r="E1356">
            <v>27.39</v>
          </cell>
          <cell r="F1356">
            <v>1253.53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992.62</v>
          </cell>
          <cell r="E1357">
            <v>54.56</v>
          </cell>
          <cell r="F1357">
            <v>1047.18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792</v>
          </cell>
          <cell r="E1358">
            <v>17.27</v>
          </cell>
          <cell r="F1358">
            <v>809.27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575.54</v>
          </cell>
          <cell r="E1359"/>
          <cell r="F1359">
            <v>575.54</v>
          </cell>
        </row>
        <row r="1360">
          <cell r="A1360" t="str">
            <v>24.04</v>
          </cell>
          <cell r="B1360" t="str">
            <v>Esquadria, serralheria de seguranca</v>
          </cell>
          <cell r="C1360"/>
          <cell r="D1360"/>
          <cell r="E1360"/>
          <cell r="F1360"/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2870.4</v>
          </cell>
          <cell r="E1361">
            <v>60.81</v>
          </cell>
          <cell r="F1361">
            <v>2931.21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1732.36</v>
          </cell>
          <cell r="E1362">
            <v>60.81</v>
          </cell>
          <cell r="F1362">
            <v>1793.17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1870.39</v>
          </cell>
          <cell r="E1363">
            <v>60.81</v>
          </cell>
          <cell r="F1363">
            <v>1931.2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2823.06</v>
          </cell>
          <cell r="E1364">
            <v>60.81</v>
          </cell>
          <cell r="F1364">
            <v>2883.87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2249.23</v>
          </cell>
          <cell r="E1365">
            <v>111.41</v>
          </cell>
          <cell r="F1365">
            <v>2360.64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3380.02</v>
          </cell>
          <cell r="E1366">
            <v>111.41</v>
          </cell>
          <cell r="F1366">
            <v>3491.43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2754.64</v>
          </cell>
          <cell r="E1367">
            <v>111.41</v>
          </cell>
          <cell r="F1367">
            <v>2866.05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3433.44</v>
          </cell>
          <cell r="E1368">
            <v>111.41</v>
          </cell>
          <cell r="F1368">
            <v>3544.85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2146.66</v>
          </cell>
          <cell r="E1369">
            <v>60.81</v>
          </cell>
          <cell r="F1369">
            <v>2207.4699999999998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2117.61</v>
          </cell>
          <cell r="E1370">
            <v>60.81</v>
          </cell>
          <cell r="F1370">
            <v>2178.42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3250.36</v>
          </cell>
          <cell r="E1371">
            <v>60.81</v>
          </cell>
          <cell r="F1371">
            <v>3311.17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2699.64</v>
          </cell>
          <cell r="E1372">
            <v>111.41</v>
          </cell>
          <cell r="F1372">
            <v>2811.05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3831.49</v>
          </cell>
          <cell r="E1373">
            <v>111.41</v>
          </cell>
          <cell r="F1373">
            <v>3942.9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2947.7</v>
          </cell>
          <cell r="E1374">
            <v>111.41</v>
          </cell>
          <cell r="F1374">
            <v>3059.11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3873.01</v>
          </cell>
          <cell r="E1375">
            <v>111.41</v>
          </cell>
          <cell r="F1375">
            <v>3984.42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3924.25</v>
          </cell>
          <cell r="E1376">
            <v>111.41</v>
          </cell>
          <cell r="F1376">
            <v>4035.66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3818.4</v>
          </cell>
          <cell r="E1377">
            <v>60.81</v>
          </cell>
          <cell r="F1377">
            <v>3879.21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3188.09</v>
          </cell>
          <cell r="E1378">
            <v>60.81</v>
          </cell>
          <cell r="F1378">
            <v>3248.9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4021.22</v>
          </cell>
          <cell r="E1379">
            <v>60.81</v>
          </cell>
          <cell r="F1379">
            <v>4082.03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2930.71</v>
          </cell>
          <cell r="E1380">
            <v>244.02</v>
          </cell>
          <cell r="F1380">
            <v>3174.73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2427.1799999999998</v>
          </cell>
          <cell r="E1381">
            <v>60.81</v>
          </cell>
          <cell r="F1381">
            <v>2487.9899999999998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1509.08</v>
          </cell>
          <cell r="E1382">
            <v>60.81</v>
          </cell>
          <cell r="F1382">
            <v>1569.89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2483.5700000000002</v>
          </cell>
          <cell r="E1383">
            <v>60.81</v>
          </cell>
          <cell r="F1383">
            <v>2544.38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2092.44</v>
          </cell>
          <cell r="E1384">
            <v>60.81</v>
          </cell>
          <cell r="F1384">
            <v>2153.25</v>
          </cell>
        </row>
        <row r="1385">
          <cell r="A1385" t="str">
            <v>24.06</v>
          </cell>
          <cell r="B1385" t="str">
            <v>Esquadria, serralheria e elemento em ferro.</v>
          </cell>
          <cell r="C1385"/>
          <cell r="D1385"/>
          <cell r="E1385"/>
          <cell r="F1385"/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1333.1</v>
          </cell>
          <cell r="E1386">
            <v>50.6</v>
          </cell>
          <cell r="F1386">
            <v>1383.7</v>
          </cell>
        </row>
        <row r="1387">
          <cell r="A1387" t="str">
            <v>24.07</v>
          </cell>
          <cell r="B1387" t="str">
            <v>Portas, portoes e gradis.</v>
          </cell>
          <cell r="C1387"/>
          <cell r="D1387"/>
          <cell r="E1387"/>
          <cell r="F1387"/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767.34</v>
          </cell>
          <cell r="E1388">
            <v>43.16</v>
          </cell>
          <cell r="F1388">
            <v>810.5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1050.2</v>
          </cell>
          <cell r="E1389">
            <v>121.22</v>
          </cell>
          <cell r="F1389">
            <v>1171.42</v>
          </cell>
        </row>
        <row r="1390">
          <cell r="A1390" t="str">
            <v>24.08</v>
          </cell>
          <cell r="B1390" t="str">
            <v>Esquadria, serralheria e elemento em aco inoxidavel</v>
          </cell>
          <cell r="C1390"/>
          <cell r="D1390"/>
          <cell r="E1390"/>
          <cell r="F1390"/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913.23</v>
          </cell>
          <cell r="E1391">
            <v>51.79</v>
          </cell>
          <cell r="F1391">
            <v>965.02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515.02</v>
          </cell>
          <cell r="E1392">
            <v>21.59</v>
          </cell>
          <cell r="F1392">
            <v>536.61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707.84</v>
          </cell>
          <cell r="E1393">
            <v>43.16</v>
          </cell>
          <cell r="F1393">
            <v>751</v>
          </cell>
        </row>
        <row r="1394">
          <cell r="A1394" t="str">
            <v>24.20</v>
          </cell>
          <cell r="B1394" t="str">
            <v>Reparos, conservacoes e complementos - GRUPO 24</v>
          </cell>
          <cell r="C1394"/>
          <cell r="D1394"/>
          <cell r="E1394"/>
          <cell r="F1394"/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D1395"/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1.64</v>
          </cell>
          <cell r="E1396">
            <v>11.22</v>
          </cell>
          <cell r="F1396">
            <v>12.86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D1397"/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29.6</v>
          </cell>
          <cell r="E1398">
            <v>26.97</v>
          </cell>
          <cell r="F1398">
            <v>56.57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3562.63</v>
          </cell>
          <cell r="E1399">
            <v>101.2</v>
          </cell>
          <cell r="F1399">
            <v>3663.83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122.06</v>
          </cell>
          <cell r="E1400">
            <v>11.22</v>
          </cell>
          <cell r="F1400">
            <v>133.28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405.16</v>
          </cell>
          <cell r="E1401">
            <v>11.22</v>
          </cell>
          <cell r="F1401">
            <v>416.38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280.79000000000002</v>
          </cell>
          <cell r="E1402">
            <v>51.79</v>
          </cell>
          <cell r="F1402">
            <v>332.58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127.5</v>
          </cell>
          <cell r="E1403">
            <v>9.39</v>
          </cell>
          <cell r="F1403">
            <v>136.88999999999999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45.47</v>
          </cell>
          <cell r="E1404">
            <v>9.39</v>
          </cell>
          <cell r="F1404">
            <v>54.86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693.57</v>
          </cell>
          <cell r="E1405">
            <v>92.45</v>
          </cell>
          <cell r="F1405">
            <v>786.02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1281.27</v>
          </cell>
          <cell r="E1406">
            <v>92.45</v>
          </cell>
          <cell r="F1406">
            <v>1373.72</v>
          </cell>
        </row>
        <row r="1407">
          <cell r="A1407" t="str">
            <v>25</v>
          </cell>
          <cell r="B1407" t="str">
            <v>ESQUADRIA, SERRALHERIA E ELEMENTO EM ALUMINIO</v>
          </cell>
          <cell r="C1407"/>
          <cell r="D1407"/>
          <cell r="E1407"/>
          <cell r="F1407"/>
        </row>
        <row r="1408">
          <cell r="A1408" t="str">
            <v>25.01</v>
          </cell>
          <cell r="B1408" t="str">
            <v>Caixilho em aluminio</v>
          </cell>
          <cell r="C1408"/>
          <cell r="D1408"/>
          <cell r="E1408"/>
          <cell r="F1408"/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789.51</v>
          </cell>
          <cell r="E1409">
            <v>64.75</v>
          </cell>
          <cell r="F1409">
            <v>854.26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379.46</v>
          </cell>
          <cell r="E1410">
            <v>64.75</v>
          </cell>
          <cell r="F1410">
            <v>444.21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1080.9000000000001</v>
          </cell>
          <cell r="E1411">
            <v>64.75</v>
          </cell>
          <cell r="F1411">
            <v>1145.6500000000001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792.98</v>
          </cell>
          <cell r="E1412">
            <v>64.75</v>
          </cell>
          <cell r="F1412">
            <v>857.73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808.95</v>
          </cell>
          <cell r="E1413">
            <v>64.75</v>
          </cell>
          <cell r="F1413">
            <v>873.7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413.51</v>
          </cell>
          <cell r="E1414">
            <v>64.75</v>
          </cell>
          <cell r="F1414">
            <v>478.26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930.63</v>
          </cell>
          <cell r="E1415">
            <v>64.75</v>
          </cell>
          <cell r="F1415">
            <v>995.38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650</v>
          </cell>
          <cell r="E1416">
            <v>64.75</v>
          </cell>
          <cell r="F1416">
            <v>714.75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1068.3399999999999</v>
          </cell>
          <cell r="E1417">
            <v>64.75</v>
          </cell>
          <cell r="F1417">
            <v>1133.0899999999999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1086.43</v>
          </cell>
          <cell r="E1418">
            <v>64.75</v>
          </cell>
          <cell r="F1418">
            <v>1151.18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431.26</v>
          </cell>
          <cell r="E1419"/>
          <cell r="F1419">
            <v>431.26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1010.37</v>
          </cell>
          <cell r="E1420">
            <v>49.75</v>
          </cell>
          <cell r="F1420">
            <v>1060.1199999999999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1862.45</v>
          </cell>
          <cell r="E1421">
            <v>64.75</v>
          </cell>
          <cell r="F1421">
            <v>1927.2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1511.47</v>
          </cell>
          <cell r="E1422">
            <v>64.75</v>
          </cell>
          <cell r="F1422">
            <v>1576.22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878.38</v>
          </cell>
          <cell r="E1423">
            <v>64.75</v>
          </cell>
          <cell r="F1423">
            <v>943.13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49.75</v>
          </cell>
          <cell r="F1424">
            <v>766.91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49.75</v>
          </cell>
          <cell r="F1425">
            <v>1035.1300000000001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763.07</v>
          </cell>
          <cell r="E1426">
            <v>37.32</v>
          </cell>
          <cell r="F1426">
            <v>800.39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864.02</v>
          </cell>
          <cell r="E1427">
            <v>37.32</v>
          </cell>
          <cell r="F1427">
            <v>901.34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520.19000000000005</v>
          </cell>
          <cell r="E1428">
            <v>37.32</v>
          </cell>
          <cell r="F1428">
            <v>557.51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849.54</v>
          </cell>
          <cell r="E1429"/>
          <cell r="F1429">
            <v>849.54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1399.39</v>
          </cell>
          <cell r="E1430"/>
          <cell r="F1430">
            <v>1399.39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901.95</v>
          </cell>
          <cell r="E1431"/>
          <cell r="F1431">
            <v>901.95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887.84</v>
          </cell>
          <cell r="E1432"/>
          <cell r="F1432">
            <v>887.84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925.38</v>
          </cell>
          <cell r="E1433">
            <v>64.75</v>
          </cell>
          <cell r="F1433">
            <v>990.13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1181.74</v>
          </cell>
          <cell r="E1434">
            <v>64.75</v>
          </cell>
          <cell r="F1434">
            <v>1246.49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1004.6</v>
          </cell>
          <cell r="E1435">
            <v>64.75</v>
          </cell>
          <cell r="F1435">
            <v>1069.3499999999999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1004.27</v>
          </cell>
          <cell r="E1436">
            <v>64.75</v>
          </cell>
          <cell r="F1436">
            <v>1069.02</v>
          </cell>
        </row>
        <row r="1437">
          <cell r="A1437" t="str">
            <v>25.02</v>
          </cell>
          <cell r="B1437" t="str">
            <v>Porta em aluminio</v>
          </cell>
          <cell r="C1437"/>
          <cell r="D1437"/>
          <cell r="E1437"/>
          <cell r="F1437"/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450.84</v>
          </cell>
          <cell r="E1438">
            <v>129.47999999999999</v>
          </cell>
          <cell r="F1438">
            <v>580.32000000000005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1003.45</v>
          </cell>
          <cell r="E1439">
            <v>129.47999999999999</v>
          </cell>
          <cell r="F1439">
            <v>1132.93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1118.8399999999999</v>
          </cell>
          <cell r="E1440">
            <v>129.47999999999999</v>
          </cell>
          <cell r="F1440">
            <v>1248.32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765.42</v>
          </cell>
          <cell r="E1441">
            <v>64.75</v>
          </cell>
          <cell r="F1441">
            <v>830.17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528.26</v>
          </cell>
          <cell r="E1442">
            <v>129.47999999999999</v>
          </cell>
          <cell r="F1442">
            <v>657.74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827.51</v>
          </cell>
          <cell r="E1443">
            <v>129.47999999999999</v>
          </cell>
          <cell r="F1443">
            <v>956.99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557.52</v>
          </cell>
          <cell r="E1444">
            <v>129.47999999999999</v>
          </cell>
          <cell r="F1444">
            <v>687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997.51</v>
          </cell>
          <cell r="E1445">
            <v>129.47999999999999</v>
          </cell>
          <cell r="F1445">
            <v>1126.99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501.47</v>
          </cell>
          <cell r="E1446">
            <v>129.47999999999999</v>
          </cell>
          <cell r="F1446">
            <v>630.95000000000005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941.59</v>
          </cell>
          <cell r="E1447">
            <v>129.47999999999999</v>
          </cell>
          <cell r="F1447">
            <v>1071.07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1152.9000000000001</v>
          </cell>
          <cell r="E1448">
            <v>64.75</v>
          </cell>
          <cell r="F1448">
            <v>1217.6500000000001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955.35</v>
          </cell>
          <cell r="E1449">
            <v>64.75</v>
          </cell>
          <cell r="F1449">
            <v>1020.1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1110.72</v>
          </cell>
          <cell r="E1450">
            <v>64.75</v>
          </cell>
          <cell r="F1450">
            <v>1175.47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1244.5999999999999</v>
          </cell>
          <cell r="E1451">
            <v>64.75</v>
          </cell>
          <cell r="F1451">
            <v>1309.3499999999999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1062.8</v>
          </cell>
          <cell r="E1452">
            <v>129.47999999999999</v>
          </cell>
          <cell r="F1452">
            <v>1192.28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1178.46</v>
          </cell>
          <cell r="E1453">
            <v>129.47999999999999</v>
          </cell>
          <cell r="F1453">
            <v>1307.94</v>
          </cell>
        </row>
        <row r="1454">
          <cell r="A1454" t="str">
            <v>25.20</v>
          </cell>
          <cell r="B1454" t="str">
            <v>Reparos, conservacoes e complementos - GRUPO 25</v>
          </cell>
          <cell r="C1454"/>
          <cell r="D1454"/>
          <cell r="E1454"/>
          <cell r="F1454"/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149.4</v>
          </cell>
          <cell r="E1455"/>
          <cell r="F1455">
            <v>149.4</v>
          </cell>
        </row>
        <row r="1456">
          <cell r="A1456" t="str">
            <v>26</v>
          </cell>
          <cell r="B1456" t="str">
            <v>ESQUADRIA E ELEMENTO EM VIDRO</v>
          </cell>
          <cell r="C1456"/>
          <cell r="D1456"/>
          <cell r="E1456"/>
          <cell r="F1456"/>
        </row>
        <row r="1457">
          <cell r="A1457" t="str">
            <v>26.01</v>
          </cell>
          <cell r="B1457" t="str">
            <v>Vidro comum e laminado</v>
          </cell>
          <cell r="C1457"/>
          <cell r="D1457"/>
          <cell r="E1457"/>
          <cell r="F1457"/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78.63</v>
          </cell>
          <cell r="E1458">
            <v>28.39</v>
          </cell>
          <cell r="F1458">
            <v>107.02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111.06</v>
          </cell>
          <cell r="E1459">
            <v>28.39</v>
          </cell>
          <cell r="F1459">
            <v>139.44999999999999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134.79</v>
          </cell>
          <cell r="E1460">
            <v>28.39</v>
          </cell>
          <cell r="F1460">
            <v>163.18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148.49</v>
          </cell>
          <cell r="E1461">
            <v>28.39</v>
          </cell>
          <cell r="F1461">
            <v>176.88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389.89</v>
          </cell>
          <cell r="E1462">
            <v>28.39</v>
          </cell>
          <cell r="F1462">
            <v>418.28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525.54999999999995</v>
          </cell>
          <cell r="E1463">
            <v>28.39</v>
          </cell>
          <cell r="F1463">
            <v>553.94000000000005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605.94000000000005</v>
          </cell>
          <cell r="E1464">
            <v>28.39</v>
          </cell>
          <cell r="F1464">
            <v>634.33000000000004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451.57</v>
          </cell>
          <cell r="E1465">
            <v>28.39</v>
          </cell>
          <cell r="F1465">
            <v>479.96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258.58999999999997</v>
          </cell>
          <cell r="E1466">
            <v>28.39</v>
          </cell>
          <cell r="F1466">
            <v>286.98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316.26</v>
          </cell>
          <cell r="E1467">
            <v>28.39</v>
          </cell>
          <cell r="F1467">
            <v>344.65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422.9</v>
          </cell>
          <cell r="E1468">
            <v>28.39</v>
          </cell>
          <cell r="F1468">
            <v>451.29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516.13</v>
          </cell>
          <cell r="E1469">
            <v>28.39</v>
          </cell>
          <cell r="F1469">
            <v>544.52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118.98</v>
          </cell>
          <cell r="E1470">
            <v>28.39</v>
          </cell>
          <cell r="F1470">
            <v>147.37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3712.39</v>
          </cell>
          <cell r="E1471"/>
          <cell r="F1471">
            <v>3712.39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5944.58</v>
          </cell>
          <cell r="E1472"/>
          <cell r="F1472">
            <v>5944.58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186.29</v>
          </cell>
          <cell r="E1473">
            <v>28.39</v>
          </cell>
          <cell r="F1473">
            <v>214.68</v>
          </cell>
        </row>
        <row r="1474">
          <cell r="A1474" t="str">
            <v>26.02</v>
          </cell>
          <cell r="B1474" t="str">
            <v>Vidro temperado</v>
          </cell>
          <cell r="C1474"/>
          <cell r="D1474"/>
          <cell r="E1474"/>
          <cell r="F1474"/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215.27</v>
          </cell>
          <cell r="E1475"/>
          <cell r="F1475">
            <v>215.27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259.91000000000003</v>
          </cell>
          <cell r="E1476"/>
          <cell r="F1476">
            <v>259.91000000000003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329.06</v>
          </cell>
          <cell r="E1477"/>
          <cell r="F1477">
            <v>329.06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302.27</v>
          </cell>
          <cell r="E1478"/>
          <cell r="F1478">
            <v>302.27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378.6</v>
          </cell>
          <cell r="E1479"/>
          <cell r="F1479">
            <v>378.6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486.53</v>
          </cell>
          <cell r="E1480"/>
          <cell r="F1480">
            <v>486.53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648.65</v>
          </cell>
          <cell r="E1481"/>
          <cell r="F1481">
            <v>648.65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538.61</v>
          </cell>
          <cell r="E1482"/>
          <cell r="F1482">
            <v>538.61</v>
          </cell>
        </row>
        <row r="1483">
          <cell r="A1483" t="str">
            <v>26.03</v>
          </cell>
          <cell r="B1483" t="str">
            <v>Vidro especial</v>
          </cell>
          <cell r="C1483"/>
          <cell r="D1483"/>
          <cell r="E1483"/>
          <cell r="F1483"/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568.5</v>
          </cell>
          <cell r="E1484"/>
          <cell r="F1484">
            <v>568.5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1318.61</v>
          </cell>
          <cell r="E1485"/>
          <cell r="F1485">
            <v>1318.61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610.73</v>
          </cell>
          <cell r="E1486"/>
          <cell r="F1486">
            <v>610.73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1697.4</v>
          </cell>
          <cell r="E1487"/>
          <cell r="F1487">
            <v>1697.4</v>
          </cell>
        </row>
        <row r="1488">
          <cell r="A1488" t="str">
            <v>26.04</v>
          </cell>
          <cell r="B1488" t="str">
            <v>Espelhos</v>
          </cell>
          <cell r="C1488"/>
          <cell r="D1488"/>
          <cell r="E1488"/>
          <cell r="F1488"/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497.22</v>
          </cell>
          <cell r="E1489"/>
          <cell r="F1489">
            <v>497.22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685.34</v>
          </cell>
          <cell r="E1490">
            <v>21.59</v>
          </cell>
          <cell r="F1490">
            <v>706.93</v>
          </cell>
        </row>
        <row r="1491">
          <cell r="A1491" t="str">
            <v>26.20</v>
          </cell>
          <cell r="B1491" t="str">
            <v>Reparos, conservacoes e complementos - GRUPO 26</v>
          </cell>
          <cell r="C1491"/>
          <cell r="D1491"/>
          <cell r="E1491"/>
          <cell r="F1491"/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4.26</v>
          </cell>
          <cell r="F1492">
            <v>5.64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56.78</v>
          </cell>
          <cell r="F1493">
            <v>63.66</v>
          </cell>
        </row>
        <row r="1494">
          <cell r="A1494" t="str">
            <v>27</v>
          </cell>
          <cell r="B1494" t="str">
            <v>ESQUADRIA E ELEMENTO EM MATERIAL ESPECIAL</v>
          </cell>
          <cell r="C1494"/>
          <cell r="D1494"/>
          <cell r="E1494"/>
          <cell r="F1494"/>
        </row>
        <row r="1495">
          <cell r="A1495" t="str">
            <v>27.02</v>
          </cell>
          <cell r="B1495" t="str">
            <v>Policarbonato</v>
          </cell>
          <cell r="C1495"/>
          <cell r="D1495"/>
          <cell r="E1495"/>
          <cell r="F1495"/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578.58000000000004</v>
          </cell>
          <cell r="E1496">
            <v>99.69</v>
          </cell>
          <cell r="F1496">
            <v>678.27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480.44</v>
          </cell>
          <cell r="E1497">
            <v>99.69</v>
          </cell>
          <cell r="F1497">
            <v>580.13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761.28</v>
          </cell>
          <cell r="E1498">
            <v>99.69</v>
          </cell>
          <cell r="F1498">
            <v>860.97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81.2</v>
          </cell>
          <cell r="E1499">
            <v>99.69</v>
          </cell>
          <cell r="F1499">
            <v>180.89</v>
          </cell>
        </row>
        <row r="1500">
          <cell r="A1500" t="str">
            <v>27.03</v>
          </cell>
          <cell r="B1500" t="str">
            <v>Chapa de fibra de vidro</v>
          </cell>
          <cell r="C1500"/>
          <cell r="D1500"/>
          <cell r="E1500"/>
          <cell r="F1500"/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177.64</v>
          </cell>
          <cell r="E1501">
            <v>56.78</v>
          </cell>
          <cell r="F1501">
            <v>234.42</v>
          </cell>
        </row>
        <row r="1502">
          <cell r="A1502" t="str">
            <v>27.04</v>
          </cell>
          <cell r="B1502" t="str">
            <v>PVC / VINIL</v>
          </cell>
          <cell r="C1502"/>
          <cell r="D1502"/>
          <cell r="E1502"/>
          <cell r="F1502"/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2570.73</v>
          </cell>
          <cell r="E1503">
            <v>98.47</v>
          </cell>
          <cell r="F1503">
            <v>2669.2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369.15</v>
          </cell>
          <cell r="E1504">
            <v>79.63</v>
          </cell>
          <cell r="F1504">
            <v>448.78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78.709999999999994</v>
          </cell>
          <cell r="E1505">
            <v>25.89</v>
          </cell>
          <cell r="F1505">
            <v>104.6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105.11</v>
          </cell>
          <cell r="E1506">
            <v>11.85</v>
          </cell>
          <cell r="F1506">
            <v>116.96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70.739999999999995</v>
          </cell>
          <cell r="E1507">
            <v>6.47</v>
          </cell>
          <cell r="F1507">
            <v>77.209999999999994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165.47</v>
          </cell>
          <cell r="E1508">
            <v>70.59</v>
          </cell>
          <cell r="F1508">
            <v>236.06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129.83000000000001</v>
          </cell>
          <cell r="E1509">
            <v>36.049999999999997</v>
          </cell>
          <cell r="F1509">
            <v>165.88</v>
          </cell>
        </row>
        <row r="1510">
          <cell r="A1510" t="str">
            <v>28</v>
          </cell>
          <cell r="B1510" t="str">
            <v>FERRAGEM COMPLEMENTAR PARA ESQUADRIAS</v>
          </cell>
          <cell r="C1510"/>
          <cell r="D1510"/>
          <cell r="E1510"/>
          <cell r="F1510"/>
        </row>
        <row r="1511">
          <cell r="A1511" t="str">
            <v>28.01</v>
          </cell>
          <cell r="B1511" t="str">
            <v>Ferragem para porta</v>
          </cell>
          <cell r="C1511"/>
          <cell r="D1511"/>
          <cell r="E1511"/>
          <cell r="F1511"/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331.98</v>
          </cell>
          <cell r="E1512">
            <v>64.75</v>
          </cell>
          <cell r="F1512">
            <v>396.73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615.91</v>
          </cell>
          <cell r="E1513">
            <v>86.32</v>
          </cell>
          <cell r="F1513">
            <v>702.23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246.46</v>
          </cell>
          <cell r="E1514">
            <v>64.75</v>
          </cell>
          <cell r="F1514">
            <v>311.20999999999998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497.24</v>
          </cell>
          <cell r="E1515">
            <v>86.32</v>
          </cell>
          <cell r="F1515">
            <v>583.55999999999995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196.4</v>
          </cell>
          <cell r="E1516">
            <v>64.75</v>
          </cell>
          <cell r="F1516">
            <v>261.14999999999998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258.67</v>
          </cell>
          <cell r="E1517"/>
          <cell r="F1517">
            <v>258.67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391.83</v>
          </cell>
          <cell r="E1518"/>
          <cell r="F1518">
            <v>391.83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364.4</v>
          </cell>
          <cell r="E1519">
            <v>71.8</v>
          </cell>
          <cell r="F1519">
            <v>436.2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480.57</v>
          </cell>
          <cell r="E1520">
            <v>71.8</v>
          </cell>
          <cell r="F1520">
            <v>552.37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317.27</v>
          </cell>
          <cell r="E1521">
            <v>20.239999999999998</v>
          </cell>
          <cell r="F1521">
            <v>337.51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316.60000000000002</v>
          </cell>
          <cell r="E1522">
            <v>20.239999999999998</v>
          </cell>
          <cell r="F1522">
            <v>336.84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2614.83</v>
          </cell>
          <cell r="E1523">
            <v>50.6</v>
          </cell>
          <cell r="F1523">
            <v>2665.43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444.28</v>
          </cell>
          <cell r="E1524">
            <v>37.950000000000003</v>
          </cell>
          <cell r="F1524">
            <v>482.23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30.98</v>
          </cell>
          <cell r="E1525">
            <v>12.95</v>
          </cell>
          <cell r="F1525">
            <v>43.93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1093.94</v>
          </cell>
          <cell r="E1526">
            <v>50.6</v>
          </cell>
          <cell r="F1526">
            <v>1144.54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921.87</v>
          </cell>
          <cell r="E1527">
            <v>101.2</v>
          </cell>
          <cell r="F1527">
            <v>1023.07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344.2</v>
          </cell>
          <cell r="E1528">
            <v>64.75</v>
          </cell>
          <cell r="F1528">
            <v>408.95</v>
          </cell>
        </row>
        <row r="1529">
          <cell r="A1529" t="str">
            <v>28.05</v>
          </cell>
          <cell r="B1529" t="str">
            <v>Cadeado</v>
          </cell>
          <cell r="C1529"/>
          <cell r="D1529"/>
          <cell r="E1529"/>
          <cell r="F1529"/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21.65</v>
          </cell>
          <cell r="E1530"/>
          <cell r="F1530">
            <v>21.65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30.47</v>
          </cell>
          <cell r="E1531"/>
          <cell r="F1531">
            <v>30.47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53.77</v>
          </cell>
          <cell r="E1532"/>
          <cell r="F1532">
            <v>53.77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186.15</v>
          </cell>
          <cell r="E1533"/>
          <cell r="F1533">
            <v>186.15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81.87</v>
          </cell>
          <cell r="E1534"/>
          <cell r="F1534">
            <v>81.87</v>
          </cell>
        </row>
        <row r="1535">
          <cell r="A1535" t="str">
            <v>28.20</v>
          </cell>
          <cell r="B1535" t="str">
            <v>Reparos, conservacoes e complementos - GRUPO 28</v>
          </cell>
          <cell r="C1535"/>
          <cell r="D1535"/>
          <cell r="E1535"/>
          <cell r="F1535"/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D1536"/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875.83</v>
          </cell>
          <cell r="E1537">
            <v>50.6</v>
          </cell>
          <cell r="F1537">
            <v>926.43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D1538"/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1275.3900000000001</v>
          </cell>
          <cell r="E1539">
            <v>65.78</v>
          </cell>
          <cell r="F1539">
            <v>1341.17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D1540"/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449</v>
          </cell>
          <cell r="E1541">
            <v>129.47999999999999</v>
          </cell>
          <cell r="F1541">
            <v>578.48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153.51</v>
          </cell>
          <cell r="E1542">
            <v>24.53</v>
          </cell>
          <cell r="F1542">
            <v>178.04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3846.13</v>
          </cell>
          <cell r="E1543">
            <v>151.80000000000001</v>
          </cell>
          <cell r="F1543">
            <v>3997.93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384.74</v>
          </cell>
          <cell r="E1544">
            <v>50.6</v>
          </cell>
          <cell r="F1544">
            <v>435.34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210.24</v>
          </cell>
          <cell r="E1545">
            <v>37.950000000000003</v>
          </cell>
          <cell r="F1545">
            <v>248.19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69.900000000000006</v>
          </cell>
          <cell r="E1547">
            <v>8.6</v>
          </cell>
          <cell r="F1547">
            <v>78.5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28.93</v>
          </cell>
          <cell r="E1549">
            <v>7.34</v>
          </cell>
          <cell r="F1549">
            <v>36.270000000000003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42.35</v>
          </cell>
          <cell r="E1550">
            <v>7.34</v>
          </cell>
          <cell r="F1550">
            <v>49.69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59.81</v>
          </cell>
          <cell r="E1551">
            <v>7.34</v>
          </cell>
          <cell r="F1551">
            <v>67.150000000000006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204.67</v>
          </cell>
          <cell r="E1552">
            <v>15.54</v>
          </cell>
          <cell r="F1552">
            <v>220.21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555.03</v>
          </cell>
          <cell r="E1557">
            <v>75.91</v>
          </cell>
          <cell r="F1557">
            <v>630.94000000000005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126.24</v>
          </cell>
          <cell r="E1558">
            <v>75.91</v>
          </cell>
          <cell r="F1558">
            <v>202.15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26.26</v>
          </cell>
          <cell r="E1559">
            <v>49.05</v>
          </cell>
          <cell r="F1559">
            <v>75.31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10417.879999999999</v>
          </cell>
          <cell r="E1561"/>
          <cell r="F1561">
            <v>10417.879999999999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13684.4</v>
          </cell>
          <cell r="E1562"/>
          <cell r="F1562">
            <v>13684.4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782.13</v>
          </cell>
          <cell r="E1563">
            <v>101.2</v>
          </cell>
          <cell r="F1563">
            <v>883.33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1594.92</v>
          </cell>
          <cell r="E1564">
            <v>202.4</v>
          </cell>
          <cell r="F1564">
            <v>1797.32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1038.1500000000001</v>
          </cell>
          <cell r="E1565">
            <v>202.4</v>
          </cell>
          <cell r="F1565">
            <v>1240.55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1135.8499999999999</v>
          </cell>
          <cell r="E1566">
            <v>202.4</v>
          </cell>
          <cell r="F1566">
            <v>1338.25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11.85</v>
          </cell>
          <cell r="F1567">
            <v>56.53</v>
          </cell>
        </row>
        <row r="1568">
          <cell r="A1568" t="str">
            <v>29</v>
          </cell>
          <cell r="B1568" t="str">
            <v>INSERTE METALICO</v>
          </cell>
          <cell r="C1568"/>
          <cell r="D1568"/>
          <cell r="E1568"/>
          <cell r="F1568"/>
        </row>
        <row r="1569">
          <cell r="A1569" t="str">
            <v>29.01</v>
          </cell>
          <cell r="B1569" t="str">
            <v>Cantoneira</v>
          </cell>
          <cell r="C1569"/>
          <cell r="D1569"/>
          <cell r="E1569"/>
          <cell r="F1569"/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6.06</v>
          </cell>
          <cell r="E1570">
            <v>15.32</v>
          </cell>
          <cell r="F1570">
            <v>21.38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39.42</v>
          </cell>
          <cell r="E1571">
            <v>68.510000000000005</v>
          </cell>
          <cell r="F1571">
            <v>107.93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7.33</v>
          </cell>
          <cell r="E1572">
            <v>15.32</v>
          </cell>
          <cell r="F1572">
            <v>22.65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17.72</v>
          </cell>
          <cell r="E1573">
            <v>15.32</v>
          </cell>
          <cell r="F1573">
            <v>33.04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12.77</v>
          </cell>
          <cell r="E1574">
            <v>15.32</v>
          </cell>
          <cell r="F1574">
            <v>28.09</v>
          </cell>
        </row>
        <row r="1575">
          <cell r="A1575" t="str">
            <v>29.03</v>
          </cell>
          <cell r="B1575" t="str">
            <v>Cabos e cordoalhas</v>
          </cell>
          <cell r="C1575"/>
          <cell r="D1575"/>
          <cell r="E1575"/>
          <cell r="F1575"/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8.4499999999999993</v>
          </cell>
          <cell r="E1576">
            <v>12.95</v>
          </cell>
          <cell r="F1576">
            <v>21.4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14.36</v>
          </cell>
          <cell r="E1577">
            <v>12.95</v>
          </cell>
          <cell r="F1577">
            <v>27.31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9.48</v>
          </cell>
          <cell r="E1578">
            <v>12.95</v>
          </cell>
          <cell r="F1578">
            <v>22.43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19.579999999999998</v>
          </cell>
          <cell r="E1579">
            <v>12.95</v>
          </cell>
          <cell r="F1579">
            <v>32.53</v>
          </cell>
        </row>
        <row r="1580">
          <cell r="A1580" t="str">
            <v>29.20</v>
          </cell>
          <cell r="B1580" t="str">
            <v>Reparos, conservacoes e complementos - GRUPO 29</v>
          </cell>
          <cell r="C1580"/>
          <cell r="D1580"/>
          <cell r="E1580"/>
          <cell r="F1580"/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50.59</v>
          </cell>
          <cell r="E1581">
            <v>15.77</v>
          </cell>
          <cell r="F1581">
            <v>66.36</v>
          </cell>
        </row>
        <row r="1582">
          <cell r="A1582" t="str">
            <v>30</v>
          </cell>
          <cell r="B1582" t="str">
            <v>ACESSIBILIDADE</v>
          </cell>
          <cell r="C1582"/>
          <cell r="D1582"/>
          <cell r="E1582"/>
          <cell r="F1582"/>
        </row>
        <row r="1583">
          <cell r="A1583" t="str">
            <v>30.01</v>
          </cell>
          <cell r="B1583" t="str">
            <v>Barra de apoio</v>
          </cell>
          <cell r="C1583"/>
          <cell r="D1583"/>
          <cell r="E1583"/>
          <cell r="F1583"/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187.02</v>
          </cell>
          <cell r="E1584">
            <v>12.95</v>
          </cell>
          <cell r="F1584">
            <v>199.97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115.6</v>
          </cell>
          <cell r="E1585">
            <v>12.95</v>
          </cell>
          <cell r="F1585">
            <v>128.55000000000001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155.85</v>
          </cell>
          <cell r="E1586">
            <v>12.95</v>
          </cell>
          <cell r="F1586">
            <v>168.8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336.72</v>
          </cell>
          <cell r="E1587">
            <v>12.95</v>
          </cell>
          <cell r="F1587">
            <v>349.67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220.51</v>
          </cell>
          <cell r="E1588">
            <v>12.95</v>
          </cell>
          <cell r="F1588">
            <v>233.46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170.61</v>
          </cell>
          <cell r="E1589">
            <v>12.95</v>
          </cell>
          <cell r="F1589">
            <v>183.56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380.72</v>
          </cell>
          <cell r="E1590">
            <v>12.95</v>
          </cell>
          <cell r="F1590">
            <v>393.67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318.51</v>
          </cell>
          <cell r="E1591">
            <v>12.95</v>
          </cell>
          <cell r="F1591">
            <v>331.46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147.32</v>
          </cell>
          <cell r="E1592">
            <v>12.95</v>
          </cell>
          <cell r="F1592">
            <v>160.27000000000001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497.11</v>
          </cell>
          <cell r="E1593">
            <v>21.59</v>
          </cell>
          <cell r="F1593">
            <v>518.70000000000005</v>
          </cell>
        </row>
        <row r="1594">
          <cell r="A1594" t="str">
            <v>30.03</v>
          </cell>
          <cell r="B1594" t="str">
            <v>Aparelhos eletricos, hidraulicos e a gas</v>
          </cell>
          <cell r="C1594"/>
          <cell r="D1594"/>
          <cell r="E1594"/>
          <cell r="F1594"/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2544.9299999999998</v>
          </cell>
          <cell r="E1595">
            <v>67.33</v>
          </cell>
          <cell r="F1595">
            <v>2612.2600000000002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3205.88</v>
          </cell>
          <cell r="E1596">
            <v>67.33</v>
          </cell>
          <cell r="F1596">
            <v>3273.21</v>
          </cell>
        </row>
        <row r="1597">
          <cell r="A1597" t="str">
            <v>30.04</v>
          </cell>
          <cell r="B1597" t="str">
            <v>Revestimento</v>
          </cell>
          <cell r="C1597"/>
          <cell r="D1597"/>
          <cell r="E1597"/>
          <cell r="F1597"/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313.07</v>
          </cell>
          <cell r="E1598">
            <v>23.73</v>
          </cell>
          <cell r="F1598">
            <v>336.8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182.25</v>
          </cell>
          <cell r="E1599">
            <v>9.93</v>
          </cell>
          <cell r="F1599">
            <v>192.18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106.84</v>
          </cell>
          <cell r="E1600">
            <v>27.84</v>
          </cell>
          <cell r="F1600">
            <v>134.68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100.07</v>
          </cell>
          <cell r="E1601">
            <v>27.84</v>
          </cell>
          <cell r="F1601">
            <v>127.91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4.3899999999999997</v>
          </cell>
          <cell r="E1602">
            <v>1.51</v>
          </cell>
          <cell r="F1602">
            <v>5.9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450.43</v>
          </cell>
          <cell r="E1603"/>
          <cell r="F1603">
            <v>450.43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5.25</v>
          </cell>
          <cell r="E1604">
            <v>9.81</v>
          </cell>
          <cell r="F1604">
            <v>15.06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0.49</v>
          </cell>
          <cell r="E1605">
            <v>15.8</v>
          </cell>
          <cell r="F1605">
            <v>16.29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82.07</v>
          </cell>
          <cell r="E1606">
            <v>15.38</v>
          </cell>
          <cell r="F1606">
            <v>97.45</v>
          </cell>
        </row>
        <row r="1607">
          <cell r="A1607" t="str">
            <v>30.06</v>
          </cell>
          <cell r="B1607" t="str">
            <v>Comunicacao visual e sonora</v>
          </cell>
          <cell r="C1607"/>
          <cell r="D1607"/>
          <cell r="E1607"/>
          <cell r="F1607"/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11.27</v>
          </cell>
          <cell r="E1608">
            <v>1.51</v>
          </cell>
          <cell r="F1608">
            <v>12.78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10.97</v>
          </cell>
          <cell r="E1609">
            <v>1.51</v>
          </cell>
          <cell r="F1609">
            <v>12.48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23.83</v>
          </cell>
          <cell r="E1610">
            <v>1.51</v>
          </cell>
          <cell r="F1610">
            <v>25.34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32.369999999999997</v>
          </cell>
          <cell r="E1611">
            <v>23.94</v>
          </cell>
          <cell r="F1611">
            <v>56.31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236.4</v>
          </cell>
          <cell r="E1612">
            <v>23.94</v>
          </cell>
          <cell r="F1612">
            <v>260.33999999999997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694.18</v>
          </cell>
          <cell r="E1613">
            <v>23.94</v>
          </cell>
          <cell r="F1613">
            <v>718.12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27.01</v>
          </cell>
          <cell r="E1614">
            <v>3.89</v>
          </cell>
          <cell r="F1614">
            <v>30.9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4.87</v>
          </cell>
          <cell r="F1615">
            <v>690.15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149.46</v>
          </cell>
          <cell r="E1616">
            <v>83.75</v>
          </cell>
          <cell r="F1616">
            <v>233.21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289.51</v>
          </cell>
          <cell r="E1617">
            <v>191.44</v>
          </cell>
          <cell r="F1617">
            <v>480.95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214.24</v>
          </cell>
          <cell r="E1618">
            <v>21.59</v>
          </cell>
          <cell r="F1618">
            <v>235.83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22.08</v>
          </cell>
          <cell r="E1619">
            <v>3.89</v>
          </cell>
          <cell r="F1619">
            <v>25.97</v>
          </cell>
        </row>
        <row r="1620">
          <cell r="A1620" t="str">
            <v>30.08</v>
          </cell>
          <cell r="B1620" t="str">
            <v>Aparelhos sanitarios</v>
          </cell>
          <cell r="C1620"/>
          <cell r="D1620"/>
          <cell r="E1620"/>
          <cell r="F1620"/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787.81</v>
          </cell>
          <cell r="E1621">
            <v>4.87</v>
          </cell>
          <cell r="F1621">
            <v>792.68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1427.15</v>
          </cell>
          <cell r="E1622">
            <v>67.33</v>
          </cell>
          <cell r="F1622">
            <v>1494.48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3205.3</v>
          </cell>
          <cell r="E1623">
            <v>351.07</v>
          </cell>
          <cell r="F1623">
            <v>3556.37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993.46</v>
          </cell>
          <cell r="E1624">
            <v>57.6</v>
          </cell>
          <cell r="F1624">
            <v>1051.06</v>
          </cell>
        </row>
        <row r="1625">
          <cell r="A1625" t="str">
            <v>30.14</v>
          </cell>
          <cell r="B1625" t="str">
            <v>Elevador e plataforma</v>
          </cell>
          <cell r="C1625"/>
          <cell r="D1625"/>
          <cell r="E1625"/>
          <cell r="F1625"/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122810.81</v>
          </cell>
          <cell r="E1626"/>
          <cell r="F1626">
            <v>122810.81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136220.28</v>
          </cell>
          <cell r="E1627"/>
          <cell r="F1627">
            <v>136220.28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48288.19</v>
          </cell>
          <cell r="E1628"/>
          <cell r="F1628">
            <v>48288.19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44877.120000000003</v>
          </cell>
          <cell r="E1629"/>
          <cell r="F1629">
            <v>44877.120000000003</v>
          </cell>
        </row>
        <row r="1630">
          <cell r="A1630" t="str">
            <v>32</v>
          </cell>
          <cell r="B1630" t="str">
            <v>IMPERMEABILIZACAO, PROTECAO E JUNTA</v>
          </cell>
          <cell r="C1630"/>
          <cell r="D1630"/>
          <cell r="E1630"/>
          <cell r="F1630"/>
        </row>
        <row r="1631">
          <cell r="A1631" t="str">
            <v>32.06</v>
          </cell>
          <cell r="B1631" t="str">
            <v>Isolamentos termicos / acusticos</v>
          </cell>
          <cell r="C1631"/>
          <cell r="D1631"/>
          <cell r="E1631"/>
          <cell r="F1631"/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20.76</v>
          </cell>
          <cell r="E1632">
            <v>3.89</v>
          </cell>
          <cell r="F1632">
            <v>24.65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26.23</v>
          </cell>
          <cell r="E1633">
            <v>3.89</v>
          </cell>
          <cell r="F1633">
            <v>30.12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483</v>
          </cell>
          <cell r="E1634">
            <v>54.52</v>
          </cell>
          <cell r="F1634">
            <v>537.52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126.2</v>
          </cell>
          <cell r="E1635">
            <v>7.16</v>
          </cell>
          <cell r="F1635">
            <v>133.36000000000001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19.34</v>
          </cell>
          <cell r="E1636">
            <v>10.58</v>
          </cell>
          <cell r="F1636">
            <v>29.92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85.9</v>
          </cell>
          <cell r="E1637"/>
          <cell r="F1637">
            <v>85.9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871.39</v>
          </cell>
          <cell r="E1638"/>
          <cell r="F1638">
            <v>871.39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75.36</v>
          </cell>
          <cell r="E1639">
            <v>28.71</v>
          </cell>
          <cell r="F1639">
            <v>104.07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392.84</v>
          </cell>
          <cell r="E1640"/>
          <cell r="F1640">
            <v>392.84</v>
          </cell>
        </row>
        <row r="1641">
          <cell r="A1641" t="str">
            <v>32.07</v>
          </cell>
          <cell r="B1641" t="str">
            <v>Junta de dilatacao</v>
          </cell>
          <cell r="C1641"/>
          <cell r="D1641"/>
          <cell r="E1641"/>
          <cell r="F1641"/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7.1</v>
          </cell>
          <cell r="F1642">
            <v>8.68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79.44</v>
          </cell>
          <cell r="E1643">
            <v>7.1</v>
          </cell>
          <cell r="F1643">
            <v>86.54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5.9</v>
          </cell>
          <cell r="E1644">
            <v>2.96</v>
          </cell>
          <cell r="F1644">
            <v>8.86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0.16</v>
          </cell>
          <cell r="E1645">
            <v>0.06</v>
          </cell>
          <cell r="F1645">
            <v>0.22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6.31</v>
          </cell>
          <cell r="E1646">
            <v>4.74</v>
          </cell>
          <cell r="F1646">
            <v>11.05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0.18</v>
          </cell>
          <cell r="E1647">
            <v>0.12</v>
          </cell>
          <cell r="F1647">
            <v>0.3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259.89999999999998</v>
          </cell>
          <cell r="E1648">
            <v>4.32</v>
          </cell>
          <cell r="F1648">
            <v>264.22000000000003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297.92</v>
          </cell>
          <cell r="E1649">
            <v>4.32</v>
          </cell>
          <cell r="F1649">
            <v>302.24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158.84</v>
          </cell>
          <cell r="E1650">
            <v>4.32</v>
          </cell>
          <cell r="F1650">
            <v>163.16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134.30000000000001</v>
          </cell>
          <cell r="E1651">
            <v>4.32</v>
          </cell>
          <cell r="F1651">
            <v>138.62</v>
          </cell>
        </row>
        <row r="1652">
          <cell r="A1652" t="str">
            <v>32.08</v>
          </cell>
          <cell r="B1652" t="str">
            <v>Junta de dilatacao estrutural</v>
          </cell>
          <cell r="C1652"/>
          <cell r="D1652"/>
          <cell r="E1652"/>
          <cell r="F1652"/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10.16</v>
          </cell>
          <cell r="E1653">
            <v>2.92</v>
          </cell>
          <cell r="F1653">
            <v>13.08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16.12</v>
          </cell>
          <cell r="E1654">
            <v>2.92</v>
          </cell>
          <cell r="F1654">
            <v>19.04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52.5</v>
          </cell>
          <cell r="E1655">
            <v>20.05</v>
          </cell>
          <cell r="F1655">
            <v>72.55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107.52</v>
          </cell>
          <cell r="E1656">
            <v>20.05</v>
          </cell>
          <cell r="F1656">
            <v>127.57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166.52</v>
          </cell>
          <cell r="E1657"/>
          <cell r="F1657">
            <v>166.52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E1658"/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744.51</v>
          </cell>
          <cell r="E1659">
            <v>9.74</v>
          </cell>
          <cell r="F1659">
            <v>754.25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249.53</v>
          </cell>
          <cell r="E1661"/>
          <cell r="F1661">
            <v>249.53</v>
          </cell>
        </row>
        <row r="1662">
          <cell r="A1662" t="str">
            <v>32.09</v>
          </cell>
          <cell r="B1662" t="str">
            <v>Apoios e afins</v>
          </cell>
          <cell r="C1662"/>
          <cell r="D1662"/>
          <cell r="E1662"/>
          <cell r="F1662"/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</v>
          </cell>
          <cell r="E1663">
            <v>12.95</v>
          </cell>
          <cell r="F1663">
            <v>24.95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130.03</v>
          </cell>
          <cell r="E1664">
            <v>8.6300000000000008</v>
          </cell>
          <cell r="F1664">
            <v>138.66</v>
          </cell>
        </row>
        <row r="1665">
          <cell r="A1665" t="str">
            <v>32.10</v>
          </cell>
          <cell r="B1665" t="str">
            <v>Envelope de concreto e protecao de tubos</v>
          </cell>
          <cell r="C1665"/>
          <cell r="D1665"/>
          <cell r="E1665"/>
          <cell r="F1665"/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4.33</v>
          </cell>
          <cell r="E1666">
            <v>2.62</v>
          </cell>
          <cell r="F1666">
            <v>6.95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8.68</v>
          </cell>
          <cell r="E1667">
            <v>5.26</v>
          </cell>
          <cell r="F1667">
            <v>13.94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13.04</v>
          </cell>
          <cell r="E1668">
            <v>7.88</v>
          </cell>
          <cell r="F1668">
            <v>20.92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17.38</v>
          </cell>
          <cell r="E1669">
            <v>10.52</v>
          </cell>
          <cell r="F1669">
            <v>27.9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26.1</v>
          </cell>
          <cell r="E1670">
            <v>15.78</v>
          </cell>
          <cell r="F1670">
            <v>41.88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25.25</v>
          </cell>
          <cell r="E1671">
            <v>1.62</v>
          </cell>
          <cell r="F1671">
            <v>26.87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45.54</v>
          </cell>
          <cell r="E1672">
            <v>2.27</v>
          </cell>
          <cell r="F1672">
            <v>47.81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68.86</v>
          </cell>
          <cell r="E1673">
            <v>2.92</v>
          </cell>
          <cell r="F1673">
            <v>71.78</v>
          </cell>
        </row>
        <row r="1674">
          <cell r="A1674" t="str">
            <v>32.11</v>
          </cell>
          <cell r="B1674" t="str">
            <v>Isolante termico para tubos e dutos</v>
          </cell>
          <cell r="C1674"/>
          <cell r="D1674"/>
          <cell r="E1674"/>
          <cell r="F1674"/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34.909999999999997</v>
          </cell>
          <cell r="E1675">
            <v>11.01</v>
          </cell>
          <cell r="F1675">
            <v>45.92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1.24</v>
          </cell>
          <cell r="E1676">
            <v>11.01</v>
          </cell>
          <cell r="F1676">
            <v>12.25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1.56</v>
          </cell>
          <cell r="E1677">
            <v>11.01</v>
          </cell>
          <cell r="F1677">
            <v>12.57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2.2400000000000002</v>
          </cell>
          <cell r="E1678">
            <v>11.01</v>
          </cell>
          <cell r="F1678">
            <v>13.25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2.36</v>
          </cell>
          <cell r="E1679">
            <v>11.01</v>
          </cell>
          <cell r="F1679">
            <v>13.37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4.78</v>
          </cell>
          <cell r="E1680">
            <v>11.01</v>
          </cell>
          <cell r="F1680">
            <v>15.79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4.43</v>
          </cell>
          <cell r="E1681">
            <v>11.01</v>
          </cell>
          <cell r="F1681">
            <v>15.44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6.33</v>
          </cell>
          <cell r="E1682">
            <v>11.01</v>
          </cell>
          <cell r="F1682">
            <v>17.34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6.67</v>
          </cell>
          <cell r="E1683">
            <v>11.01</v>
          </cell>
          <cell r="F1683">
            <v>17.68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7.65</v>
          </cell>
          <cell r="E1684">
            <v>11.01</v>
          </cell>
          <cell r="F1684">
            <v>18.66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8.61</v>
          </cell>
          <cell r="E1685">
            <v>11.01</v>
          </cell>
          <cell r="F1685">
            <v>19.62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20.27</v>
          </cell>
          <cell r="E1686">
            <v>11.01</v>
          </cell>
          <cell r="F1686">
            <v>31.28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24.82</v>
          </cell>
          <cell r="E1687">
            <v>11.01</v>
          </cell>
          <cell r="F1687">
            <v>35.83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28.56</v>
          </cell>
          <cell r="E1688">
            <v>11.01</v>
          </cell>
          <cell r="F1688">
            <v>39.57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32.43</v>
          </cell>
          <cell r="E1689">
            <v>11.01</v>
          </cell>
          <cell r="F1689">
            <v>43.44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35.659999999999997</v>
          </cell>
          <cell r="E1690">
            <v>11.01</v>
          </cell>
          <cell r="F1690">
            <v>46.67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39.58</v>
          </cell>
          <cell r="E1691">
            <v>11.01</v>
          </cell>
          <cell r="F1691">
            <v>50.59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48.54</v>
          </cell>
          <cell r="E1692">
            <v>11.01</v>
          </cell>
          <cell r="F1692">
            <v>59.55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54</v>
          </cell>
          <cell r="E1693">
            <v>11.01</v>
          </cell>
          <cell r="F1693">
            <v>65.010000000000005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76.72</v>
          </cell>
          <cell r="E1694">
            <v>11.01</v>
          </cell>
          <cell r="F1694">
            <v>87.73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96.02</v>
          </cell>
          <cell r="E1695">
            <v>11.01</v>
          </cell>
          <cell r="F1695">
            <v>107.03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124.99</v>
          </cell>
          <cell r="E1696">
            <v>11.01</v>
          </cell>
          <cell r="F1696">
            <v>136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186.42</v>
          </cell>
          <cell r="E1697">
            <v>20.2</v>
          </cell>
          <cell r="F1697">
            <v>206.62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14.54</v>
          </cell>
          <cell r="E1698">
            <v>11.01</v>
          </cell>
          <cell r="F1698">
            <v>25.55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17.600000000000001</v>
          </cell>
          <cell r="E1699">
            <v>11.01</v>
          </cell>
          <cell r="F1699">
            <v>28.61</v>
          </cell>
        </row>
        <row r="1700">
          <cell r="A1700" t="str">
            <v>32.15</v>
          </cell>
          <cell r="B1700" t="str">
            <v>Impermeabilizacao flexivel com manta</v>
          </cell>
          <cell r="C1700"/>
          <cell r="D1700"/>
          <cell r="E1700"/>
          <cell r="F1700"/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56.94</v>
          </cell>
          <cell r="E1701">
            <v>18.79</v>
          </cell>
          <cell r="F1701">
            <v>75.73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62.29</v>
          </cell>
          <cell r="E1702">
            <v>18.79</v>
          </cell>
          <cell r="F1702">
            <v>81.08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163.61000000000001</v>
          </cell>
          <cell r="E1703">
            <v>23.66</v>
          </cell>
          <cell r="F1703">
            <v>187.27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135.37</v>
          </cell>
          <cell r="E1704">
            <v>23.66</v>
          </cell>
          <cell r="F1704">
            <v>159.03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E1705"/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  <cell r="C1706"/>
          <cell r="D1706"/>
          <cell r="E1706"/>
          <cell r="F1706"/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10.029999999999999</v>
          </cell>
          <cell r="E1707">
            <v>7.79</v>
          </cell>
          <cell r="F1707">
            <v>17.82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7.02</v>
          </cell>
          <cell r="E1708">
            <v>7.79</v>
          </cell>
          <cell r="F1708">
            <v>14.81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45.48</v>
          </cell>
          <cell r="E1709">
            <v>7.79</v>
          </cell>
          <cell r="F1709">
            <v>53.27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66.16</v>
          </cell>
          <cell r="E1710">
            <v>21.59</v>
          </cell>
          <cell r="F1710">
            <v>87.75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49.13</v>
          </cell>
          <cell r="E1711">
            <v>7.79</v>
          </cell>
          <cell r="F1711">
            <v>56.92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71.27</v>
          </cell>
          <cell r="E1712">
            <v>21.59</v>
          </cell>
          <cell r="F1712">
            <v>92.86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35.51</v>
          </cell>
          <cell r="E1713">
            <v>25.48</v>
          </cell>
          <cell r="F1713">
            <v>60.99</v>
          </cell>
        </row>
        <row r="1714">
          <cell r="A1714" t="str">
            <v>32.17</v>
          </cell>
          <cell r="B1714" t="str">
            <v>Impermeabilizacao rigida</v>
          </cell>
          <cell r="C1714"/>
          <cell r="D1714"/>
          <cell r="E1714"/>
          <cell r="F1714"/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440.35</v>
          </cell>
          <cell r="E1715">
            <v>336.84</v>
          </cell>
          <cell r="F1715">
            <v>777.19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446.8</v>
          </cell>
          <cell r="E1716"/>
          <cell r="F1716">
            <v>446.8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5.24</v>
          </cell>
          <cell r="E1717">
            <v>8.2100000000000009</v>
          </cell>
          <cell r="F1717">
            <v>13.45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12.97</v>
          </cell>
          <cell r="E1718">
            <v>16.420000000000002</v>
          </cell>
          <cell r="F1718">
            <v>29.39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50.79</v>
          </cell>
          <cell r="E1719">
            <v>8.2100000000000009</v>
          </cell>
          <cell r="F1719">
            <v>59</v>
          </cell>
        </row>
        <row r="1720">
          <cell r="A1720" t="str">
            <v>32.20</v>
          </cell>
          <cell r="B1720" t="str">
            <v>Reparos, conservacoes e complementos - GRUPO 32</v>
          </cell>
          <cell r="C1720"/>
          <cell r="D1720"/>
          <cell r="E1720"/>
          <cell r="F1720"/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D1721"/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4.18</v>
          </cell>
          <cell r="E1722">
            <v>3.89</v>
          </cell>
          <cell r="F1722">
            <v>8.07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2.2200000000000002</v>
          </cell>
          <cell r="E1723">
            <v>3.89</v>
          </cell>
          <cell r="F1723">
            <v>6.11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12.91</v>
          </cell>
          <cell r="E1724">
            <v>3.89</v>
          </cell>
          <cell r="F1724">
            <v>16.8</v>
          </cell>
        </row>
        <row r="1725">
          <cell r="A1725" t="str">
            <v>33</v>
          </cell>
          <cell r="B1725" t="str">
            <v>PINTURA</v>
          </cell>
          <cell r="C1725"/>
          <cell r="D1725"/>
          <cell r="E1725"/>
          <cell r="F1725"/>
        </row>
        <row r="1726">
          <cell r="A1726" t="str">
            <v>33.01</v>
          </cell>
          <cell r="B1726" t="str">
            <v>Preparo de base</v>
          </cell>
          <cell r="C1726"/>
          <cell r="D1726"/>
          <cell r="E1726"/>
          <cell r="F1726"/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7.21</v>
          </cell>
          <cell r="E1727">
            <v>33.43</v>
          </cell>
          <cell r="F1727">
            <v>40.64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4.24</v>
          </cell>
          <cell r="E1728">
            <v>33.43</v>
          </cell>
          <cell r="F1728">
            <v>37.67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5.92</v>
          </cell>
          <cell r="E1729">
            <v>8.52</v>
          </cell>
          <cell r="F1729">
            <v>14.44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25.23</v>
          </cell>
          <cell r="E1730">
            <v>23.94</v>
          </cell>
          <cell r="F1730">
            <v>49.17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7.19</v>
          </cell>
          <cell r="E1731">
            <v>9.15</v>
          </cell>
          <cell r="F1731">
            <v>16.34</v>
          </cell>
        </row>
        <row r="1732">
          <cell r="A1732" t="str">
            <v>33.02</v>
          </cell>
          <cell r="B1732" t="str">
            <v>Massa corrida</v>
          </cell>
          <cell r="C1732"/>
          <cell r="D1732"/>
          <cell r="E1732"/>
          <cell r="F1732"/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2.57</v>
          </cell>
          <cell r="E1733">
            <v>11.52</v>
          </cell>
          <cell r="F1733">
            <v>14.09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4.8600000000000003</v>
          </cell>
          <cell r="E1734">
            <v>11.52</v>
          </cell>
          <cell r="F1734">
            <v>16.38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  <cell r="C1735"/>
          <cell r="D1735"/>
          <cell r="E1735"/>
          <cell r="F1735"/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5.46</v>
          </cell>
          <cell r="E1736">
            <v>25.35</v>
          </cell>
          <cell r="F1736">
            <v>30.81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7.58</v>
          </cell>
          <cell r="E1737">
            <v>21.54</v>
          </cell>
          <cell r="F1737">
            <v>29.12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14.81</v>
          </cell>
          <cell r="E1738">
            <v>11.97</v>
          </cell>
          <cell r="F1738">
            <v>26.78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17.329999999999998</v>
          </cell>
          <cell r="E1739">
            <v>20.57</v>
          </cell>
          <cell r="F1739">
            <v>37.9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8.3800000000000008</v>
          </cell>
          <cell r="E1740">
            <v>15.25</v>
          </cell>
          <cell r="F1740">
            <v>23.63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36.22</v>
          </cell>
          <cell r="E1741">
            <v>15.25</v>
          </cell>
          <cell r="F1741">
            <v>51.47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21.03</v>
          </cell>
          <cell r="E1742">
            <v>20.57</v>
          </cell>
          <cell r="F1742">
            <v>41.6</v>
          </cell>
        </row>
        <row r="1743">
          <cell r="A1743" t="str">
            <v>33.05</v>
          </cell>
          <cell r="B1743" t="str">
            <v>Pintura em superficies de madeira</v>
          </cell>
          <cell r="C1743"/>
          <cell r="D1743"/>
          <cell r="E1743"/>
          <cell r="F1743"/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7.02</v>
          </cell>
          <cell r="E1744">
            <v>15.25</v>
          </cell>
          <cell r="F1744">
            <v>22.27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2.73</v>
          </cell>
          <cell r="E1745">
            <v>2.84</v>
          </cell>
          <cell r="F1745">
            <v>5.57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9.34</v>
          </cell>
          <cell r="E1746">
            <v>17.2</v>
          </cell>
          <cell r="F1746">
            <v>26.54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2.4700000000000002</v>
          </cell>
          <cell r="E1747">
            <v>2.27</v>
          </cell>
          <cell r="F1747">
            <v>4.74</v>
          </cell>
        </row>
        <row r="1748">
          <cell r="A1748" t="str">
            <v>33.06</v>
          </cell>
          <cell r="B1748" t="str">
            <v>Pintura em pisos</v>
          </cell>
          <cell r="C1748"/>
          <cell r="D1748"/>
          <cell r="E1748"/>
          <cell r="F1748"/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3.84</v>
          </cell>
          <cell r="E1749">
            <v>20.57</v>
          </cell>
          <cell r="F1749">
            <v>24.41</v>
          </cell>
        </row>
        <row r="1750">
          <cell r="A1750" t="str">
            <v>33.07</v>
          </cell>
          <cell r="B1750" t="str">
            <v>Pintura em estruturas metalicas</v>
          </cell>
          <cell r="C1750"/>
          <cell r="D1750"/>
          <cell r="E1750"/>
          <cell r="F1750"/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10.36</v>
          </cell>
          <cell r="E1751">
            <v>38.29</v>
          </cell>
          <cell r="F1751">
            <v>48.65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4.3600000000000003</v>
          </cell>
          <cell r="E1752"/>
          <cell r="F1752">
            <v>4.3600000000000003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2.96</v>
          </cell>
          <cell r="E1753"/>
          <cell r="F1753">
            <v>2.96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151.63</v>
          </cell>
          <cell r="E1754">
            <v>190.23</v>
          </cell>
          <cell r="F1754">
            <v>341.86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727.36</v>
          </cell>
          <cell r="E1755">
            <v>220.53</v>
          </cell>
          <cell r="F1755">
            <v>947.89</v>
          </cell>
        </row>
        <row r="1756">
          <cell r="A1756" t="str">
            <v>33.09</v>
          </cell>
          <cell r="B1756" t="str">
            <v>Pintura de sinalizacao</v>
          </cell>
          <cell r="C1756"/>
          <cell r="D1756"/>
          <cell r="E1756"/>
          <cell r="F1756"/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1.46</v>
          </cell>
          <cell r="E1757">
            <v>1.55</v>
          </cell>
          <cell r="F1757">
            <v>3.01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0.94</v>
          </cell>
          <cell r="E1758">
            <v>3.09</v>
          </cell>
          <cell r="F1758">
            <v>4.03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  <cell r="C1759"/>
          <cell r="D1759"/>
          <cell r="E1759"/>
          <cell r="F1759"/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6.76</v>
          </cell>
          <cell r="E1760">
            <v>20.57</v>
          </cell>
          <cell r="F1760">
            <v>27.33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8.34</v>
          </cell>
          <cell r="E1761">
            <v>20.57</v>
          </cell>
          <cell r="F1761">
            <v>28.91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9.9600000000000009</v>
          </cell>
          <cell r="E1762">
            <v>20.57</v>
          </cell>
          <cell r="F1762">
            <v>30.53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12.37</v>
          </cell>
          <cell r="E1763">
            <v>20.57</v>
          </cell>
          <cell r="F1763">
            <v>32.94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9.69</v>
          </cell>
          <cell r="E1764">
            <v>20.57</v>
          </cell>
          <cell r="F1764">
            <v>30.26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63.93</v>
          </cell>
          <cell r="E1765">
            <v>43.07</v>
          </cell>
          <cell r="F1765">
            <v>107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16.89</v>
          </cell>
          <cell r="E1766">
            <v>20.57</v>
          </cell>
          <cell r="F1766">
            <v>37.46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13.48</v>
          </cell>
          <cell r="E1767">
            <v>28.71</v>
          </cell>
          <cell r="F1767">
            <v>42.19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210.93</v>
          </cell>
          <cell r="E1768"/>
          <cell r="F1768">
            <v>210.93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418.22</v>
          </cell>
          <cell r="E1769"/>
          <cell r="F1769">
            <v>418.22</v>
          </cell>
        </row>
        <row r="1770">
          <cell r="A1770" t="str">
            <v>33.11</v>
          </cell>
          <cell r="B1770" t="str">
            <v>Pintura em superficie metalica, inclusive preparo</v>
          </cell>
          <cell r="C1770"/>
          <cell r="D1770"/>
          <cell r="E1770"/>
          <cell r="F1770"/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15.8</v>
          </cell>
          <cell r="E1771">
            <v>28.71</v>
          </cell>
          <cell r="F1771">
            <v>44.51</v>
          </cell>
        </row>
        <row r="1772">
          <cell r="A1772" t="str">
            <v>33.12</v>
          </cell>
          <cell r="B1772" t="str">
            <v>Pintura em superficie de madeira, inclusive preparo</v>
          </cell>
          <cell r="C1772"/>
          <cell r="D1772"/>
          <cell r="E1772"/>
          <cell r="F1772"/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16.149999999999999</v>
          </cell>
          <cell r="E1773">
            <v>28.71</v>
          </cell>
          <cell r="F1773">
            <v>44.86</v>
          </cell>
        </row>
        <row r="1774">
          <cell r="A1774" t="str">
            <v>34</v>
          </cell>
          <cell r="B1774" t="str">
            <v>PAISAGISMO E FECHAMENTOS</v>
          </cell>
          <cell r="C1774"/>
          <cell r="D1774"/>
          <cell r="E1774"/>
          <cell r="F1774"/>
        </row>
        <row r="1775">
          <cell r="A1775" t="str">
            <v>34.01</v>
          </cell>
          <cell r="B1775" t="str">
            <v>Preparacao de solo</v>
          </cell>
          <cell r="C1775"/>
          <cell r="D1775"/>
          <cell r="E1775"/>
          <cell r="F1775"/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136.94999999999999</v>
          </cell>
          <cell r="E1776">
            <v>48.68</v>
          </cell>
          <cell r="F1776">
            <v>185.63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D1777"/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  <cell r="C1778"/>
          <cell r="D1778"/>
          <cell r="E1778"/>
          <cell r="F1778"/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8.86</v>
          </cell>
          <cell r="E1779">
            <v>3.29</v>
          </cell>
          <cell r="F1779">
            <v>12.15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8.0299999999999994</v>
          </cell>
          <cell r="E1780">
            <v>4.92</v>
          </cell>
          <cell r="F1780">
            <v>12.95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59.98</v>
          </cell>
          <cell r="E1781">
            <v>6.26</v>
          </cell>
          <cell r="F1781">
            <v>66.239999999999995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16.86</v>
          </cell>
          <cell r="E1782">
            <v>4.92</v>
          </cell>
          <cell r="F1782">
            <v>21.78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40</v>
          </cell>
          <cell r="E1783">
            <v>6.26</v>
          </cell>
          <cell r="F1783">
            <v>46.26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8.59</v>
          </cell>
          <cell r="E1784">
            <v>4.92</v>
          </cell>
          <cell r="F1784">
            <v>13.51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41.96</v>
          </cell>
          <cell r="E1785">
            <v>6.26</v>
          </cell>
          <cell r="F1785">
            <v>48.22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7.44</v>
          </cell>
          <cell r="E1786"/>
          <cell r="F1786">
            <v>7.44</v>
          </cell>
        </row>
        <row r="1787">
          <cell r="A1787" t="str">
            <v>34.03</v>
          </cell>
          <cell r="B1787" t="str">
            <v>Vegetacao arbustiva</v>
          </cell>
          <cell r="C1787"/>
          <cell r="D1787"/>
          <cell r="E1787"/>
          <cell r="F1787"/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42.76</v>
          </cell>
          <cell r="E1788">
            <v>3.61</v>
          </cell>
          <cell r="F1788">
            <v>46.37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30.54</v>
          </cell>
          <cell r="E1789">
            <v>3.61</v>
          </cell>
          <cell r="F1789">
            <v>34.15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30.74</v>
          </cell>
          <cell r="E1790">
            <v>3.61</v>
          </cell>
          <cell r="F1790">
            <v>34.35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43.67</v>
          </cell>
          <cell r="E1791">
            <v>3.61</v>
          </cell>
          <cell r="F1791">
            <v>47.28</v>
          </cell>
        </row>
        <row r="1792">
          <cell r="A1792" t="str">
            <v>34.04</v>
          </cell>
          <cell r="B1792" t="str">
            <v>arvores</v>
          </cell>
          <cell r="C1792"/>
          <cell r="D1792"/>
          <cell r="E1792"/>
          <cell r="F1792"/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67.58</v>
          </cell>
          <cell r="E1793">
            <v>31.32</v>
          </cell>
          <cell r="F1793">
            <v>98.9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79.75</v>
          </cell>
          <cell r="E1794">
            <v>31.32</v>
          </cell>
          <cell r="F1794">
            <v>111.07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101.86</v>
          </cell>
          <cell r="E1795">
            <v>31.32</v>
          </cell>
          <cell r="F1795">
            <v>133.18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195.74</v>
          </cell>
          <cell r="E1796">
            <v>3.53</v>
          </cell>
          <cell r="F1796">
            <v>199.27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92.61</v>
          </cell>
          <cell r="E1797">
            <v>3.53</v>
          </cell>
          <cell r="F1797">
            <v>96.14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117.29</v>
          </cell>
          <cell r="E1798">
            <v>31.32</v>
          </cell>
          <cell r="F1798">
            <v>148.61000000000001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254.25</v>
          </cell>
          <cell r="E1799">
            <v>31.32</v>
          </cell>
          <cell r="F1799">
            <v>285.57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50.55</v>
          </cell>
          <cell r="E1800">
            <v>31.32</v>
          </cell>
          <cell r="F1800">
            <v>81.87</v>
          </cell>
        </row>
        <row r="1801">
          <cell r="A1801" t="str">
            <v>34.05</v>
          </cell>
          <cell r="B1801" t="str">
            <v>Cercas e fechamentos</v>
          </cell>
          <cell r="C1801"/>
          <cell r="D1801"/>
          <cell r="E1801"/>
          <cell r="F1801"/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28.76</v>
          </cell>
          <cell r="E1802">
            <v>31.32</v>
          </cell>
          <cell r="F1802">
            <v>60.08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39.65</v>
          </cell>
          <cell r="E1803">
            <v>31.32</v>
          </cell>
          <cell r="F1803">
            <v>70.97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45.03</v>
          </cell>
          <cell r="E1804">
            <v>31.32</v>
          </cell>
          <cell r="F1804">
            <v>76.349999999999994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171.17</v>
          </cell>
          <cell r="E1805">
            <v>50.24</v>
          </cell>
          <cell r="F1805">
            <v>221.41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225.52</v>
          </cell>
          <cell r="E1806"/>
          <cell r="F1806">
            <v>225.52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231.17</v>
          </cell>
          <cell r="E1807"/>
          <cell r="F1807">
            <v>231.17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233.41</v>
          </cell>
          <cell r="E1808"/>
          <cell r="F1808">
            <v>233.41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36.11</v>
          </cell>
          <cell r="E1809"/>
          <cell r="F1809">
            <v>36.11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246.01</v>
          </cell>
          <cell r="E1810"/>
          <cell r="F1810">
            <v>246.01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446.82</v>
          </cell>
          <cell r="E1811">
            <v>64.61</v>
          </cell>
          <cell r="F1811">
            <v>511.43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246.7</v>
          </cell>
          <cell r="E1812"/>
          <cell r="F1812">
            <v>246.7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2038.44</v>
          </cell>
          <cell r="E1813">
            <v>96.48</v>
          </cell>
          <cell r="F1813">
            <v>2134.92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1252.32</v>
          </cell>
          <cell r="E1814">
            <v>96.48</v>
          </cell>
          <cell r="F1814">
            <v>1348.8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583.55999999999995</v>
          </cell>
          <cell r="E1815">
            <v>37.9</v>
          </cell>
          <cell r="F1815">
            <v>621.46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809.44</v>
          </cell>
          <cell r="E1816">
            <v>32.880000000000003</v>
          </cell>
          <cell r="F1816">
            <v>842.32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1359.21</v>
          </cell>
          <cell r="E1817">
            <v>77.849999999999994</v>
          </cell>
          <cell r="F1817">
            <v>1437.06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130.16</v>
          </cell>
          <cell r="E1818">
            <v>95.19</v>
          </cell>
          <cell r="F1818">
            <v>225.35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132.57</v>
          </cell>
          <cell r="E1819">
            <v>50.58</v>
          </cell>
          <cell r="F1819">
            <v>183.15</v>
          </cell>
        </row>
        <row r="1820">
          <cell r="A1820" t="str">
            <v>34.13</v>
          </cell>
          <cell r="B1820" t="str">
            <v>Corte, recorte e remocao</v>
          </cell>
          <cell r="C1820"/>
          <cell r="D1820"/>
          <cell r="E1820"/>
          <cell r="F1820"/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143.94</v>
          </cell>
          <cell r="E1821">
            <v>151.96</v>
          </cell>
          <cell r="F1821">
            <v>295.89999999999998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601.41</v>
          </cell>
          <cell r="E1822">
            <v>187.1</v>
          </cell>
          <cell r="F1822">
            <v>788.51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1808.68</v>
          </cell>
          <cell r="E1823">
            <v>339.06</v>
          </cell>
          <cell r="F1823">
            <v>2147.7399999999998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2644.69</v>
          </cell>
          <cell r="E1824">
            <v>919.36</v>
          </cell>
          <cell r="F1824">
            <v>3564.05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5319.8</v>
          </cell>
          <cell r="E1825">
            <v>1838.72</v>
          </cell>
          <cell r="F1825">
            <v>7158.52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7834.27</v>
          </cell>
          <cell r="E1826">
            <v>2135.04</v>
          </cell>
          <cell r="F1826">
            <v>9969.31</v>
          </cell>
        </row>
        <row r="1827">
          <cell r="A1827" t="str">
            <v>34.20</v>
          </cell>
          <cell r="B1827" t="str">
            <v>Reparos, conservacoes e complementos - GRUPO 34</v>
          </cell>
          <cell r="C1827"/>
          <cell r="D1827"/>
          <cell r="E1827"/>
          <cell r="F1827"/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9.82</v>
          </cell>
          <cell r="E1828">
            <v>7.59</v>
          </cell>
          <cell r="F1828">
            <v>17.41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76.12</v>
          </cell>
          <cell r="E1829">
            <v>10.51</v>
          </cell>
          <cell r="F1829">
            <v>86.63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14.53</v>
          </cell>
          <cell r="E1830"/>
          <cell r="F1830">
            <v>14.53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2.2999999999999998</v>
          </cell>
          <cell r="E1831">
            <v>15.93</v>
          </cell>
          <cell r="F1831">
            <v>18.23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2.38</v>
          </cell>
          <cell r="E1832">
            <v>21.35</v>
          </cell>
          <cell r="F1832">
            <v>23.73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489.34</v>
          </cell>
          <cell r="E1833">
            <v>173.39</v>
          </cell>
          <cell r="F1833">
            <v>662.73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838.57</v>
          </cell>
          <cell r="E1834">
            <v>21.59</v>
          </cell>
          <cell r="F1834">
            <v>860.16</v>
          </cell>
        </row>
        <row r="1835">
          <cell r="A1835" t="str">
            <v>35</v>
          </cell>
          <cell r="B1835" t="str">
            <v>PLAYGROUND E EQUIPAMENTO RECREATIVO</v>
          </cell>
          <cell r="C1835"/>
          <cell r="D1835"/>
          <cell r="E1835"/>
          <cell r="F1835"/>
        </row>
        <row r="1836">
          <cell r="A1836" t="str">
            <v>35.01</v>
          </cell>
          <cell r="B1836" t="str">
            <v>Quadra e equipamento de esportes</v>
          </cell>
          <cell r="C1836"/>
          <cell r="D1836"/>
          <cell r="E1836"/>
          <cell r="F1836"/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50.17</v>
          </cell>
          <cell r="E1837">
            <v>6.47</v>
          </cell>
          <cell r="F1837">
            <v>56.64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1709.59</v>
          </cell>
          <cell r="E1838">
            <v>155.37</v>
          </cell>
          <cell r="F1838">
            <v>1864.96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2207.67</v>
          </cell>
          <cell r="E1839">
            <v>1957</v>
          </cell>
          <cell r="F1839">
            <v>4164.67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1378.69</v>
          </cell>
          <cell r="E1840">
            <v>155.37</v>
          </cell>
          <cell r="F1840">
            <v>1534.06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134.08000000000001</v>
          </cell>
          <cell r="E1841">
            <v>31.98</v>
          </cell>
          <cell r="F1841">
            <v>166.06</v>
          </cell>
        </row>
        <row r="1842">
          <cell r="A1842" t="str">
            <v>35.03</v>
          </cell>
          <cell r="B1842" t="str">
            <v>Abrigo, guarita e quiosque</v>
          </cell>
          <cell r="C1842"/>
          <cell r="D1842"/>
          <cell r="E1842"/>
          <cell r="F1842"/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3542.66</v>
          </cell>
          <cell r="E1843">
            <v>91.89</v>
          </cell>
          <cell r="F1843">
            <v>3634.55</v>
          </cell>
        </row>
        <row r="1844">
          <cell r="A1844" t="str">
            <v>35.04</v>
          </cell>
          <cell r="B1844" t="str">
            <v>Bancos</v>
          </cell>
          <cell r="C1844"/>
          <cell r="D1844"/>
          <cell r="E1844"/>
          <cell r="F1844"/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135.03</v>
          </cell>
          <cell r="E1845">
            <v>93.71</v>
          </cell>
          <cell r="F1845">
            <v>228.74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475.22</v>
          </cell>
          <cell r="E1846">
            <v>20.86</v>
          </cell>
          <cell r="F1846">
            <v>496.08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202.97</v>
          </cell>
          <cell r="E1847">
            <v>58.41</v>
          </cell>
          <cell r="F1847">
            <v>261.38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496.9</v>
          </cell>
          <cell r="E1848">
            <v>29.33</v>
          </cell>
          <cell r="F1848">
            <v>526.23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777.4</v>
          </cell>
          <cell r="E1849">
            <v>44</v>
          </cell>
          <cell r="F1849">
            <v>821.4</v>
          </cell>
        </row>
        <row r="1850">
          <cell r="A1850" t="str">
            <v>35.05</v>
          </cell>
          <cell r="B1850" t="str">
            <v>Equipamento recreativo</v>
          </cell>
          <cell r="C1850"/>
          <cell r="D1850"/>
          <cell r="E1850"/>
          <cell r="F1850"/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4686.68</v>
          </cell>
          <cell r="E1851">
            <v>207.17</v>
          </cell>
          <cell r="F1851">
            <v>4893.8500000000004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1417.3</v>
          </cell>
          <cell r="E1852">
            <v>207.17</v>
          </cell>
          <cell r="F1852">
            <v>1624.47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1166.98</v>
          </cell>
          <cell r="E1853">
            <v>207.17</v>
          </cell>
          <cell r="F1853">
            <v>1374.15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1543.42</v>
          </cell>
          <cell r="E1854">
            <v>207.17</v>
          </cell>
          <cell r="F1854">
            <v>1750.59</v>
          </cell>
        </row>
        <row r="1855">
          <cell r="A1855" t="str">
            <v>35.07</v>
          </cell>
          <cell r="B1855" t="str">
            <v>Mastro para bandeiras</v>
          </cell>
          <cell r="C1855"/>
          <cell r="D1855"/>
          <cell r="E1855"/>
          <cell r="F1855"/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5398.95</v>
          </cell>
          <cell r="E1856">
            <v>329.32</v>
          </cell>
          <cell r="F1856">
            <v>5728.27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11026.54</v>
          </cell>
          <cell r="E1857">
            <v>329.32</v>
          </cell>
          <cell r="F1857">
            <v>11355.86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3651.82</v>
          </cell>
          <cell r="E1858">
            <v>48.64</v>
          </cell>
          <cell r="F1858">
            <v>3700.46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1776</v>
          </cell>
          <cell r="E1859">
            <v>48.64</v>
          </cell>
          <cell r="F1859">
            <v>1824.64</v>
          </cell>
        </row>
        <row r="1860">
          <cell r="A1860" t="str">
            <v>35.20</v>
          </cell>
          <cell r="B1860" t="str">
            <v>Reparos, conservacoes e complementos - GRUPO 35</v>
          </cell>
          <cell r="C1860"/>
          <cell r="D1860"/>
          <cell r="E1860"/>
          <cell r="F1860"/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10.89</v>
          </cell>
          <cell r="E1861"/>
          <cell r="F1861">
            <v>10.89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1128.3499999999999</v>
          </cell>
          <cell r="E1862">
            <v>32.369999999999997</v>
          </cell>
          <cell r="F1862">
            <v>1160.72</v>
          </cell>
        </row>
        <row r="1863">
          <cell r="A1863" t="str">
            <v>36</v>
          </cell>
          <cell r="B1863" t="str">
            <v>ENTRADA DE ENERGIA ELETRICA E TELEFONIA</v>
          </cell>
          <cell r="C1863"/>
          <cell r="D1863"/>
          <cell r="E1863"/>
          <cell r="F1863"/>
        </row>
        <row r="1864">
          <cell r="A1864" t="str">
            <v>36.01</v>
          </cell>
          <cell r="B1864" t="str">
            <v>Entrada de energia - componentes</v>
          </cell>
          <cell r="C1864"/>
          <cell r="D1864"/>
          <cell r="E1864"/>
          <cell r="F1864"/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148041.35999999999</v>
          </cell>
          <cell r="E1865">
            <v>253.79</v>
          </cell>
          <cell r="F1865">
            <v>148295.15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119269.84</v>
          </cell>
          <cell r="E1866">
            <v>253.79</v>
          </cell>
          <cell r="F1866">
            <v>119523.63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137414.5</v>
          </cell>
          <cell r="E1867">
            <v>507.58</v>
          </cell>
          <cell r="F1867">
            <v>137922.07999999999</v>
          </cell>
        </row>
        <row r="1868">
          <cell r="A1868" t="str">
            <v>36.03</v>
          </cell>
          <cell r="B1868" t="str">
            <v>Caixas de entrada / medicao</v>
          </cell>
          <cell r="C1868"/>
          <cell r="D1868"/>
          <cell r="E1868"/>
          <cell r="F1868"/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167.76</v>
          </cell>
          <cell r="E1869">
            <v>165.84</v>
          </cell>
          <cell r="F1869">
            <v>333.6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272.83999999999997</v>
          </cell>
          <cell r="E1870">
            <v>165.84</v>
          </cell>
          <cell r="F1870">
            <v>438.68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1069.98</v>
          </cell>
          <cell r="E1871">
            <v>191.44</v>
          </cell>
          <cell r="F1871">
            <v>1261.42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2727.55</v>
          </cell>
          <cell r="E1872">
            <v>191.44</v>
          </cell>
          <cell r="F1872">
            <v>2918.99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1625.13</v>
          </cell>
          <cell r="E1873">
            <v>191.44</v>
          </cell>
          <cell r="F1873">
            <v>1816.57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648.36</v>
          </cell>
          <cell r="E1874">
            <v>143.58000000000001</v>
          </cell>
          <cell r="F1874">
            <v>791.94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2664.26</v>
          </cell>
          <cell r="E1875">
            <v>199.51</v>
          </cell>
          <cell r="F1875">
            <v>2863.77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1001.44</v>
          </cell>
          <cell r="E1876">
            <v>191.44</v>
          </cell>
          <cell r="F1876">
            <v>1192.8800000000001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128.63</v>
          </cell>
          <cell r="E1877">
            <v>95.72</v>
          </cell>
          <cell r="F1877">
            <v>224.35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249.42</v>
          </cell>
          <cell r="E1878">
            <v>165.84</v>
          </cell>
          <cell r="F1878">
            <v>415.26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753.56</v>
          </cell>
          <cell r="E1879">
            <v>191.44</v>
          </cell>
          <cell r="F1879">
            <v>945</v>
          </cell>
        </row>
        <row r="1880">
          <cell r="A1880" t="str">
            <v>36.04</v>
          </cell>
          <cell r="B1880" t="str">
            <v>Suporte (Braquet)</v>
          </cell>
          <cell r="C1880"/>
          <cell r="D1880"/>
          <cell r="E1880"/>
          <cell r="F1880"/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29.99</v>
          </cell>
          <cell r="E1881">
            <v>14.36</v>
          </cell>
          <cell r="F1881">
            <v>44.35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38.950000000000003</v>
          </cell>
          <cell r="E1882">
            <v>14.36</v>
          </cell>
          <cell r="F1882">
            <v>53.31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62.03</v>
          </cell>
          <cell r="E1883">
            <v>14.36</v>
          </cell>
          <cell r="F1883">
            <v>76.39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82.5</v>
          </cell>
          <cell r="E1884">
            <v>14.36</v>
          </cell>
          <cell r="F1884">
            <v>96.86</v>
          </cell>
        </row>
        <row r="1885">
          <cell r="A1885" t="str">
            <v>36.05</v>
          </cell>
          <cell r="B1885" t="str">
            <v>Isoladores</v>
          </cell>
          <cell r="C1885"/>
          <cell r="D1885"/>
          <cell r="E1885"/>
          <cell r="F1885"/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39</v>
          </cell>
          <cell r="E1886">
            <v>9.57</v>
          </cell>
          <cell r="F1886">
            <v>48.57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79.849999999999994</v>
          </cell>
          <cell r="E1887">
            <v>9.57</v>
          </cell>
          <cell r="F1887">
            <v>89.42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56.57</v>
          </cell>
          <cell r="E1888">
            <v>35.89</v>
          </cell>
          <cell r="F1888">
            <v>92.46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118.25</v>
          </cell>
          <cell r="E1889">
            <v>9.57</v>
          </cell>
          <cell r="F1889">
            <v>127.82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161.1</v>
          </cell>
          <cell r="E1890">
            <v>9.57</v>
          </cell>
          <cell r="F1890">
            <v>170.67</v>
          </cell>
        </row>
        <row r="1891">
          <cell r="A1891" t="str">
            <v>36.06</v>
          </cell>
          <cell r="B1891" t="str">
            <v>Muflas e terminais</v>
          </cell>
          <cell r="C1891"/>
          <cell r="D1891"/>
          <cell r="E1891"/>
          <cell r="F1891"/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526.17999999999995</v>
          </cell>
          <cell r="E1892">
            <v>23.94</v>
          </cell>
          <cell r="F1892">
            <v>550.12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482.92</v>
          </cell>
          <cell r="E1893">
            <v>23.94</v>
          </cell>
          <cell r="F1893">
            <v>506.86</v>
          </cell>
        </row>
        <row r="1894">
          <cell r="A1894" t="str">
            <v>36.07</v>
          </cell>
          <cell r="B1894" t="str">
            <v>Para-raios de media tensao</v>
          </cell>
          <cell r="C1894"/>
          <cell r="D1894"/>
          <cell r="E1894"/>
          <cell r="F1894"/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182.55</v>
          </cell>
          <cell r="E1895">
            <v>22.45</v>
          </cell>
          <cell r="F1895">
            <v>205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194.51</v>
          </cell>
          <cell r="E1896">
            <v>22.45</v>
          </cell>
          <cell r="F1896">
            <v>216.96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194.79</v>
          </cell>
          <cell r="E1897">
            <v>22.45</v>
          </cell>
          <cell r="F1897">
            <v>217.24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191.28</v>
          </cell>
          <cell r="E1898">
            <v>22.45</v>
          </cell>
          <cell r="F1898">
            <v>213.73</v>
          </cell>
        </row>
        <row r="1899">
          <cell r="A1899" t="str">
            <v>36.08</v>
          </cell>
          <cell r="B1899" t="str">
            <v>Gerador e grupo gerador</v>
          </cell>
          <cell r="C1899"/>
          <cell r="D1899"/>
          <cell r="E1899"/>
          <cell r="F1899"/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198996.28</v>
          </cell>
          <cell r="E1900">
            <v>1845.4</v>
          </cell>
          <cell r="F1900">
            <v>200841.68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235412.17</v>
          </cell>
          <cell r="E1901">
            <v>1845.4</v>
          </cell>
          <cell r="F1901">
            <v>237257.57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89328.41</v>
          </cell>
          <cell r="E1902">
            <v>1845.4</v>
          </cell>
          <cell r="F1902">
            <v>91173.81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129411.52</v>
          </cell>
          <cell r="E1903">
            <v>1845.4</v>
          </cell>
          <cell r="F1903">
            <v>131256.92000000001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81666.820000000007</v>
          </cell>
          <cell r="E1904">
            <v>985.05</v>
          </cell>
          <cell r="F1904">
            <v>82651.87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141666.78</v>
          </cell>
          <cell r="E1905">
            <v>1845.4</v>
          </cell>
          <cell r="F1905">
            <v>143512.18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371877.22</v>
          </cell>
          <cell r="E1906">
            <v>2042.41</v>
          </cell>
          <cell r="F1906">
            <v>373919.63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144553.54999999999</v>
          </cell>
          <cell r="E1907">
            <v>1845.4</v>
          </cell>
          <cell r="F1907">
            <v>146398.95000000001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382273.5</v>
          </cell>
          <cell r="E1908">
            <v>2023.8</v>
          </cell>
          <cell r="F1908">
            <v>384297.3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269409.94</v>
          </cell>
          <cell r="E1909">
            <v>2042.41</v>
          </cell>
          <cell r="F1909">
            <v>271452.34999999998</v>
          </cell>
        </row>
        <row r="1910">
          <cell r="A1910" t="str">
            <v>36.09</v>
          </cell>
          <cell r="B1910" t="str">
            <v>Transformador de entrada</v>
          </cell>
          <cell r="C1910"/>
          <cell r="D1910"/>
          <cell r="E1910"/>
          <cell r="F1910"/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31270</v>
          </cell>
          <cell r="E1911">
            <v>985.05</v>
          </cell>
          <cell r="F1911">
            <v>32255.05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22880.400000000001</v>
          </cell>
          <cell r="E1912">
            <v>985.05</v>
          </cell>
          <cell r="F1912">
            <v>23865.45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56860.37</v>
          </cell>
          <cell r="E1913">
            <v>1576.08</v>
          </cell>
          <cell r="F1913">
            <v>58436.45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104928.67</v>
          </cell>
          <cell r="E1914">
            <v>1576.08</v>
          </cell>
          <cell r="F1914">
            <v>106504.75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4610.3100000000004</v>
          </cell>
          <cell r="E1915">
            <v>394.02</v>
          </cell>
          <cell r="F1915">
            <v>5004.33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5038.38</v>
          </cell>
          <cell r="E1916">
            <v>394.02</v>
          </cell>
          <cell r="F1916">
            <v>5432.4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19629.060000000001</v>
          </cell>
          <cell r="E1917">
            <v>985.05</v>
          </cell>
          <cell r="F1917">
            <v>20614.11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34567.760000000002</v>
          </cell>
          <cell r="E1918">
            <v>985.05</v>
          </cell>
          <cell r="F1918">
            <v>35552.81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16325.74</v>
          </cell>
          <cell r="E1919">
            <v>985.05</v>
          </cell>
          <cell r="F1919">
            <v>17310.79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72114.320000000007</v>
          </cell>
          <cell r="E1920">
            <v>1576.08</v>
          </cell>
          <cell r="F1920">
            <v>73690.399999999994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15456.19</v>
          </cell>
          <cell r="E1921">
            <v>394.02</v>
          </cell>
          <cell r="F1921">
            <v>15850.21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54559.88</v>
          </cell>
          <cell r="E1922">
            <v>1576.08</v>
          </cell>
          <cell r="F1922">
            <v>56135.96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73307.179999999993</v>
          </cell>
          <cell r="E1923">
            <v>1576.08</v>
          </cell>
          <cell r="F1923">
            <v>74883.259999999995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95959.4</v>
          </cell>
          <cell r="E1924">
            <v>1576.08</v>
          </cell>
          <cell r="F1924">
            <v>97535.48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61396.1</v>
          </cell>
          <cell r="E1925">
            <v>985.05</v>
          </cell>
          <cell r="F1925">
            <v>62381.15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25192.78</v>
          </cell>
          <cell r="E1926">
            <v>985.05</v>
          </cell>
          <cell r="F1926">
            <v>26177.83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108084.99</v>
          </cell>
          <cell r="E1927">
            <v>1576.08</v>
          </cell>
          <cell r="F1927">
            <v>109661.07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32322.1</v>
          </cell>
          <cell r="E1928">
            <v>985.05</v>
          </cell>
          <cell r="F1928">
            <v>33307.15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37182.07</v>
          </cell>
          <cell r="E1929">
            <v>985.05</v>
          </cell>
          <cell r="F1929">
            <v>38167.120000000003</v>
          </cell>
        </row>
        <row r="1930">
          <cell r="A1930" t="str">
            <v>36.20</v>
          </cell>
          <cell r="B1930" t="str">
            <v>Reparos, conservacoes e complementos - GRUPO 36</v>
          </cell>
          <cell r="C1930"/>
          <cell r="D1930"/>
          <cell r="E1930"/>
          <cell r="F1930"/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75.489999999999995</v>
          </cell>
          <cell r="E1931">
            <v>19.149999999999999</v>
          </cell>
          <cell r="F1931">
            <v>94.64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48.11</v>
          </cell>
          <cell r="E1932">
            <v>9.57</v>
          </cell>
          <cell r="F1932">
            <v>57.68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1368.03</v>
          </cell>
          <cell r="E1933">
            <v>62.35</v>
          </cell>
          <cell r="F1933">
            <v>1430.38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26.36</v>
          </cell>
          <cell r="E1934">
            <v>9.57</v>
          </cell>
          <cell r="F1934">
            <v>35.93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</v>
          </cell>
          <cell r="E1935">
            <v>7.18</v>
          </cell>
          <cell r="F1935">
            <v>10.48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24.63</v>
          </cell>
          <cell r="E1936">
            <v>9.57</v>
          </cell>
          <cell r="F1936">
            <v>34.200000000000003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600.03</v>
          </cell>
          <cell r="E1937">
            <v>0.97</v>
          </cell>
          <cell r="F1937">
            <v>601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445.24</v>
          </cell>
          <cell r="E1938">
            <v>23.94</v>
          </cell>
          <cell r="F1938">
            <v>469.18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313.73</v>
          </cell>
          <cell r="E1939">
            <v>23.94</v>
          </cell>
          <cell r="F1939">
            <v>337.67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241.53</v>
          </cell>
          <cell r="E1940">
            <v>134.66</v>
          </cell>
          <cell r="F1940">
            <v>376.19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546.45000000000005</v>
          </cell>
          <cell r="E1941">
            <v>0.97</v>
          </cell>
          <cell r="F1941">
            <v>547.41999999999996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24.03</v>
          </cell>
          <cell r="E1942">
            <v>47.86</v>
          </cell>
          <cell r="F1942">
            <v>71.89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490.33</v>
          </cell>
          <cell r="E1943">
            <v>0.97</v>
          </cell>
          <cell r="F1943">
            <v>491.3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D1944"/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19.93</v>
          </cell>
          <cell r="E1945">
            <v>0.78</v>
          </cell>
          <cell r="F1945">
            <v>20.71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19.93</v>
          </cell>
          <cell r="E1946">
            <v>1.17</v>
          </cell>
          <cell r="F1946">
            <v>21.1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519.75</v>
          </cell>
          <cell r="E1947">
            <v>9.74</v>
          </cell>
          <cell r="F1947">
            <v>529.49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648</v>
          </cell>
          <cell r="E1948">
            <v>9.74</v>
          </cell>
          <cell r="F1948">
            <v>657.74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41.26</v>
          </cell>
          <cell r="E1949">
            <v>0.97</v>
          </cell>
          <cell r="F1949">
            <v>42.23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15.05</v>
          </cell>
          <cell r="E1950">
            <v>67.33</v>
          </cell>
          <cell r="F1950">
            <v>82.38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75.16</v>
          </cell>
          <cell r="E1951">
            <v>0.97</v>
          </cell>
          <cell r="F1951">
            <v>76.13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182.02</v>
          </cell>
          <cell r="E1952">
            <v>134.66</v>
          </cell>
          <cell r="F1952">
            <v>316.68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323.83</v>
          </cell>
          <cell r="E1953">
            <v>0.97</v>
          </cell>
          <cell r="F1953">
            <v>324.8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564.15</v>
          </cell>
          <cell r="E1954">
            <v>134.66</v>
          </cell>
          <cell r="F1954">
            <v>698.81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2395.48</v>
          </cell>
          <cell r="E1955">
            <v>47.86</v>
          </cell>
          <cell r="F1955">
            <v>2443.34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3597.49</v>
          </cell>
          <cell r="E1956">
            <v>47.86</v>
          </cell>
          <cell r="F1956">
            <v>3645.35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4653.95</v>
          </cell>
          <cell r="E1957">
            <v>47.86</v>
          </cell>
          <cell r="F1957">
            <v>4701.8100000000004</v>
          </cell>
        </row>
        <row r="1958">
          <cell r="A1958" t="str">
            <v>37</v>
          </cell>
          <cell r="B1958" t="str">
            <v>QUADRO E PAINEL PARA ENERGIA ELETRICA E TELEFONIA</v>
          </cell>
          <cell r="C1958"/>
          <cell r="D1958"/>
          <cell r="E1958"/>
          <cell r="F1958"/>
        </row>
        <row r="1959">
          <cell r="A1959" t="str">
            <v>37.01</v>
          </cell>
          <cell r="B1959" t="str">
            <v>Quadro para telefonia embutir, protecao IP40 chapa nº 16msg</v>
          </cell>
          <cell r="C1959"/>
          <cell r="D1959"/>
          <cell r="E1959"/>
          <cell r="F1959"/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419.39</v>
          </cell>
          <cell r="E1963">
            <v>182.92</v>
          </cell>
          <cell r="F1963">
            <v>602.30999999999995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869.43</v>
          </cell>
          <cell r="E1964">
            <v>245.21</v>
          </cell>
          <cell r="F1964">
            <v>1114.6400000000001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  <cell r="C1965"/>
          <cell r="D1965"/>
          <cell r="E1965"/>
          <cell r="F1965"/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83.24</v>
          </cell>
          <cell r="E1966">
            <v>71.8</v>
          </cell>
          <cell r="F1966">
            <v>155.04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159.76</v>
          </cell>
          <cell r="E1967">
            <v>95.72</v>
          </cell>
          <cell r="F1967">
            <v>255.48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280.75</v>
          </cell>
          <cell r="E1968">
            <v>119.66</v>
          </cell>
          <cell r="F1968">
            <v>400.41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433.58</v>
          </cell>
          <cell r="E1969">
            <v>143.58000000000001</v>
          </cell>
          <cell r="F1969">
            <v>577.16</v>
          </cell>
        </row>
        <row r="1970">
          <cell r="A1970" t="str">
            <v>37.03</v>
          </cell>
          <cell r="B1970" t="str">
            <v>Quadro distribuicao de luz e forca de embutir universal</v>
          </cell>
          <cell r="C1970"/>
          <cell r="D1970"/>
          <cell r="E1970"/>
          <cell r="F1970"/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502.37</v>
          </cell>
          <cell r="E1971">
            <v>143.1</v>
          </cell>
          <cell r="F1971">
            <v>645.47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496.08</v>
          </cell>
          <cell r="E1972">
            <v>143.1</v>
          </cell>
          <cell r="F1972">
            <v>639.17999999999995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619.17999999999995</v>
          </cell>
          <cell r="E1973">
            <v>178.89</v>
          </cell>
          <cell r="F1973">
            <v>798.07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670.41</v>
          </cell>
          <cell r="E1974">
            <v>178.89</v>
          </cell>
          <cell r="F1974">
            <v>849.3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1089.3</v>
          </cell>
          <cell r="E1975">
            <v>214.65</v>
          </cell>
          <cell r="F1975">
            <v>1303.95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1434.65</v>
          </cell>
          <cell r="E1976">
            <v>214.65</v>
          </cell>
          <cell r="F1976">
            <v>1649.3</v>
          </cell>
        </row>
        <row r="1977">
          <cell r="A1977" t="str">
            <v>37.04</v>
          </cell>
          <cell r="B1977" t="str">
            <v>Quadro distribuicao de luz e forca de sobrepor universal</v>
          </cell>
          <cell r="C1977"/>
          <cell r="D1977"/>
          <cell r="E1977"/>
          <cell r="F1977"/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602.1</v>
          </cell>
          <cell r="E1978">
            <v>107.34</v>
          </cell>
          <cell r="F1978">
            <v>709.44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699.06</v>
          </cell>
          <cell r="E1979">
            <v>107.34</v>
          </cell>
          <cell r="F1979">
            <v>806.4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805.16</v>
          </cell>
          <cell r="E1980">
            <v>143.1</v>
          </cell>
          <cell r="F1980">
            <v>948.26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854.7</v>
          </cell>
          <cell r="E1981">
            <v>143.1</v>
          </cell>
          <cell r="F1981">
            <v>997.8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1246.8699999999999</v>
          </cell>
          <cell r="E1982">
            <v>178.89</v>
          </cell>
          <cell r="F1982">
            <v>1425.76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1975.42</v>
          </cell>
          <cell r="E1983">
            <v>178.89</v>
          </cell>
          <cell r="F1983">
            <v>2154.31</v>
          </cell>
        </row>
        <row r="1984">
          <cell r="A1984" t="str">
            <v>37.06</v>
          </cell>
          <cell r="B1984" t="str">
            <v>Painel autoportante</v>
          </cell>
          <cell r="C1984"/>
          <cell r="D1984"/>
          <cell r="E1984"/>
          <cell r="F1984"/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4103.74</v>
          </cell>
          <cell r="E1985">
            <v>126.9</v>
          </cell>
          <cell r="F1985">
            <v>4230.6400000000003</v>
          </cell>
        </row>
        <row r="1986">
          <cell r="A1986" t="str">
            <v>37.10</v>
          </cell>
          <cell r="B1986" t="str">
            <v>Barramentos</v>
          </cell>
          <cell r="C1986"/>
          <cell r="D1986"/>
          <cell r="E1986"/>
          <cell r="F1986"/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115.16</v>
          </cell>
          <cell r="E1987">
            <v>8.52</v>
          </cell>
          <cell r="F1987">
            <v>123.68</v>
          </cell>
        </row>
        <row r="1988">
          <cell r="A1988" t="str">
            <v>37.11</v>
          </cell>
          <cell r="B1988" t="str">
            <v>Bases</v>
          </cell>
          <cell r="C1988"/>
          <cell r="D1988"/>
          <cell r="E1988"/>
          <cell r="F1988"/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26.61</v>
          </cell>
          <cell r="E1989">
            <v>14.36</v>
          </cell>
          <cell r="F1989">
            <v>40.97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45</v>
          </cell>
          <cell r="E1990">
            <v>23.94</v>
          </cell>
          <cell r="F1990">
            <v>68.94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52.18</v>
          </cell>
          <cell r="E1991">
            <v>47.86</v>
          </cell>
          <cell r="F1991">
            <v>100.04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169.61</v>
          </cell>
          <cell r="E1992">
            <v>47.86</v>
          </cell>
          <cell r="F1992">
            <v>217.47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241.69</v>
          </cell>
          <cell r="E1993">
            <v>47.86</v>
          </cell>
          <cell r="F1993">
            <v>289.55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815</v>
          </cell>
          <cell r="E1994">
            <v>57.43</v>
          </cell>
          <cell r="F1994">
            <v>872.43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312.33999999999997</v>
          </cell>
          <cell r="E1995">
            <v>57.43</v>
          </cell>
          <cell r="F1995">
            <v>369.77</v>
          </cell>
        </row>
        <row r="1996">
          <cell r="A1996" t="str">
            <v>37.12</v>
          </cell>
          <cell r="B1996" t="str">
            <v>Fusiveis</v>
          </cell>
          <cell r="C1996"/>
          <cell r="D1996"/>
          <cell r="E1996"/>
          <cell r="F1996"/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23.32</v>
          </cell>
          <cell r="E1997">
            <v>9.57</v>
          </cell>
          <cell r="F1997">
            <v>32.89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56.98</v>
          </cell>
          <cell r="E1998">
            <v>9.57</v>
          </cell>
          <cell r="F1998">
            <v>66.55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77.97</v>
          </cell>
          <cell r="E1999">
            <v>9.57</v>
          </cell>
          <cell r="F1999">
            <v>87.54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112.03</v>
          </cell>
          <cell r="E2000">
            <v>9.57</v>
          </cell>
          <cell r="F2000">
            <v>121.6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157.66999999999999</v>
          </cell>
          <cell r="E2001">
            <v>9.57</v>
          </cell>
          <cell r="F2001">
            <v>167.24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327.10000000000002</v>
          </cell>
          <cell r="E2002">
            <v>9.57</v>
          </cell>
          <cell r="F2002">
            <v>336.67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8.01</v>
          </cell>
          <cell r="E2003">
            <v>9.57</v>
          </cell>
          <cell r="F2003">
            <v>17.579999999999998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10.95</v>
          </cell>
          <cell r="E2004">
            <v>9.57</v>
          </cell>
          <cell r="F2004">
            <v>20.52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33.11</v>
          </cell>
          <cell r="E2005">
            <v>2.39</v>
          </cell>
          <cell r="F2005">
            <v>35.5</v>
          </cell>
        </row>
        <row r="2006">
          <cell r="A2006" t="str">
            <v>37.13</v>
          </cell>
          <cell r="B2006" t="str">
            <v>Disjuntores</v>
          </cell>
          <cell r="C2006"/>
          <cell r="D2006"/>
          <cell r="E2006"/>
          <cell r="F2006"/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16015.14</v>
          </cell>
          <cell r="E2007">
            <v>300.5</v>
          </cell>
          <cell r="F2007">
            <v>16315.64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33911.629999999997</v>
          </cell>
          <cell r="E2009">
            <v>397</v>
          </cell>
          <cell r="F2009">
            <v>34308.629999999997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69635.289999999994</v>
          </cell>
          <cell r="E2010">
            <v>47.86</v>
          </cell>
          <cell r="F2010">
            <v>69683.149999999994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123359.17</v>
          </cell>
          <cell r="E2011">
            <v>47.86</v>
          </cell>
          <cell r="F2011">
            <v>123407.03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17.010000000000002</v>
          </cell>
          <cell r="E2012">
            <v>14.36</v>
          </cell>
          <cell r="F2012">
            <v>31.37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26.64</v>
          </cell>
          <cell r="E2013">
            <v>14.36</v>
          </cell>
          <cell r="F2013">
            <v>41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97.85</v>
          </cell>
          <cell r="E2014">
            <v>28.71</v>
          </cell>
          <cell r="F2014">
            <v>126.56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140.58000000000001</v>
          </cell>
          <cell r="E2015">
            <v>28.71</v>
          </cell>
          <cell r="F2015">
            <v>169.29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127.83</v>
          </cell>
          <cell r="E2016">
            <v>43.07</v>
          </cell>
          <cell r="F2016">
            <v>170.9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152.66</v>
          </cell>
          <cell r="E2017">
            <v>43.07</v>
          </cell>
          <cell r="F2017">
            <v>195.73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3004.69</v>
          </cell>
          <cell r="E2020">
            <v>95.72</v>
          </cell>
          <cell r="F2020">
            <v>3100.41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4747.38</v>
          </cell>
          <cell r="E2021">
            <v>95.72</v>
          </cell>
          <cell r="F2021">
            <v>4843.1000000000004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10796.16</v>
          </cell>
          <cell r="E2023">
            <v>95.72</v>
          </cell>
          <cell r="F2023">
            <v>10891.88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12208.93</v>
          </cell>
          <cell r="E2024">
            <v>95.72</v>
          </cell>
          <cell r="F2024">
            <v>12304.65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17670.330000000002</v>
          </cell>
          <cell r="E2025">
            <v>95.72</v>
          </cell>
          <cell r="F2025">
            <v>17766.05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12.34</v>
          </cell>
          <cell r="E2026">
            <v>9.57</v>
          </cell>
          <cell r="F2026">
            <v>21.91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15.35</v>
          </cell>
          <cell r="E2027">
            <v>9.57</v>
          </cell>
          <cell r="F2027">
            <v>24.92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</v>
          </cell>
          <cell r="E2028">
            <v>9.57</v>
          </cell>
          <cell r="F2028">
            <v>56.67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50.64</v>
          </cell>
          <cell r="E2029">
            <v>9.57</v>
          </cell>
          <cell r="F2029">
            <v>60.21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55.78</v>
          </cell>
          <cell r="E2030">
            <v>9.57</v>
          </cell>
          <cell r="F2030">
            <v>65.349999999999994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145.06</v>
          </cell>
          <cell r="E2031">
            <v>9.57</v>
          </cell>
          <cell r="F2031">
            <v>154.63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66.290000000000006</v>
          </cell>
          <cell r="E2032">
            <v>9.57</v>
          </cell>
          <cell r="F2032">
            <v>75.86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68.27</v>
          </cell>
          <cell r="E2033">
            <v>9.57</v>
          </cell>
          <cell r="F2033">
            <v>77.84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77.73</v>
          </cell>
          <cell r="E2034">
            <v>9.57</v>
          </cell>
          <cell r="F2034">
            <v>87.3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1461.69</v>
          </cell>
          <cell r="E2035">
            <v>9.57</v>
          </cell>
          <cell r="F2035">
            <v>1471.26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396693.5</v>
          </cell>
          <cell r="E2038">
            <v>47.86</v>
          </cell>
          <cell r="F2038">
            <v>396741.36</v>
          </cell>
        </row>
        <row r="2039">
          <cell r="A2039" t="str">
            <v>37.14</v>
          </cell>
          <cell r="B2039" t="str">
            <v>Chave de baixa tensao</v>
          </cell>
          <cell r="C2039"/>
          <cell r="D2039"/>
          <cell r="E2039"/>
          <cell r="F2039"/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3118.47</v>
          </cell>
          <cell r="E2040">
            <v>47.86</v>
          </cell>
          <cell r="F2040">
            <v>3166.33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1834.92</v>
          </cell>
          <cell r="E2041">
            <v>38.29</v>
          </cell>
          <cell r="F2041">
            <v>1873.21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1349.59</v>
          </cell>
          <cell r="E2042">
            <v>38.29</v>
          </cell>
          <cell r="F2042">
            <v>1387.88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2036.42</v>
          </cell>
          <cell r="E2043">
            <v>47.86</v>
          </cell>
          <cell r="F2043">
            <v>2084.2800000000002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2185.4899999999998</v>
          </cell>
          <cell r="E2044">
            <v>57.43</v>
          </cell>
          <cell r="F2044">
            <v>2242.92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4855.99</v>
          </cell>
          <cell r="E2045">
            <v>71.8</v>
          </cell>
          <cell r="F2045">
            <v>4927.79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9637.69</v>
          </cell>
          <cell r="E2046">
            <v>71.8</v>
          </cell>
          <cell r="F2046">
            <v>9709.49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1249.1099999999999</v>
          </cell>
          <cell r="E2047">
            <v>38.29</v>
          </cell>
          <cell r="F2047">
            <v>1287.4000000000001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1769.62</v>
          </cell>
          <cell r="E2048">
            <v>38.29</v>
          </cell>
          <cell r="F2048">
            <v>1807.91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3922.53</v>
          </cell>
          <cell r="E2049">
            <v>38.29</v>
          </cell>
          <cell r="F2049">
            <v>3960.82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4678.83</v>
          </cell>
          <cell r="E2050">
            <v>47.86</v>
          </cell>
          <cell r="F2050">
            <v>4726.6899999999996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8797.6299999999992</v>
          </cell>
          <cell r="E2051">
            <v>57.43</v>
          </cell>
          <cell r="F2051">
            <v>8855.06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329.16</v>
          </cell>
          <cell r="E2052">
            <v>38.29</v>
          </cell>
          <cell r="F2052">
            <v>367.45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568.19000000000005</v>
          </cell>
          <cell r="E2053">
            <v>38.29</v>
          </cell>
          <cell r="F2053">
            <v>606.48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828.73</v>
          </cell>
          <cell r="E2054">
            <v>47.86</v>
          </cell>
          <cell r="F2054">
            <v>876.59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1778.87</v>
          </cell>
          <cell r="E2055">
            <v>57.43</v>
          </cell>
          <cell r="F2055">
            <v>1836.3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5275.7</v>
          </cell>
          <cell r="E2056">
            <v>57.43</v>
          </cell>
          <cell r="F2056">
            <v>5333.13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7011.74</v>
          </cell>
          <cell r="E2057">
            <v>71.8</v>
          </cell>
          <cell r="F2057">
            <v>7083.54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10021.25</v>
          </cell>
          <cell r="E2058">
            <v>86.15</v>
          </cell>
          <cell r="F2058">
            <v>10107.4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9409.52</v>
          </cell>
          <cell r="E2059">
            <v>110.21</v>
          </cell>
          <cell r="F2059">
            <v>9519.73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70.53</v>
          </cell>
          <cell r="E2060">
            <v>9.57</v>
          </cell>
          <cell r="F2060">
            <v>80.099999999999994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758.95</v>
          </cell>
          <cell r="E2061">
            <v>38.29</v>
          </cell>
          <cell r="F2061">
            <v>797.24</v>
          </cell>
        </row>
        <row r="2062">
          <cell r="A2062" t="str">
            <v>37.15</v>
          </cell>
          <cell r="B2062" t="str">
            <v>Chave de media tensao</v>
          </cell>
          <cell r="C2062"/>
          <cell r="D2062"/>
          <cell r="E2062"/>
          <cell r="F2062"/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2470.0300000000002</v>
          </cell>
          <cell r="E2063">
            <v>233.17</v>
          </cell>
          <cell r="F2063">
            <v>2703.2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1751.94</v>
          </cell>
          <cell r="E2064">
            <v>233.17</v>
          </cell>
          <cell r="F2064">
            <v>1985.11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289.10000000000002</v>
          </cell>
          <cell r="E2065">
            <v>86.04</v>
          </cell>
          <cell r="F2065">
            <v>375.14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400.65</v>
          </cell>
          <cell r="E2066">
            <v>86.04</v>
          </cell>
          <cell r="F2066">
            <v>486.69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302.04000000000002</v>
          </cell>
          <cell r="E2067">
            <v>86.04</v>
          </cell>
          <cell r="F2067">
            <v>388.08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1352.91</v>
          </cell>
          <cell r="E2068">
            <v>233.17</v>
          </cell>
          <cell r="F2068">
            <v>1586.08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1668.72</v>
          </cell>
          <cell r="E2069">
            <v>233.17</v>
          </cell>
          <cell r="F2069">
            <v>1901.89</v>
          </cell>
        </row>
        <row r="2070">
          <cell r="A2070" t="str">
            <v>37.16</v>
          </cell>
          <cell r="B2070" t="str">
            <v>Bus-way</v>
          </cell>
          <cell r="C2070"/>
          <cell r="D2070"/>
          <cell r="E2070"/>
          <cell r="F2070"/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491.04</v>
          </cell>
          <cell r="E2071">
            <v>0.59</v>
          </cell>
          <cell r="F2071">
            <v>491.63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153.27000000000001</v>
          </cell>
          <cell r="E2072">
            <v>0.59</v>
          </cell>
          <cell r="F2072">
            <v>153.86000000000001</v>
          </cell>
        </row>
        <row r="2073">
          <cell r="A2073" t="str">
            <v>37.17</v>
          </cell>
          <cell r="B2073" t="str">
            <v>Dispositivo DR ou interruptor de corrente de fuga</v>
          </cell>
          <cell r="C2073"/>
          <cell r="D2073"/>
          <cell r="E2073"/>
          <cell r="F2073"/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210.15</v>
          </cell>
          <cell r="E2074">
            <v>11.97</v>
          </cell>
          <cell r="F2074">
            <v>222.12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215.01</v>
          </cell>
          <cell r="E2075">
            <v>11.97</v>
          </cell>
          <cell r="F2075">
            <v>226.98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243.27</v>
          </cell>
          <cell r="E2076">
            <v>11.97</v>
          </cell>
          <cell r="F2076">
            <v>255.24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277.82</v>
          </cell>
          <cell r="E2077">
            <v>11.97</v>
          </cell>
          <cell r="F2077">
            <v>289.79000000000002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331</v>
          </cell>
          <cell r="E2078">
            <v>11.97</v>
          </cell>
          <cell r="F2078">
            <v>342.97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376.06</v>
          </cell>
          <cell r="E2079">
            <v>11.97</v>
          </cell>
          <cell r="F2079">
            <v>388.03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496.75</v>
          </cell>
          <cell r="E2080">
            <v>11.97</v>
          </cell>
          <cell r="F2080">
            <v>508.72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1982.24</v>
          </cell>
          <cell r="E2081">
            <v>11.97</v>
          </cell>
          <cell r="F2081">
            <v>1994.21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280.12</v>
          </cell>
          <cell r="E2082">
            <v>11.97</v>
          </cell>
          <cell r="F2082">
            <v>292.08999999999997</v>
          </cell>
        </row>
        <row r="2083">
          <cell r="A2083" t="str">
            <v>37.18</v>
          </cell>
          <cell r="B2083" t="str">
            <v>Transformador de Potencial</v>
          </cell>
          <cell r="C2083"/>
          <cell r="D2083"/>
          <cell r="E2083"/>
          <cell r="F2083"/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3123.48</v>
          </cell>
          <cell r="E2084">
            <v>72.569999999999993</v>
          </cell>
          <cell r="F2084">
            <v>3196.05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4187.08</v>
          </cell>
          <cell r="E2085">
            <v>72.569999999999993</v>
          </cell>
          <cell r="F2085">
            <v>4259.6499999999996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2454.4499999999998</v>
          </cell>
          <cell r="E2086">
            <v>72.569999999999993</v>
          </cell>
          <cell r="F2086">
            <v>2527.02</v>
          </cell>
        </row>
        <row r="2087">
          <cell r="A2087" t="str">
            <v>37.19</v>
          </cell>
          <cell r="B2087" t="str">
            <v>Transformador de corrente</v>
          </cell>
          <cell r="C2087"/>
          <cell r="D2087"/>
          <cell r="E2087"/>
          <cell r="F2087"/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309.14</v>
          </cell>
          <cell r="E2088">
            <v>72.569999999999993</v>
          </cell>
          <cell r="F2088">
            <v>381.71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185.52</v>
          </cell>
          <cell r="E2089">
            <v>72.569999999999993</v>
          </cell>
          <cell r="F2089">
            <v>258.08999999999997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516.77</v>
          </cell>
          <cell r="E2090">
            <v>72.569999999999993</v>
          </cell>
          <cell r="F2090">
            <v>589.34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198.28</v>
          </cell>
          <cell r="E2091">
            <v>72.569999999999993</v>
          </cell>
          <cell r="F2091">
            <v>270.85000000000002</v>
          </cell>
        </row>
        <row r="2092">
          <cell r="A2092" t="str">
            <v>37.20</v>
          </cell>
          <cell r="B2092" t="str">
            <v>Reparos, conservacoes e complementos - GRUPO 37</v>
          </cell>
          <cell r="C2092"/>
          <cell r="D2092"/>
          <cell r="E2092"/>
          <cell r="F2092"/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26.94</v>
          </cell>
          <cell r="E2093">
            <v>7.18</v>
          </cell>
          <cell r="F2093">
            <v>34.119999999999997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29.62</v>
          </cell>
          <cell r="E2094">
            <v>2.39</v>
          </cell>
          <cell r="F2094">
            <v>32.01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21.54</v>
          </cell>
          <cell r="E2095">
            <v>7.18</v>
          </cell>
          <cell r="F2095">
            <v>28.72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D2096"/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D2097"/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D2098"/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1028.3699999999999</v>
          </cell>
          <cell r="E2099">
            <v>1.95</v>
          </cell>
          <cell r="F2099">
            <v>1030.32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163.74</v>
          </cell>
          <cell r="E2100">
            <v>4.87</v>
          </cell>
          <cell r="F2100">
            <v>168.61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536.23</v>
          </cell>
          <cell r="E2101">
            <v>33.67</v>
          </cell>
          <cell r="F2101">
            <v>569.9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7223.35</v>
          </cell>
          <cell r="E2102">
            <v>53.86</v>
          </cell>
          <cell r="F2102">
            <v>7277.21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15802.68</v>
          </cell>
          <cell r="E2103">
            <v>53.86</v>
          </cell>
          <cell r="F2103">
            <v>15856.54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28302.52</v>
          </cell>
          <cell r="E2104">
            <v>53.86</v>
          </cell>
          <cell r="F2104">
            <v>28356.38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563.5</v>
          </cell>
          <cell r="E2105">
            <v>23.94</v>
          </cell>
          <cell r="F2105">
            <v>587.44000000000005</v>
          </cell>
        </row>
        <row r="2106">
          <cell r="A2106" t="str">
            <v>37.21</v>
          </cell>
          <cell r="B2106" t="str">
            <v>Capacitor de potencia</v>
          </cell>
          <cell r="C2106"/>
          <cell r="D2106"/>
          <cell r="E2106"/>
          <cell r="F2106"/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940.82</v>
          </cell>
          <cell r="E2107">
            <v>23.94</v>
          </cell>
          <cell r="F2107">
            <v>964.76</v>
          </cell>
        </row>
        <row r="2108">
          <cell r="A2108" t="str">
            <v>37.22</v>
          </cell>
          <cell r="B2108" t="str">
            <v>Transformador de comando</v>
          </cell>
          <cell r="C2108"/>
          <cell r="D2108"/>
          <cell r="E2108"/>
          <cell r="F2108"/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381.93</v>
          </cell>
          <cell r="E2109">
            <v>72.569999999999993</v>
          </cell>
          <cell r="F2109">
            <v>454.5</v>
          </cell>
        </row>
        <row r="2110">
          <cell r="A2110" t="str">
            <v>37.24</v>
          </cell>
          <cell r="B2110" t="str">
            <v>Supressor de surto</v>
          </cell>
          <cell r="C2110"/>
          <cell r="D2110"/>
          <cell r="E2110"/>
          <cell r="F2110"/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53.78</v>
          </cell>
          <cell r="E2111">
            <v>27.27</v>
          </cell>
          <cell r="F2111">
            <v>81.05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201.65</v>
          </cell>
          <cell r="E2112">
            <v>27.27</v>
          </cell>
          <cell r="F2112">
            <v>228.92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674.91</v>
          </cell>
          <cell r="E2113">
            <v>30.24</v>
          </cell>
          <cell r="F2113">
            <v>705.15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7285.48</v>
          </cell>
          <cell r="E2114">
            <v>30.24</v>
          </cell>
          <cell r="F2114">
            <v>7315.72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2593.87</v>
          </cell>
          <cell r="E2115">
            <v>30.24</v>
          </cell>
          <cell r="F2115">
            <v>2624.11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828.81</v>
          </cell>
          <cell r="E2116">
            <v>30.24</v>
          </cell>
          <cell r="F2116">
            <v>859.05</v>
          </cell>
        </row>
        <row r="2117">
          <cell r="A2117" t="str">
            <v>37.25</v>
          </cell>
          <cell r="B2117" t="str">
            <v>Disjuntores.</v>
          </cell>
          <cell r="C2117"/>
          <cell r="D2117"/>
          <cell r="E2117"/>
          <cell r="F2117"/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501.28</v>
          </cell>
          <cell r="E2119">
            <v>79.040000000000006</v>
          </cell>
          <cell r="F2119">
            <v>580.32000000000005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545.02</v>
          </cell>
          <cell r="E2120">
            <v>79.040000000000006</v>
          </cell>
          <cell r="F2120">
            <v>624.05999999999995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33147.54</v>
          </cell>
          <cell r="E2123">
            <v>110.21</v>
          </cell>
          <cell r="F2123">
            <v>33257.75</v>
          </cell>
        </row>
        <row r="2124">
          <cell r="A2124" t="str">
            <v>38</v>
          </cell>
          <cell r="B2124" t="str">
            <v>TUBULACAO E CONDUTOR PARA ENERGIA ELETRICA E TELEFONIA BASICA</v>
          </cell>
          <cell r="C2124"/>
          <cell r="D2124"/>
          <cell r="E2124"/>
          <cell r="F2124"/>
        </row>
        <row r="2125">
          <cell r="A2125" t="str">
            <v>38.01</v>
          </cell>
          <cell r="B2125" t="str">
            <v>Eletroduto em PVC rigido roscavel</v>
          </cell>
          <cell r="C2125"/>
          <cell r="D2125"/>
          <cell r="E2125"/>
          <cell r="F2125"/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6.38</v>
          </cell>
          <cell r="E2126">
            <v>23.94</v>
          </cell>
          <cell r="F2126">
            <v>30.32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9.52</v>
          </cell>
          <cell r="E2127">
            <v>28.71</v>
          </cell>
          <cell r="F2127">
            <v>38.229999999999997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13.97</v>
          </cell>
          <cell r="E2128">
            <v>33.5</v>
          </cell>
          <cell r="F2128">
            <v>47.47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16.46</v>
          </cell>
          <cell r="E2129">
            <v>38.29</v>
          </cell>
          <cell r="F2129">
            <v>54.75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</v>
          </cell>
          <cell r="E2130">
            <v>43.07</v>
          </cell>
          <cell r="F2130">
            <v>64.67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34.630000000000003</v>
          </cell>
          <cell r="E2131">
            <v>47.86</v>
          </cell>
          <cell r="F2131">
            <v>82.49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44.36</v>
          </cell>
          <cell r="E2132">
            <v>52.65</v>
          </cell>
          <cell r="F2132">
            <v>97.01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73.3</v>
          </cell>
          <cell r="E2133">
            <v>62.22</v>
          </cell>
          <cell r="F2133">
            <v>135.52000000000001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  <cell r="C2134"/>
          <cell r="D2134"/>
          <cell r="E2134"/>
          <cell r="F2134"/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8.8800000000000008</v>
          </cell>
          <cell r="E2135">
            <v>28.71</v>
          </cell>
          <cell r="F2135">
            <v>37.590000000000003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12.39</v>
          </cell>
          <cell r="E2136">
            <v>33.5</v>
          </cell>
          <cell r="F2136">
            <v>45.89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21.76</v>
          </cell>
          <cell r="E2137">
            <v>38.29</v>
          </cell>
          <cell r="F2137">
            <v>60.05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22.83</v>
          </cell>
          <cell r="E2138">
            <v>43.07</v>
          </cell>
          <cell r="F2138">
            <v>65.900000000000006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30.61</v>
          </cell>
          <cell r="E2139">
            <v>47.86</v>
          </cell>
          <cell r="F2139">
            <v>78.47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44.97</v>
          </cell>
          <cell r="E2140">
            <v>57.43</v>
          </cell>
          <cell r="F2140">
            <v>102.4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61.71</v>
          </cell>
          <cell r="E2141">
            <v>71.8</v>
          </cell>
          <cell r="F2141">
            <v>133.51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90.57</v>
          </cell>
          <cell r="E2142">
            <v>86.15</v>
          </cell>
          <cell r="F2142">
            <v>176.72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  <cell r="C2143"/>
          <cell r="D2143"/>
          <cell r="E2143"/>
          <cell r="F2143"/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23.5</v>
          </cell>
          <cell r="E2144">
            <v>28.71</v>
          </cell>
          <cell r="F2144">
            <v>52.21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29.85</v>
          </cell>
          <cell r="E2145">
            <v>33.5</v>
          </cell>
          <cell r="F2145">
            <v>63.35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44.57</v>
          </cell>
          <cell r="E2146">
            <v>38.29</v>
          </cell>
          <cell r="F2146">
            <v>82.86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54.06</v>
          </cell>
          <cell r="E2147">
            <v>43.07</v>
          </cell>
          <cell r="F2147">
            <v>97.13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69.150000000000006</v>
          </cell>
          <cell r="E2148">
            <v>47.86</v>
          </cell>
          <cell r="F2148">
            <v>117.01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98.67</v>
          </cell>
          <cell r="E2149">
            <v>57.43</v>
          </cell>
          <cell r="F2149">
            <v>156.1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115.65</v>
          </cell>
          <cell r="E2150">
            <v>71.8</v>
          </cell>
          <cell r="F2150">
            <v>187.45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136.08000000000001</v>
          </cell>
          <cell r="E2151">
            <v>86.15</v>
          </cell>
          <cell r="F2151">
            <v>222.23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  <cell r="C2152"/>
          <cell r="D2152"/>
          <cell r="E2152"/>
          <cell r="F2152"/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21.62</v>
          </cell>
          <cell r="E2153">
            <v>23.94</v>
          </cell>
          <cell r="F2153">
            <v>45.56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28.08</v>
          </cell>
          <cell r="E2154">
            <v>28.71</v>
          </cell>
          <cell r="F2154">
            <v>56.79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35.33</v>
          </cell>
          <cell r="E2155">
            <v>33.5</v>
          </cell>
          <cell r="F2155">
            <v>68.83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52.02</v>
          </cell>
          <cell r="E2156">
            <v>38.29</v>
          </cell>
          <cell r="F2156">
            <v>90.31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58.95</v>
          </cell>
          <cell r="E2157">
            <v>43.07</v>
          </cell>
          <cell r="F2157">
            <v>102.02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78.83</v>
          </cell>
          <cell r="E2158">
            <v>47.86</v>
          </cell>
          <cell r="F2158">
            <v>126.69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121.65</v>
          </cell>
          <cell r="E2159">
            <v>57.43</v>
          </cell>
          <cell r="F2159">
            <v>179.08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145.81</v>
          </cell>
          <cell r="E2160">
            <v>71.8</v>
          </cell>
          <cell r="F2160">
            <v>217.61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194.01</v>
          </cell>
          <cell r="E2161">
            <v>86.15</v>
          </cell>
          <cell r="F2161">
            <v>280.16000000000003</v>
          </cell>
        </row>
        <row r="2162">
          <cell r="A2162" t="str">
            <v>38.07</v>
          </cell>
          <cell r="B2162" t="str">
            <v>Canaleta, perfilado e acessorios</v>
          </cell>
          <cell r="C2162"/>
          <cell r="D2162"/>
          <cell r="E2162"/>
          <cell r="F2162"/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9.23</v>
          </cell>
          <cell r="E2163">
            <v>11.97</v>
          </cell>
          <cell r="F2163">
            <v>21.2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6.79</v>
          </cell>
          <cell r="E2164">
            <v>2.39</v>
          </cell>
          <cell r="F2164">
            <v>9.18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1.21</v>
          </cell>
          <cell r="E2165">
            <v>7.18</v>
          </cell>
          <cell r="F2165">
            <v>8.39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3.33</v>
          </cell>
          <cell r="E2166">
            <v>8.6</v>
          </cell>
          <cell r="F2166">
            <v>11.93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</v>
          </cell>
          <cell r="E2167">
            <v>8.6</v>
          </cell>
          <cell r="F2167">
            <v>11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2.78</v>
          </cell>
          <cell r="E2168">
            <v>7.18</v>
          </cell>
          <cell r="F2168">
            <v>9.9600000000000009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5.59</v>
          </cell>
          <cell r="E2169">
            <v>14.36</v>
          </cell>
          <cell r="F2169">
            <v>19.95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9.2100000000000009</v>
          </cell>
          <cell r="E2170">
            <v>6.73</v>
          </cell>
          <cell r="F2170">
            <v>15.94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5.62</v>
          </cell>
          <cell r="E2171">
            <v>6.73</v>
          </cell>
          <cell r="F2171">
            <v>12.35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9.8000000000000007</v>
          </cell>
          <cell r="E2172">
            <v>6.73</v>
          </cell>
          <cell r="F2172">
            <v>16.53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47.05</v>
          </cell>
          <cell r="E2173">
            <v>11.97</v>
          </cell>
          <cell r="F2173">
            <v>59.02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86.36</v>
          </cell>
          <cell r="E2174">
            <v>11.97</v>
          </cell>
          <cell r="F2174">
            <v>98.33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47.29</v>
          </cell>
          <cell r="E2175">
            <v>11.97</v>
          </cell>
          <cell r="F2175">
            <v>59.26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69.489999999999995</v>
          </cell>
          <cell r="E2176">
            <v>14.36</v>
          </cell>
          <cell r="F2176">
            <v>83.85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107.33</v>
          </cell>
          <cell r="E2177">
            <v>16.75</v>
          </cell>
          <cell r="F2177">
            <v>124.08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127.79</v>
          </cell>
          <cell r="E2178">
            <v>19.149999999999999</v>
          </cell>
          <cell r="F2178">
            <v>146.94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10.23</v>
          </cell>
          <cell r="E2179">
            <v>1.95</v>
          </cell>
          <cell r="F2179">
            <v>12.18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11.62</v>
          </cell>
          <cell r="E2180">
            <v>1.95</v>
          </cell>
          <cell r="F2180">
            <v>13.57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11.44</v>
          </cell>
          <cell r="E2181">
            <v>1.95</v>
          </cell>
          <cell r="F2181">
            <v>13.39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10.72</v>
          </cell>
          <cell r="E2182">
            <v>4.79</v>
          </cell>
          <cell r="F2182">
            <v>15.51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10.17</v>
          </cell>
          <cell r="E2183">
            <v>4.79</v>
          </cell>
          <cell r="F2183">
            <v>14.96</v>
          </cell>
        </row>
        <row r="2184">
          <cell r="A2184" t="str">
            <v>38.10</v>
          </cell>
          <cell r="B2184" t="str">
            <v>Duto fechado de piso e acessorios</v>
          </cell>
          <cell r="C2184"/>
          <cell r="D2184"/>
          <cell r="E2184"/>
          <cell r="F2184"/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49.09</v>
          </cell>
          <cell r="E2185">
            <v>14.36</v>
          </cell>
          <cell r="F2185">
            <v>63.45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68.510000000000005</v>
          </cell>
          <cell r="E2186">
            <v>14.36</v>
          </cell>
          <cell r="F2186">
            <v>82.87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51.53</v>
          </cell>
          <cell r="E2187">
            <v>14.84</v>
          </cell>
          <cell r="F2187">
            <v>66.37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143.54</v>
          </cell>
          <cell r="E2188">
            <v>28.71</v>
          </cell>
          <cell r="F2188">
            <v>172.25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241.67</v>
          </cell>
          <cell r="E2189">
            <v>28.71</v>
          </cell>
          <cell r="F2189">
            <v>270.38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188.11</v>
          </cell>
          <cell r="E2190">
            <v>9.1300000000000008</v>
          </cell>
          <cell r="F2190">
            <v>197.24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223.56</v>
          </cell>
          <cell r="E2191">
            <v>9.1300000000000008</v>
          </cell>
          <cell r="F2191">
            <v>232.69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363.65</v>
          </cell>
          <cell r="E2192">
            <v>9.1300000000000008</v>
          </cell>
          <cell r="F2192">
            <v>372.78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9.8800000000000008</v>
          </cell>
          <cell r="E2193">
            <v>0.97</v>
          </cell>
          <cell r="F2193">
            <v>10.85</v>
          </cell>
        </row>
        <row r="2194">
          <cell r="A2194" t="str">
            <v>38.12</v>
          </cell>
          <cell r="B2194" t="str">
            <v>Leitos e acessorios</v>
          </cell>
          <cell r="C2194"/>
          <cell r="D2194"/>
          <cell r="E2194"/>
          <cell r="F2194"/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259.49</v>
          </cell>
          <cell r="E2195">
            <v>14.36</v>
          </cell>
          <cell r="F2195">
            <v>273.85000000000002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292.2</v>
          </cell>
          <cell r="E2196">
            <v>14.36</v>
          </cell>
          <cell r="F2196">
            <v>306.56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344.23</v>
          </cell>
          <cell r="E2197">
            <v>14.36</v>
          </cell>
          <cell r="F2197">
            <v>358.59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317.41000000000003</v>
          </cell>
          <cell r="E2198">
            <v>14.36</v>
          </cell>
          <cell r="F2198">
            <v>331.77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396.2</v>
          </cell>
          <cell r="E2199">
            <v>14.36</v>
          </cell>
          <cell r="F2199">
            <v>410.56</v>
          </cell>
        </row>
        <row r="2200">
          <cell r="A2200" t="str">
            <v>38.13</v>
          </cell>
          <cell r="B2200" t="str">
            <v>Eletroduto em polietileno de alta densidade</v>
          </cell>
          <cell r="C2200"/>
          <cell r="D2200"/>
          <cell r="E2200"/>
          <cell r="F2200"/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7.98</v>
          </cell>
          <cell r="E2201">
            <v>1.92</v>
          </cell>
          <cell r="F2201">
            <v>9.9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9.98</v>
          </cell>
          <cell r="E2202">
            <v>1.92</v>
          </cell>
          <cell r="F2202">
            <v>11.9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12.59</v>
          </cell>
          <cell r="E2203">
            <v>1.92</v>
          </cell>
          <cell r="F2203">
            <v>14.51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20.309999999999999</v>
          </cell>
          <cell r="E2204">
            <v>1.92</v>
          </cell>
          <cell r="F2204">
            <v>22.23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27.87</v>
          </cell>
          <cell r="E2205">
            <v>1.92</v>
          </cell>
          <cell r="F2205">
            <v>29.79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41.45</v>
          </cell>
          <cell r="E2206">
            <v>1.92</v>
          </cell>
          <cell r="F2206">
            <v>43.37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62.54</v>
          </cell>
          <cell r="E2207">
            <v>1.92</v>
          </cell>
          <cell r="F2207">
            <v>64.459999999999994</v>
          </cell>
        </row>
        <row r="2208">
          <cell r="A2208" t="str">
            <v>38.15</v>
          </cell>
          <cell r="B2208" t="str">
            <v>Eletroduto metalico flexivel</v>
          </cell>
          <cell r="C2208"/>
          <cell r="D2208"/>
          <cell r="E2208"/>
          <cell r="F2208"/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8.24</v>
          </cell>
          <cell r="E2209">
            <v>16.84</v>
          </cell>
          <cell r="F2209">
            <v>25.08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15.57</v>
          </cell>
          <cell r="E2210">
            <v>16.84</v>
          </cell>
          <cell r="F2210">
            <v>32.409999999999997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30.29</v>
          </cell>
          <cell r="E2211">
            <v>16.84</v>
          </cell>
          <cell r="F2211">
            <v>47.13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19.27</v>
          </cell>
          <cell r="E2212">
            <v>3.25</v>
          </cell>
          <cell r="F2212">
            <v>22.52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28.93</v>
          </cell>
          <cell r="E2213">
            <v>3.25</v>
          </cell>
          <cell r="F2213">
            <v>32.18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74.290000000000006</v>
          </cell>
          <cell r="E2214">
            <v>3.25</v>
          </cell>
          <cell r="F2214">
            <v>77.540000000000006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19.77</v>
          </cell>
          <cell r="E2215">
            <v>3.25</v>
          </cell>
          <cell r="F2215">
            <v>23.02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34.270000000000003</v>
          </cell>
          <cell r="E2216">
            <v>3.25</v>
          </cell>
          <cell r="F2216">
            <v>37.520000000000003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84.12</v>
          </cell>
          <cell r="E2217">
            <v>3.25</v>
          </cell>
          <cell r="F2217">
            <v>87.37</v>
          </cell>
        </row>
        <row r="2218">
          <cell r="A2218" t="str">
            <v>38.16</v>
          </cell>
          <cell r="B2218" t="str">
            <v>Rodape tecnico e acessorios</v>
          </cell>
          <cell r="C2218"/>
          <cell r="D2218"/>
          <cell r="E2218"/>
          <cell r="F2218"/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71.75</v>
          </cell>
          <cell r="E2219">
            <v>14.36</v>
          </cell>
          <cell r="F2219">
            <v>86.11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75.400000000000006</v>
          </cell>
          <cell r="E2220">
            <v>23.94</v>
          </cell>
          <cell r="F2220">
            <v>99.34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109.96</v>
          </cell>
          <cell r="E2221">
            <v>23.94</v>
          </cell>
          <cell r="F2221">
            <v>133.9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20.05</v>
          </cell>
          <cell r="E2222">
            <v>9.1300000000000008</v>
          </cell>
          <cell r="F2222">
            <v>29.18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19.32</v>
          </cell>
          <cell r="E2223">
            <v>9.1300000000000008</v>
          </cell>
          <cell r="F2223">
            <v>28.45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13.2</v>
          </cell>
          <cell r="E2224">
            <v>7.18</v>
          </cell>
          <cell r="F2224">
            <v>20.38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64.790000000000006</v>
          </cell>
          <cell r="E2225">
            <v>14.36</v>
          </cell>
          <cell r="F2225">
            <v>79.150000000000006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60.02</v>
          </cell>
          <cell r="E2226">
            <v>23.94</v>
          </cell>
          <cell r="F2226">
            <v>83.96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8.9</v>
          </cell>
          <cell r="E2227">
            <v>7.18</v>
          </cell>
          <cell r="F2227">
            <v>16.079999999999998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55.56</v>
          </cell>
          <cell r="E2228">
            <v>23.94</v>
          </cell>
          <cell r="F2228">
            <v>79.5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75.19</v>
          </cell>
          <cell r="E2229">
            <v>23.94</v>
          </cell>
          <cell r="F2229">
            <v>99.13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702.79</v>
          </cell>
          <cell r="E2230">
            <v>32.25</v>
          </cell>
          <cell r="F2230">
            <v>735.04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37.18</v>
          </cell>
          <cell r="E2231">
            <v>23.94</v>
          </cell>
          <cell r="F2231">
            <v>61.12</v>
          </cell>
        </row>
        <row r="2232">
          <cell r="A2232" t="str">
            <v>38.19</v>
          </cell>
          <cell r="B2232" t="str">
            <v>Eletroduto em PVC corrugado flexivel</v>
          </cell>
          <cell r="C2232"/>
          <cell r="D2232"/>
          <cell r="E2232"/>
          <cell r="F2232"/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2.72</v>
          </cell>
          <cell r="E2233">
            <v>14.36</v>
          </cell>
          <cell r="F2233">
            <v>17.079999999999998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2.98</v>
          </cell>
          <cell r="E2234">
            <v>14.36</v>
          </cell>
          <cell r="F2234">
            <v>17.34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</v>
          </cell>
          <cell r="E2235">
            <v>14.36</v>
          </cell>
          <cell r="F2235">
            <v>19.36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3.58</v>
          </cell>
          <cell r="E2236">
            <v>14.36</v>
          </cell>
          <cell r="F2236">
            <v>17.940000000000001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5.87</v>
          </cell>
          <cell r="E2237">
            <v>14.36</v>
          </cell>
          <cell r="F2237">
            <v>20.23</v>
          </cell>
        </row>
        <row r="2238">
          <cell r="A2238" t="str">
            <v>38.20</v>
          </cell>
          <cell r="B2238" t="str">
            <v>Reparos, conservacoes e complementos - GRUPO 38</v>
          </cell>
          <cell r="C2238"/>
          <cell r="D2238"/>
          <cell r="E2238"/>
          <cell r="F2238"/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D2239"/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D2240"/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D2241"/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D2242"/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  <cell r="C2243"/>
          <cell r="D2243"/>
          <cell r="E2243"/>
          <cell r="F2243"/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60.16</v>
          </cell>
          <cell r="E2244">
            <v>23.94</v>
          </cell>
          <cell r="F2244">
            <v>84.1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81.77</v>
          </cell>
          <cell r="E2245">
            <v>23.94</v>
          </cell>
          <cell r="F2245">
            <v>105.71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98.77</v>
          </cell>
          <cell r="E2246">
            <v>23.94</v>
          </cell>
          <cell r="F2246">
            <v>122.71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119.38</v>
          </cell>
          <cell r="E2247">
            <v>23.94</v>
          </cell>
          <cell r="F2247">
            <v>143.32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139.16999999999999</v>
          </cell>
          <cell r="E2248">
            <v>23.94</v>
          </cell>
          <cell r="F2248">
            <v>163.11000000000001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119.17</v>
          </cell>
          <cell r="E2249">
            <v>35.89</v>
          </cell>
          <cell r="F2249">
            <v>155.06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141.83000000000001</v>
          </cell>
          <cell r="E2250">
            <v>35.89</v>
          </cell>
          <cell r="F2250">
            <v>177.72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160.11000000000001</v>
          </cell>
          <cell r="E2251">
            <v>35.89</v>
          </cell>
          <cell r="F2251">
            <v>196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179.05</v>
          </cell>
          <cell r="E2252">
            <v>35.89</v>
          </cell>
          <cell r="F2252">
            <v>214.94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202.32</v>
          </cell>
          <cell r="E2253">
            <v>47.86</v>
          </cell>
          <cell r="F2253">
            <v>250.18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305.83999999999997</v>
          </cell>
          <cell r="E2254">
            <v>47.86</v>
          </cell>
          <cell r="F2254">
            <v>353.7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77.819999999999993</v>
          </cell>
          <cell r="E2255">
            <v>23.94</v>
          </cell>
          <cell r="F2255">
            <v>101.76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92.9</v>
          </cell>
          <cell r="E2256">
            <v>23.94</v>
          </cell>
          <cell r="F2256">
            <v>116.84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114.5</v>
          </cell>
          <cell r="E2257">
            <v>23.94</v>
          </cell>
          <cell r="F2257">
            <v>138.44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139.24</v>
          </cell>
          <cell r="E2258">
            <v>23.94</v>
          </cell>
          <cell r="F2258">
            <v>163.18</v>
          </cell>
        </row>
        <row r="2259">
          <cell r="A2259" t="str">
            <v>38.22</v>
          </cell>
          <cell r="B2259" t="str">
            <v>Eletrocalha e acessorios.</v>
          </cell>
          <cell r="C2259"/>
          <cell r="D2259"/>
          <cell r="E2259"/>
          <cell r="F2259"/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131.86000000000001</v>
          </cell>
          <cell r="E2260">
            <v>35.89</v>
          </cell>
          <cell r="F2260">
            <v>167.75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145.37</v>
          </cell>
          <cell r="E2261">
            <v>35.89</v>
          </cell>
          <cell r="F2261">
            <v>181.26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172.71</v>
          </cell>
          <cell r="E2262">
            <v>35.89</v>
          </cell>
          <cell r="F2262">
            <v>208.6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189.49</v>
          </cell>
          <cell r="E2263">
            <v>47.86</v>
          </cell>
          <cell r="F2263">
            <v>237.35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258.60000000000002</v>
          </cell>
          <cell r="E2264">
            <v>47.86</v>
          </cell>
          <cell r="F2264">
            <v>306.45999999999998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33.9</v>
          </cell>
          <cell r="E2265">
            <v>2.39</v>
          </cell>
          <cell r="F2265">
            <v>36.29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54.28</v>
          </cell>
          <cell r="E2266">
            <v>2.39</v>
          </cell>
          <cell r="F2266">
            <v>56.67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74.37</v>
          </cell>
          <cell r="E2267">
            <v>2.39</v>
          </cell>
          <cell r="F2267">
            <v>76.760000000000005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99.4</v>
          </cell>
          <cell r="E2268">
            <v>2.39</v>
          </cell>
          <cell r="F2268">
            <v>101.79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119.28</v>
          </cell>
          <cell r="E2269">
            <v>2.39</v>
          </cell>
          <cell r="F2269">
            <v>121.67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154.16999999999999</v>
          </cell>
          <cell r="E2270">
            <v>2.39</v>
          </cell>
          <cell r="F2270">
            <v>156.56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218.7</v>
          </cell>
          <cell r="E2271">
            <v>2.39</v>
          </cell>
          <cell r="F2271">
            <v>221.09</v>
          </cell>
        </row>
        <row r="2272">
          <cell r="A2272" t="str">
            <v>38.23</v>
          </cell>
          <cell r="B2272" t="str">
            <v>Eletrocalha e acessorios..</v>
          </cell>
          <cell r="C2272"/>
          <cell r="D2272"/>
          <cell r="E2272"/>
          <cell r="F2272"/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8.49</v>
          </cell>
          <cell r="E2273">
            <v>11.97</v>
          </cell>
          <cell r="F2273">
            <v>20.46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10.88</v>
          </cell>
          <cell r="E2274">
            <v>11.97</v>
          </cell>
          <cell r="F2274">
            <v>22.85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13.8</v>
          </cell>
          <cell r="E2275">
            <v>11.97</v>
          </cell>
          <cell r="F2275">
            <v>25.77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16.93</v>
          </cell>
          <cell r="E2276">
            <v>11.97</v>
          </cell>
          <cell r="F2276">
            <v>28.9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18.809999999999999</v>
          </cell>
          <cell r="E2277">
            <v>11.97</v>
          </cell>
          <cell r="F2277">
            <v>30.78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21.78</v>
          </cell>
          <cell r="E2278">
            <v>11.97</v>
          </cell>
          <cell r="F2278">
            <v>33.75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14.04</v>
          </cell>
          <cell r="E2279">
            <v>11.97</v>
          </cell>
          <cell r="F2279">
            <v>26.01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18.47</v>
          </cell>
          <cell r="E2280">
            <v>11.97</v>
          </cell>
          <cell r="F2280">
            <v>30.44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21.4</v>
          </cell>
          <cell r="E2281">
            <v>11.97</v>
          </cell>
          <cell r="F2281">
            <v>33.369999999999997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23.96</v>
          </cell>
          <cell r="E2282">
            <v>11.97</v>
          </cell>
          <cell r="F2282">
            <v>35.93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27.55</v>
          </cell>
          <cell r="E2283">
            <v>11.97</v>
          </cell>
          <cell r="F2283">
            <v>39.520000000000003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36.28</v>
          </cell>
          <cell r="E2284">
            <v>11.97</v>
          </cell>
          <cell r="F2284">
            <v>48.25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16.75</v>
          </cell>
          <cell r="E2285">
            <v>11.97</v>
          </cell>
          <cell r="F2285">
            <v>28.72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19.59</v>
          </cell>
          <cell r="E2286">
            <v>11.97</v>
          </cell>
          <cell r="F2286">
            <v>31.56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25.73</v>
          </cell>
          <cell r="E2287">
            <v>11.97</v>
          </cell>
          <cell r="F2287">
            <v>37.700000000000003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30.28</v>
          </cell>
          <cell r="E2288">
            <v>11.97</v>
          </cell>
          <cell r="F2288">
            <v>42.25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36.97</v>
          </cell>
          <cell r="E2289">
            <v>16.75</v>
          </cell>
          <cell r="F2289">
            <v>53.72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48.09</v>
          </cell>
          <cell r="E2290">
            <v>16.75</v>
          </cell>
          <cell r="F2290">
            <v>64.84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57.45</v>
          </cell>
          <cell r="E2291">
            <v>16.75</v>
          </cell>
          <cell r="F2291">
            <v>74.2</v>
          </cell>
        </row>
        <row r="2292">
          <cell r="A2292" t="str">
            <v>39</v>
          </cell>
          <cell r="B2292" t="str">
            <v>CONDUTOR E ENFIACAO DE ENERGIA ELETRICA E TELEFONIA</v>
          </cell>
          <cell r="C2292"/>
          <cell r="D2292"/>
          <cell r="E2292"/>
          <cell r="F2292"/>
        </row>
        <row r="2293">
          <cell r="A2293" t="str">
            <v>39.02</v>
          </cell>
          <cell r="B2293" t="str">
            <v>Cabo de cobre, isolamento 450V / 750 V, isolacao em PVC 70°C</v>
          </cell>
          <cell r="C2293"/>
          <cell r="D2293"/>
          <cell r="E2293"/>
          <cell r="F2293"/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1.63</v>
          </cell>
          <cell r="E2294">
            <v>1.92</v>
          </cell>
          <cell r="F2294">
            <v>3.55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1.92</v>
          </cell>
          <cell r="F2295">
            <v>4.5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4.03</v>
          </cell>
          <cell r="E2296">
            <v>2.87</v>
          </cell>
          <cell r="F2296">
            <v>6.9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6.54</v>
          </cell>
          <cell r="E2297">
            <v>3.35</v>
          </cell>
          <cell r="F2297">
            <v>9.89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10.97</v>
          </cell>
          <cell r="E2298">
            <v>3.83</v>
          </cell>
          <cell r="F2298">
            <v>14.8</v>
          </cell>
        </row>
        <row r="2299">
          <cell r="A2299" t="str">
            <v>39.03</v>
          </cell>
          <cell r="B2299" t="str">
            <v>Cabo de cobre, isolamento 0,6/1kV, isolacao em PVC 70°C</v>
          </cell>
          <cell r="C2299"/>
          <cell r="D2299"/>
          <cell r="E2299"/>
          <cell r="F2299"/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1.44</v>
          </cell>
          <cell r="E2300">
            <v>1.92</v>
          </cell>
          <cell r="F2300">
            <v>3.36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2.68</v>
          </cell>
          <cell r="E2301">
            <v>2.39</v>
          </cell>
          <cell r="F2301">
            <v>5.07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4.29</v>
          </cell>
          <cell r="E2302">
            <v>2.87</v>
          </cell>
          <cell r="F2302">
            <v>7.16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6.22</v>
          </cell>
          <cell r="E2303">
            <v>3.35</v>
          </cell>
          <cell r="F2303">
            <v>9.57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9.89</v>
          </cell>
          <cell r="E2304">
            <v>3.83</v>
          </cell>
          <cell r="F2304">
            <v>13.72</v>
          </cell>
        </row>
        <row r="2305">
          <cell r="A2305" t="str">
            <v>39.04</v>
          </cell>
          <cell r="B2305" t="str">
            <v>Cabo de cobre nu, tempera mole, classe 2</v>
          </cell>
          <cell r="C2305"/>
          <cell r="D2305"/>
          <cell r="E2305"/>
          <cell r="F2305"/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9.1300000000000008</v>
          </cell>
          <cell r="E2306">
            <v>2.39</v>
          </cell>
          <cell r="F2306">
            <v>11.52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14.84</v>
          </cell>
          <cell r="E2307">
            <v>2.39</v>
          </cell>
          <cell r="F2307">
            <v>17.23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20.86</v>
          </cell>
          <cell r="E2308">
            <v>4.79</v>
          </cell>
          <cell r="F2308">
            <v>25.65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29.68</v>
          </cell>
          <cell r="E2309">
            <v>7.18</v>
          </cell>
          <cell r="F2309">
            <v>36.86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45.91</v>
          </cell>
          <cell r="E2310">
            <v>9.57</v>
          </cell>
          <cell r="F2310">
            <v>55.48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59.26</v>
          </cell>
          <cell r="E2311">
            <v>11.97</v>
          </cell>
          <cell r="F2311">
            <v>71.23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91.45</v>
          </cell>
          <cell r="E2312">
            <v>14.36</v>
          </cell>
          <cell r="F2312">
            <v>105.81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185.07</v>
          </cell>
          <cell r="E2313">
            <v>21.54</v>
          </cell>
          <cell r="F2313">
            <v>206.61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  <cell r="C2314"/>
          <cell r="D2314"/>
          <cell r="E2314"/>
          <cell r="F2314"/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211.25</v>
          </cell>
          <cell r="E2315">
            <v>43.41</v>
          </cell>
          <cell r="F2315">
            <v>254.66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  <cell r="C2316"/>
          <cell r="D2316"/>
          <cell r="E2316"/>
          <cell r="F2316"/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57.2</v>
          </cell>
          <cell r="E2317">
            <v>26.04</v>
          </cell>
          <cell r="F2317">
            <v>83.24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70.75</v>
          </cell>
          <cell r="E2318">
            <v>31.36</v>
          </cell>
          <cell r="F2318">
            <v>102.11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91.94</v>
          </cell>
          <cell r="E2319">
            <v>43.41</v>
          </cell>
          <cell r="F2319">
            <v>135.35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193.72</v>
          </cell>
          <cell r="E2320">
            <v>52.08</v>
          </cell>
          <cell r="F2320">
            <v>245.8</v>
          </cell>
        </row>
        <row r="2321">
          <cell r="A2321" t="str">
            <v>39.09</v>
          </cell>
          <cell r="B2321" t="str">
            <v>Conectores</v>
          </cell>
          <cell r="C2321"/>
          <cell r="D2321"/>
          <cell r="E2321"/>
          <cell r="F2321"/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8.56</v>
          </cell>
          <cell r="E2322">
            <v>4.79</v>
          </cell>
          <cell r="F2322">
            <v>13.35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5.22</v>
          </cell>
          <cell r="E2323">
            <v>4.79</v>
          </cell>
          <cell r="F2323">
            <v>10.01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10.61</v>
          </cell>
          <cell r="E2324">
            <v>4.79</v>
          </cell>
          <cell r="F2324">
            <v>15.4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10.87</v>
          </cell>
          <cell r="E2325">
            <v>4.79</v>
          </cell>
          <cell r="F2325">
            <v>15.66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15.76</v>
          </cell>
          <cell r="E2326">
            <v>4.79</v>
          </cell>
          <cell r="F2326">
            <v>20.55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17.46</v>
          </cell>
          <cell r="E2327">
            <v>4.79</v>
          </cell>
          <cell r="F2327">
            <v>22.25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22.69</v>
          </cell>
          <cell r="E2328">
            <v>4.79</v>
          </cell>
          <cell r="F2328">
            <v>27.48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26.84</v>
          </cell>
          <cell r="E2329">
            <v>4.79</v>
          </cell>
          <cell r="F2329">
            <v>31.63</v>
          </cell>
        </row>
        <row r="2330">
          <cell r="A2330" t="str">
            <v>39.10</v>
          </cell>
          <cell r="B2330" t="str">
            <v>Terminais de pressao e compressao</v>
          </cell>
          <cell r="C2330"/>
          <cell r="D2330"/>
          <cell r="E2330"/>
          <cell r="F2330"/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0.91</v>
          </cell>
          <cell r="E2331">
            <v>3.83</v>
          </cell>
          <cell r="F2331">
            <v>4.74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5.71</v>
          </cell>
          <cell r="E2332">
            <v>7.18</v>
          </cell>
          <cell r="F2332">
            <v>12.89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8.5</v>
          </cell>
          <cell r="E2333">
            <v>7.18</v>
          </cell>
          <cell r="F2333">
            <v>15.68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8.34</v>
          </cell>
          <cell r="E2334">
            <v>7.18</v>
          </cell>
          <cell r="F2334">
            <v>15.52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9.19</v>
          </cell>
          <cell r="E2335">
            <v>7.18</v>
          </cell>
          <cell r="F2335">
            <v>16.37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13.55</v>
          </cell>
          <cell r="E2336">
            <v>7.18</v>
          </cell>
          <cell r="F2336">
            <v>20.73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13.32</v>
          </cell>
          <cell r="E2337">
            <v>7.18</v>
          </cell>
          <cell r="F2337">
            <v>20.5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21.35</v>
          </cell>
          <cell r="E2338">
            <v>7.18</v>
          </cell>
          <cell r="F2338">
            <v>28.53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28.9</v>
          </cell>
          <cell r="E2339">
            <v>9.57</v>
          </cell>
          <cell r="F2339">
            <v>38.47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30.14</v>
          </cell>
          <cell r="E2340">
            <v>9.57</v>
          </cell>
          <cell r="F2340">
            <v>39.71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41.7</v>
          </cell>
          <cell r="E2341">
            <v>9.57</v>
          </cell>
          <cell r="F2341">
            <v>51.27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43.58</v>
          </cell>
          <cell r="E2342">
            <v>9.57</v>
          </cell>
          <cell r="F2342">
            <v>53.15</v>
          </cell>
        </row>
        <row r="2343">
          <cell r="A2343" t="str">
            <v>39.11</v>
          </cell>
          <cell r="B2343" t="str">
            <v>Fios e cabos telefônicos</v>
          </cell>
          <cell r="C2343"/>
          <cell r="D2343"/>
          <cell r="E2343"/>
          <cell r="F2343"/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7.18</v>
          </cell>
          <cell r="F2344">
            <v>13.45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11.89</v>
          </cell>
          <cell r="E2345">
            <v>7.18</v>
          </cell>
          <cell r="F2345">
            <v>19.07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27.74</v>
          </cell>
          <cell r="E2346">
            <v>7.18</v>
          </cell>
          <cell r="F2346">
            <v>34.92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0.68</v>
          </cell>
          <cell r="E2347">
            <v>3.83</v>
          </cell>
          <cell r="F2347">
            <v>4.51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1.66</v>
          </cell>
          <cell r="E2348">
            <v>3.83</v>
          </cell>
          <cell r="F2348">
            <v>5.49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2.62</v>
          </cell>
          <cell r="E2349">
            <v>14.36</v>
          </cell>
          <cell r="F2349">
            <v>16.98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6.22</v>
          </cell>
          <cell r="E2350">
            <v>5.75</v>
          </cell>
          <cell r="F2350">
            <v>11.97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3.76</v>
          </cell>
          <cell r="E2351">
            <v>4.79</v>
          </cell>
          <cell r="F2351">
            <v>8.5500000000000007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14.07</v>
          </cell>
          <cell r="E2352">
            <v>6.22</v>
          </cell>
          <cell r="F2352">
            <v>20.29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29.33</v>
          </cell>
          <cell r="E2353">
            <v>7.66</v>
          </cell>
          <cell r="F2353">
            <v>36.99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57.6</v>
          </cell>
          <cell r="E2354">
            <v>10.050000000000001</v>
          </cell>
          <cell r="F2354">
            <v>67.650000000000006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11.26</v>
          </cell>
          <cell r="E2355">
            <v>5.75</v>
          </cell>
          <cell r="F2355">
            <v>17.010000000000002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17.55</v>
          </cell>
          <cell r="E2356">
            <v>6.22</v>
          </cell>
          <cell r="F2356">
            <v>23.77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34.409999999999997</v>
          </cell>
          <cell r="E2357">
            <v>7.66</v>
          </cell>
          <cell r="F2357">
            <v>42.07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11.56</v>
          </cell>
          <cell r="E2358">
            <v>5.75</v>
          </cell>
          <cell r="F2358">
            <v>17.309999999999999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19.649999999999999</v>
          </cell>
          <cell r="E2359">
            <v>6.22</v>
          </cell>
          <cell r="F2359">
            <v>25.87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44.61</v>
          </cell>
          <cell r="E2360">
            <v>7.66</v>
          </cell>
          <cell r="F2360">
            <v>52.27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  <cell r="C2361"/>
          <cell r="D2361"/>
          <cell r="E2361"/>
          <cell r="F2361"/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5.64</v>
          </cell>
          <cell r="E2362">
            <v>4.79</v>
          </cell>
          <cell r="F2362">
            <v>10.43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7.32</v>
          </cell>
          <cell r="E2363">
            <v>4.79</v>
          </cell>
          <cell r="F2363">
            <v>12.11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7.5</v>
          </cell>
          <cell r="E2364">
            <v>4.79</v>
          </cell>
          <cell r="F2364">
            <v>12.29</v>
          </cell>
        </row>
        <row r="2365">
          <cell r="A2365" t="str">
            <v>39.14</v>
          </cell>
          <cell r="B2365" t="str">
            <v>Cabo de aluminio nu com alma de aco</v>
          </cell>
          <cell r="C2365"/>
          <cell r="D2365"/>
          <cell r="E2365"/>
          <cell r="F2365"/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11.37</v>
          </cell>
          <cell r="E2366">
            <v>6.86</v>
          </cell>
          <cell r="F2366">
            <v>18.23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4.4800000000000004</v>
          </cell>
          <cell r="E2367">
            <v>6.86</v>
          </cell>
          <cell r="F2367">
            <v>11.34</v>
          </cell>
        </row>
        <row r="2368">
          <cell r="A2368" t="str">
            <v>39.15</v>
          </cell>
          <cell r="B2368" t="str">
            <v>Cabo de aluminio nu sem alma de aco</v>
          </cell>
          <cell r="C2368"/>
          <cell r="D2368"/>
          <cell r="E2368"/>
          <cell r="F2368"/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5.26</v>
          </cell>
          <cell r="E2369">
            <v>6.86</v>
          </cell>
          <cell r="F2369">
            <v>12.12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10.55</v>
          </cell>
          <cell r="E2370">
            <v>6.86</v>
          </cell>
          <cell r="F2370">
            <v>17.41</v>
          </cell>
        </row>
        <row r="2371">
          <cell r="A2371" t="str">
            <v>39.18</v>
          </cell>
          <cell r="B2371" t="str">
            <v>Cabo para transmissao de dados</v>
          </cell>
          <cell r="C2371"/>
          <cell r="D2371"/>
          <cell r="E2371"/>
          <cell r="F2371"/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2.71</v>
          </cell>
          <cell r="E2372">
            <v>5.26</v>
          </cell>
          <cell r="F2372">
            <v>7.97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12.8</v>
          </cell>
          <cell r="E2373">
            <v>5.26</v>
          </cell>
          <cell r="F2373">
            <v>18.059999999999999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5.53</v>
          </cell>
          <cell r="E2374">
            <v>4.0599999999999996</v>
          </cell>
          <cell r="F2374">
            <v>9.59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3.16</v>
          </cell>
          <cell r="E2375">
            <v>5.26</v>
          </cell>
          <cell r="F2375">
            <v>8.42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2.89</v>
          </cell>
          <cell r="E2376">
            <v>4.0599999999999996</v>
          </cell>
          <cell r="F2376">
            <v>6.95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17.920000000000002</v>
          </cell>
          <cell r="E2377">
            <v>5.26</v>
          </cell>
          <cell r="F2377">
            <v>23.18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3.93</v>
          </cell>
          <cell r="E2378">
            <v>5.26</v>
          </cell>
          <cell r="F2378">
            <v>9.19</v>
          </cell>
        </row>
        <row r="2379">
          <cell r="A2379" t="str">
            <v>39.20</v>
          </cell>
          <cell r="B2379" t="str">
            <v>Reparos, conservacoes e complementos - GRUPO 39</v>
          </cell>
          <cell r="C2379"/>
          <cell r="D2379"/>
          <cell r="E2379"/>
          <cell r="F2379"/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8.99</v>
          </cell>
          <cell r="E2380">
            <v>7.98</v>
          </cell>
          <cell r="F2380">
            <v>16.97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D2381"/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D2382"/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  <cell r="C2383"/>
          <cell r="D2383"/>
          <cell r="E2383"/>
          <cell r="F2383"/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0.96</v>
          </cell>
          <cell r="F2384">
            <v>2.66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2.5499999999999998</v>
          </cell>
          <cell r="E2385">
            <v>0.96</v>
          </cell>
          <cell r="F2385">
            <v>3.51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4.03</v>
          </cell>
          <cell r="E2386">
            <v>0.96</v>
          </cell>
          <cell r="F2386">
            <v>4.99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5.62</v>
          </cell>
          <cell r="E2387">
            <v>0.96</v>
          </cell>
          <cell r="F2387">
            <v>6.58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9.3800000000000008</v>
          </cell>
          <cell r="E2388">
            <v>3.83</v>
          </cell>
          <cell r="F2388">
            <v>13.21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14.4</v>
          </cell>
          <cell r="E2389">
            <v>4.3099999999999996</v>
          </cell>
          <cell r="F2389">
            <v>18.71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22.16</v>
          </cell>
          <cell r="E2390">
            <v>4.79</v>
          </cell>
          <cell r="F2390">
            <v>26.95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32.4</v>
          </cell>
          <cell r="E2391">
            <v>7.18</v>
          </cell>
          <cell r="F2391">
            <v>39.58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44.04</v>
          </cell>
          <cell r="E2392">
            <v>9.57</v>
          </cell>
          <cell r="F2392">
            <v>53.61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56.55</v>
          </cell>
          <cell r="E2393">
            <v>11.97</v>
          </cell>
          <cell r="F2393">
            <v>68.52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74.760000000000005</v>
          </cell>
          <cell r="E2394">
            <v>14.36</v>
          </cell>
          <cell r="F2394">
            <v>89.12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102.54</v>
          </cell>
          <cell r="E2395">
            <v>16.75</v>
          </cell>
          <cell r="F2395">
            <v>119.29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129.22999999999999</v>
          </cell>
          <cell r="E2396">
            <v>16.75</v>
          </cell>
          <cell r="F2396">
            <v>145.97999999999999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158.24</v>
          </cell>
          <cell r="E2397">
            <v>19.149999999999999</v>
          </cell>
          <cell r="F2397">
            <v>177.39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206.21</v>
          </cell>
          <cell r="E2398">
            <v>21.54</v>
          </cell>
          <cell r="F2398">
            <v>227.75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6.08</v>
          </cell>
          <cell r="E2399">
            <v>1.92</v>
          </cell>
          <cell r="F2399">
            <v>8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5.57</v>
          </cell>
          <cell r="E2400">
            <v>0.96</v>
          </cell>
          <cell r="F2400">
            <v>6.53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8.33</v>
          </cell>
          <cell r="E2401">
            <v>2.39</v>
          </cell>
          <cell r="F2401">
            <v>10.72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31.95</v>
          </cell>
          <cell r="E2402">
            <v>4.79</v>
          </cell>
          <cell r="F2402">
            <v>36.74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74.47</v>
          </cell>
          <cell r="E2403">
            <v>14.36</v>
          </cell>
          <cell r="F2403">
            <v>88.83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111.15</v>
          </cell>
          <cell r="E2404">
            <v>19.149999999999999</v>
          </cell>
          <cell r="F2404">
            <v>130.30000000000001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41.78</v>
          </cell>
          <cell r="E2405">
            <v>6.22</v>
          </cell>
          <cell r="F2405">
            <v>48</v>
          </cell>
        </row>
        <row r="2406">
          <cell r="A2406" t="str">
            <v>39.24</v>
          </cell>
          <cell r="B2406" t="str">
            <v>Cabo de cobre flexivel, isolamento 500 V, isolacao PP 70°C</v>
          </cell>
          <cell r="C2406"/>
          <cell r="D2406"/>
          <cell r="E2406"/>
          <cell r="F2406"/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5.79</v>
          </cell>
          <cell r="E2407">
            <v>5.75</v>
          </cell>
          <cell r="F2407">
            <v>11.54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9.25</v>
          </cell>
          <cell r="E2408">
            <v>7.18</v>
          </cell>
          <cell r="F2408">
            <v>16.43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14.61</v>
          </cell>
          <cell r="E2409">
            <v>8.61</v>
          </cell>
          <cell r="F2409">
            <v>23.22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21.28</v>
          </cell>
          <cell r="E2410">
            <v>10.050000000000001</v>
          </cell>
          <cell r="F2410">
            <v>31.33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18.2</v>
          </cell>
          <cell r="E2411">
            <v>5.75</v>
          </cell>
          <cell r="F2411">
            <v>23.95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27.71</v>
          </cell>
          <cell r="E2412">
            <v>13.4</v>
          </cell>
          <cell r="F2412">
            <v>41.11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  <cell r="C2413"/>
          <cell r="D2413"/>
          <cell r="E2413"/>
          <cell r="F2413"/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61.42</v>
          </cell>
          <cell r="E2414">
            <v>1.43</v>
          </cell>
          <cell r="F2414">
            <v>62.85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110.1</v>
          </cell>
          <cell r="E2415">
            <v>1.43</v>
          </cell>
          <cell r="F2415">
            <v>111.53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  <cell r="C2416"/>
          <cell r="D2416"/>
          <cell r="E2416"/>
          <cell r="F2416"/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2.5099999999999998</v>
          </cell>
          <cell r="E2417">
            <v>1.92</v>
          </cell>
          <cell r="F2417">
            <v>4.43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3.55</v>
          </cell>
          <cell r="E2418">
            <v>2.39</v>
          </cell>
          <cell r="F2418">
            <v>5.94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5.09</v>
          </cell>
          <cell r="E2419">
            <v>2.87</v>
          </cell>
          <cell r="F2419">
            <v>7.96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6.95</v>
          </cell>
          <cell r="E2420">
            <v>3.35</v>
          </cell>
          <cell r="F2420">
            <v>10.3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11.15</v>
          </cell>
          <cell r="E2421">
            <v>3.83</v>
          </cell>
          <cell r="F2421">
            <v>14.98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16.8</v>
          </cell>
          <cell r="E2422">
            <v>4.3099999999999996</v>
          </cell>
          <cell r="F2422">
            <v>21.11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27.01</v>
          </cell>
          <cell r="E2423">
            <v>4.79</v>
          </cell>
          <cell r="F2423">
            <v>31.8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35.53</v>
          </cell>
          <cell r="E2424">
            <v>7.18</v>
          </cell>
          <cell r="F2424">
            <v>42.71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54.54</v>
          </cell>
          <cell r="E2425">
            <v>9.57</v>
          </cell>
          <cell r="F2425">
            <v>64.11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71.37</v>
          </cell>
          <cell r="E2426">
            <v>11.97</v>
          </cell>
          <cell r="F2426">
            <v>83.34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94.05</v>
          </cell>
          <cell r="E2427">
            <v>14.36</v>
          </cell>
          <cell r="F2427">
            <v>108.41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123.4</v>
          </cell>
          <cell r="E2428">
            <v>16.75</v>
          </cell>
          <cell r="F2428">
            <v>140.15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149.59</v>
          </cell>
          <cell r="E2429">
            <v>19.149999999999999</v>
          </cell>
          <cell r="F2429">
            <v>168.74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178.92</v>
          </cell>
          <cell r="E2430">
            <v>21.54</v>
          </cell>
          <cell r="F2430">
            <v>200.46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244.21</v>
          </cell>
          <cell r="E2431">
            <v>23.94</v>
          </cell>
          <cell r="F2431">
            <v>268.14999999999998</v>
          </cell>
        </row>
        <row r="2432">
          <cell r="A2432" t="str">
            <v>39.27</v>
          </cell>
          <cell r="B2432" t="str">
            <v>Cabo optico</v>
          </cell>
          <cell r="C2432"/>
          <cell r="D2432"/>
          <cell r="E2432"/>
          <cell r="F2432"/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5.01</v>
          </cell>
          <cell r="E2433">
            <v>2.39</v>
          </cell>
          <cell r="F2433">
            <v>7.4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8.18</v>
          </cell>
          <cell r="E2434">
            <v>4.79</v>
          </cell>
          <cell r="F2434">
            <v>12.97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10.84</v>
          </cell>
          <cell r="E2435">
            <v>4.79</v>
          </cell>
          <cell r="F2435">
            <v>15.63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14.49</v>
          </cell>
          <cell r="E2436">
            <v>4.79</v>
          </cell>
          <cell r="F2436">
            <v>19.28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22.84</v>
          </cell>
          <cell r="E2437">
            <v>4.79</v>
          </cell>
          <cell r="F2437">
            <v>27.63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  <cell r="C2438"/>
          <cell r="D2438"/>
          <cell r="E2438"/>
          <cell r="F2438"/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1.55</v>
          </cell>
          <cell r="E2439">
            <v>1.92</v>
          </cell>
          <cell r="F2439">
            <v>3.47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2.35</v>
          </cell>
          <cell r="E2440">
            <v>2.39</v>
          </cell>
          <cell r="F2440">
            <v>4.74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3.92</v>
          </cell>
          <cell r="E2441">
            <v>2.87</v>
          </cell>
          <cell r="F2441">
            <v>6.79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5.64</v>
          </cell>
          <cell r="E2442">
            <v>3.35</v>
          </cell>
          <cell r="F2442">
            <v>8.99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10.119999999999999</v>
          </cell>
          <cell r="E2443">
            <v>3.83</v>
          </cell>
          <cell r="F2443">
            <v>13.95</v>
          </cell>
        </row>
        <row r="2444">
          <cell r="A2444" t="str">
            <v>39.30</v>
          </cell>
          <cell r="B2444" t="str">
            <v>Fios e cabos - audio e video</v>
          </cell>
          <cell r="C2444"/>
          <cell r="D2444"/>
          <cell r="E2444"/>
          <cell r="F2444"/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5.01</v>
          </cell>
          <cell r="E2445">
            <v>11.97</v>
          </cell>
          <cell r="F2445">
            <v>16.98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  <cell r="C2446"/>
          <cell r="D2446"/>
          <cell r="E2446"/>
          <cell r="F2446"/>
        </row>
        <row r="2447">
          <cell r="A2447" t="str">
            <v>40.01</v>
          </cell>
          <cell r="B2447" t="str">
            <v>Caixa de passagem estampada</v>
          </cell>
          <cell r="C2447"/>
          <cell r="D2447"/>
          <cell r="E2447"/>
          <cell r="F2447"/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11.97</v>
          </cell>
          <cell r="F2448">
            <v>16.77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5.58</v>
          </cell>
          <cell r="E2449">
            <v>11.97</v>
          </cell>
          <cell r="F2449">
            <v>17.55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14.36</v>
          </cell>
          <cell r="F2450">
            <v>22.36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3.12</v>
          </cell>
          <cell r="E2451">
            <v>11.97</v>
          </cell>
          <cell r="F2451">
            <v>15.09</v>
          </cell>
        </row>
        <row r="2452">
          <cell r="A2452" t="str">
            <v>40.02</v>
          </cell>
          <cell r="B2452" t="str">
            <v>Caixa de passagem com tampa</v>
          </cell>
          <cell r="C2452"/>
          <cell r="D2452"/>
          <cell r="E2452"/>
          <cell r="F2452"/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36.89</v>
          </cell>
          <cell r="E2453">
            <v>38.29</v>
          </cell>
          <cell r="F2453">
            <v>75.180000000000007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13.01</v>
          </cell>
          <cell r="E2454">
            <v>14.36</v>
          </cell>
          <cell r="F2454">
            <v>27.37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19.73</v>
          </cell>
          <cell r="E2455">
            <v>14.36</v>
          </cell>
          <cell r="F2455">
            <v>34.090000000000003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25.4</v>
          </cell>
          <cell r="E2456">
            <v>14.36</v>
          </cell>
          <cell r="F2456">
            <v>39.76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60.62</v>
          </cell>
          <cell r="E2457">
            <v>19.149999999999999</v>
          </cell>
          <cell r="F2457">
            <v>79.77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154.11000000000001</v>
          </cell>
          <cell r="E2458">
            <v>19.149999999999999</v>
          </cell>
          <cell r="F2458">
            <v>173.26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218.64</v>
          </cell>
          <cell r="E2459">
            <v>23.94</v>
          </cell>
          <cell r="F2459">
            <v>242.58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220.37</v>
          </cell>
          <cell r="E2460">
            <v>14.36</v>
          </cell>
          <cell r="F2460">
            <v>234.73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444.14</v>
          </cell>
          <cell r="E2461">
            <v>14.36</v>
          </cell>
          <cell r="F2461">
            <v>458.5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463.02</v>
          </cell>
          <cell r="E2462">
            <v>14.36</v>
          </cell>
          <cell r="F2462">
            <v>477.38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1601.07</v>
          </cell>
          <cell r="E2463">
            <v>19.149999999999999</v>
          </cell>
          <cell r="F2463">
            <v>1620.22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24.25</v>
          </cell>
          <cell r="E2464">
            <v>14.36</v>
          </cell>
          <cell r="F2464">
            <v>38.61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72.349999999999994</v>
          </cell>
          <cell r="E2465">
            <v>14.36</v>
          </cell>
          <cell r="F2465">
            <v>86.71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184.43</v>
          </cell>
          <cell r="E2466">
            <v>19.149999999999999</v>
          </cell>
          <cell r="F2466">
            <v>203.58</v>
          </cell>
        </row>
        <row r="2467">
          <cell r="A2467" t="str">
            <v>40.04</v>
          </cell>
          <cell r="B2467" t="str">
            <v>Tomadas</v>
          </cell>
          <cell r="C2467"/>
          <cell r="D2467"/>
          <cell r="E2467"/>
          <cell r="F2467"/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12.56</v>
          </cell>
          <cell r="E2468">
            <v>14.36</v>
          </cell>
          <cell r="F2468">
            <v>26.92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22.24</v>
          </cell>
          <cell r="E2469">
            <v>14.36</v>
          </cell>
          <cell r="F2469">
            <v>36.6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57.79</v>
          </cell>
          <cell r="E2470">
            <v>14.36</v>
          </cell>
          <cell r="F2470">
            <v>72.150000000000006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258.07</v>
          </cell>
          <cell r="E2471">
            <v>14.36</v>
          </cell>
          <cell r="F2471">
            <v>272.43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228.68</v>
          </cell>
          <cell r="E2472">
            <v>14.36</v>
          </cell>
          <cell r="F2472">
            <v>243.04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16.54</v>
          </cell>
          <cell r="E2473">
            <v>14.36</v>
          </cell>
          <cell r="F2473">
            <v>30.9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347.48</v>
          </cell>
          <cell r="E2474">
            <v>14.36</v>
          </cell>
          <cell r="F2474">
            <v>361.84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11.07</v>
          </cell>
          <cell r="E2475">
            <v>14.36</v>
          </cell>
          <cell r="F2475">
            <v>25.43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10.95</v>
          </cell>
          <cell r="E2476">
            <v>14.36</v>
          </cell>
          <cell r="F2476">
            <v>25.31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15.61</v>
          </cell>
          <cell r="E2477">
            <v>14.36</v>
          </cell>
          <cell r="F2477">
            <v>29.97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23.18</v>
          </cell>
          <cell r="E2478">
            <v>14.36</v>
          </cell>
          <cell r="F2478">
            <v>37.54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23.56</v>
          </cell>
          <cell r="E2479">
            <v>14.36</v>
          </cell>
          <cell r="F2479">
            <v>37.92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31.39</v>
          </cell>
          <cell r="E2480">
            <v>14.36</v>
          </cell>
          <cell r="F2480">
            <v>45.75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34.44</v>
          </cell>
          <cell r="E2481">
            <v>17.7</v>
          </cell>
          <cell r="F2481">
            <v>52.14</v>
          </cell>
        </row>
        <row r="2482">
          <cell r="A2482" t="str">
            <v>40.05</v>
          </cell>
          <cell r="B2482" t="str">
            <v>Interruptores e minuterias</v>
          </cell>
          <cell r="C2482"/>
          <cell r="D2482"/>
          <cell r="E2482"/>
          <cell r="F2482"/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9.51</v>
          </cell>
          <cell r="E2483">
            <v>16.27</v>
          </cell>
          <cell r="F2483">
            <v>25.78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19.28</v>
          </cell>
          <cell r="E2484">
            <v>16.75</v>
          </cell>
          <cell r="F2484">
            <v>36.03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28.4</v>
          </cell>
          <cell r="E2485">
            <v>23.94</v>
          </cell>
          <cell r="F2485">
            <v>52.34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13.4</v>
          </cell>
          <cell r="E2486">
            <v>12.93</v>
          </cell>
          <cell r="F2486">
            <v>26.33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13.49</v>
          </cell>
          <cell r="E2487">
            <v>21.54</v>
          </cell>
          <cell r="F2487">
            <v>35.03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12.4</v>
          </cell>
          <cell r="E2488">
            <v>18.190000000000001</v>
          </cell>
          <cell r="F2488">
            <v>30.59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15.34</v>
          </cell>
          <cell r="E2489">
            <v>21.54</v>
          </cell>
          <cell r="F2489">
            <v>36.880000000000003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23.13</v>
          </cell>
          <cell r="E2490">
            <v>23.94</v>
          </cell>
          <cell r="F2490">
            <v>47.07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44.08</v>
          </cell>
          <cell r="E2491">
            <v>16.75</v>
          </cell>
          <cell r="F2491">
            <v>60.83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16.75</v>
          </cell>
          <cell r="F2492">
            <v>49.25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13.22</v>
          </cell>
          <cell r="E2493">
            <v>11.97</v>
          </cell>
          <cell r="F2493">
            <v>25.19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78.099999999999994</v>
          </cell>
          <cell r="E2494">
            <v>18.190000000000001</v>
          </cell>
          <cell r="F2494">
            <v>96.29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37.04</v>
          </cell>
          <cell r="E2495">
            <v>14.36</v>
          </cell>
          <cell r="F2495">
            <v>51.4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91.99</v>
          </cell>
          <cell r="E2496">
            <v>23.94</v>
          </cell>
          <cell r="F2496">
            <v>115.93</v>
          </cell>
        </row>
        <row r="2497">
          <cell r="A2497" t="str">
            <v>40.06</v>
          </cell>
          <cell r="B2497" t="str">
            <v>Conduletes</v>
          </cell>
          <cell r="C2497"/>
          <cell r="D2497"/>
          <cell r="E2497"/>
          <cell r="F2497"/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13.32</v>
          </cell>
          <cell r="E2498">
            <v>23.94</v>
          </cell>
          <cell r="F2498">
            <v>37.26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19.260000000000002</v>
          </cell>
          <cell r="E2499">
            <v>23.94</v>
          </cell>
          <cell r="F2499">
            <v>43.2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33.86</v>
          </cell>
          <cell r="E2500">
            <v>23.94</v>
          </cell>
          <cell r="F2500">
            <v>57.8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33.380000000000003</v>
          </cell>
          <cell r="E2501">
            <v>23.94</v>
          </cell>
          <cell r="F2501">
            <v>57.32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81.22</v>
          </cell>
          <cell r="E2502">
            <v>23.94</v>
          </cell>
          <cell r="F2502">
            <v>105.16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175.76</v>
          </cell>
          <cell r="E2503">
            <v>23.94</v>
          </cell>
          <cell r="F2503">
            <v>199.7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165.18</v>
          </cell>
          <cell r="E2504">
            <v>23.94</v>
          </cell>
          <cell r="F2504">
            <v>189.12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303.06</v>
          </cell>
          <cell r="E2505">
            <v>23.94</v>
          </cell>
          <cell r="F2505">
            <v>327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19.47</v>
          </cell>
          <cell r="E2506">
            <v>23.94</v>
          </cell>
          <cell r="F2506">
            <v>43.41</v>
          </cell>
        </row>
        <row r="2507">
          <cell r="A2507" t="str">
            <v>40.07</v>
          </cell>
          <cell r="B2507" t="str">
            <v>Caixa de passagem em PVC</v>
          </cell>
          <cell r="C2507"/>
          <cell r="D2507"/>
          <cell r="E2507"/>
          <cell r="F2507"/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3.57</v>
          </cell>
          <cell r="E2508">
            <v>11.97</v>
          </cell>
          <cell r="F2508">
            <v>15.54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7.79</v>
          </cell>
          <cell r="E2509">
            <v>11.97</v>
          </cell>
          <cell r="F2509">
            <v>19.760000000000002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8.4</v>
          </cell>
          <cell r="E2510">
            <v>11.97</v>
          </cell>
          <cell r="F2510">
            <v>20.37</v>
          </cell>
        </row>
        <row r="2511">
          <cell r="A2511" t="str">
            <v>40.10</v>
          </cell>
          <cell r="B2511" t="str">
            <v>Contator</v>
          </cell>
          <cell r="C2511"/>
          <cell r="D2511"/>
          <cell r="E2511"/>
          <cell r="F2511"/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236.69</v>
          </cell>
          <cell r="E2512">
            <v>23.94</v>
          </cell>
          <cell r="F2512">
            <v>260.63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265.85000000000002</v>
          </cell>
          <cell r="E2513">
            <v>23.94</v>
          </cell>
          <cell r="F2513">
            <v>289.79000000000002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306.44</v>
          </cell>
          <cell r="E2514">
            <v>23.94</v>
          </cell>
          <cell r="F2514">
            <v>330.38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299.64999999999998</v>
          </cell>
          <cell r="E2515">
            <v>23.94</v>
          </cell>
          <cell r="F2515">
            <v>323.58999999999997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349.21</v>
          </cell>
          <cell r="E2516">
            <v>23.94</v>
          </cell>
          <cell r="F2516">
            <v>373.15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494.6</v>
          </cell>
          <cell r="E2517">
            <v>23.94</v>
          </cell>
          <cell r="F2517">
            <v>518.54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794.98</v>
          </cell>
          <cell r="E2518">
            <v>23.94</v>
          </cell>
          <cell r="F2518">
            <v>818.92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947.54</v>
          </cell>
          <cell r="E2519">
            <v>23.94</v>
          </cell>
          <cell r="F2519">
            <v>971.48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1221.98</v>
          </cell>
          <cell r="E2520">
            <v>23.94</v>
          </cell>
          <cell r="F2520">
            <v>1245.92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2690.65</v>
          </cell>
          <cell r="E2521">
            <v>23.94</v>
          </cell>
          <cell r="F2521">
            <v>2714.59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3149.76</v>
          </cell>
          <cell r="E2522">
            <v>23.94</v>
          </cell>
          <cell r="F2522">
            <v>3173.7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6580.16</v>
          </cell>
          <cell r="E2523">
            <v>23.94</v>
          </cell>
          <cell r="F2523">
            <v>6604.1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102.42</v>
          </cell>
          <cell r="E2524">
            <v>23.94</v>
          </cell>
          <cell r="F2524">
            <v>126.36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125.49</v>
          </cell>
          <cell r="E2525">
            <v>23.94</v>
          </cell>
          <cell r="F2525">
            <v>149.43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155.63999999999999</v>
          </cell>
          <cell r="E2526">
            <v>23.94</v>
          </cell>
          <cell r="F2526">
            <v>179.58</v>
          </cell>
        </row>
        <row r="2527">
          <cell r="A2527" t="str">
            <v>40.11</v>
          </cell>
          <cell r="B2527" t="str">
            <v>Rele</v>
          </cell>
          <cell r="C2527"/>
          <cell r="D2527"/>
          <cell r="E2527"/>
          <cell r="F2527"/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72.260000000000005</v>
          </cell>
          <cell r="E2528">
            <v>21.54</v>
          </cell>
          <cell r="F2528">
            <v>93.8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233.72</v>
          </cell>
          <cell r="E2529">
            <v>23.94</v>
          </cell>
          <cell r="F2529">
            <v>257.66000000000003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425.15</v>
          </cell>
          <cell r="E2530">
            <v>23.94</v>
          </cell>
          <cell r="F2530">
            <v>449.09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313.95999999999998</v>
          </cell>
          <cell r="E2531">
            <v>23.94</v>
          </cell>
          <cell r="F2531">
            <v>337.9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87.32</v>
          </cell>
          <cell r="E2532">
            <v>47.86</v>
          </cell>
          <cell r="F2532">
            <v>135.18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2339.94</v>
          </cell>
          <cell r="E2533">
            <v>47.86</v>
          </cell>
          <cell r="F2533">
            <v>2387.8000000000002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78.72</v>
          </cell>
          <cell r="E2534">
            <v>47.86</v>
          </cell>
          <cell r="F2534">
            <v>126.58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3203.57</v>
          </cell>
          <cell r="E2535">
            <v>23.94</v>
          </cell>
          <cell r="F2535">
            <v>3227.51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88.66</v>
          </cell>
          <cell r="E2536">
            <v>47.86</v>
          </cell>
          <cell r="F2536">
            <v>136.52000000000001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249.34</v>
          </cell>
          <cell r="E2537">
            <v>28.71</v>
          </cell>
          <cell r="F2537">
            <v>278.05</v>
          </cell>
        </row>
        <row r="2538">
          <cell r="A2538" t="str">
            <v>40.12</v>
          </cell>
          <cell r="B2538" t="str">
            <v>Chave comutadora e seletora</v>
          </cell>
          <cell r="C2538"/>
          <cell r="D2538"/>
          <cell r="E2538"/>
          <cell r="F2538"/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571.44000000000005</v>
          </cell>
          <cell r="E2539">
            <v>19.149999999999999</v>
          </cell>
          <cell r="F2539">
            <v>590.59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275.24</v>
          </cell>
          <cell r="E2540">
            <v>19.149999999999999</v>
          </cell>
          <cell r="F2540">
            <v>294.39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152.82</v>
          </cell>
          <cell r="E2541">
            <v>19.149999999999999</v>
          </cell>
          <cell r="F2541">
            <v>171.97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406.31</v>
          </cell>
          <cell r="E2542">
            <v>19.149999999999999</v>
          </cell>
          <cell r="F2542">
            <v>425.46</v>
          </cell>
        </row>
        <row r="2543">
          <cell r="A2543" t="str">
            <v>40.13</v>
          </cell>
          <cell r="B2543" t="str">
            <v>Amperimetro</v>
          </cell>
          <cell r="C2543"/>
          <cell r="D2543"/>
          <cell r="E2543"/>
          <cell r="F2543"/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146.69999999999999</v>
          </cell>
          <cell r="E2544">
            <v>19.149999999999999</v>
          </cell>
          <cell r="F2544">
            <v>165.85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407.48</v>
          </cell>
          <cell r="E2545">
            <v>11.97</v>
          </cell>
          <cell r="F2545">
            <v>419.45</v>
          </cell>
        </row>
        <row r="2546">
          <cell r="A2546" t="str">
            <v>40.14</v>
          </cell>
          <cell r="B2546" t="str">
            <v>Voltimetro</v>
          </cell>
          <cell r="C2546"/>
          <cell r="D2546"/>
          <cell r="E2546"/>
          <cell r="F2546"/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113.36</v>
          </cell>
          <cell r="E2547">
            <v>19.149999999999999</v>
          </cell>
          <cell r="F2547">
            <v>132.51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125.13</v>
          </cell>
          <cell r="E2548">
            <v>23.94</v>
          </cell>
          <cell r="F2548">
            <v>149.07</v>
          </cell>
        </row>
        <row r="2549">
          <cell r="A2549" t="str">
            <v>40.20</v>
          </cell>
          <cell r="B2549" t="str">
            <v>Reparos, conservacoes e complementos - GRUPO 40</v>
          </cell>
          <cell r="C2549"/>
          <cell r="D2549"/>
          <cell r="E2549"/>
          <cell r="F2549"/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101.34</v>
          </cell>
          <cell r="E2550">
            <v>38.29</v>
          </cell>
          <cell r="F2550">
            <v>139.63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62.81</v>
          </cell>
          <cell r="E2551">
            <v>38.29</v>
          </cell>
          <cell r="F2551">
            <v>101.1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33.200000000000003</v>
          </cell>
          <cell r="E2552">
            <v>14.36</v>
          </cell>
          <cell r="F2552">
            <v>47.56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180.57</v>
          </cell>
          <cell r="E2553">
            <v>14.36</v>
          </cell>
          <cell r="F2553">
            <v>194.93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410.94</v>
          </cell>
          <cell r="E2554">
            <v>14.36</v>
          </cell>
          <cell r="F2554">
            <v>425.3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3.04</v>
          </cell>
          <cell r="E2555">
            <v>1.56</v>
          </cell>
          <cell r="F2555">
            <v>4.5999999999999996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8.73</v>
          </cell>
          <cell r="E2556">
            <v>1.56</v>
          </cell>
          <cell r="F2556">
            <v>10.29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48.6</v>
          </cell>
          <cell r="E2557">
            <v>19.149999999999999</v>
          </cell>
          <cell r="F2557">
            <v>67.75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6.77</v>
          </cell>
          <cell r="E2558">
            <v>9.57</v>
          </cell>
          <cell r="F2558">
            <v>16.34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8.31</v>
          </cell>
          <cell r="E2559">
            <v>9.57</v>
          </cell>
          <cell r="F2559">
            <v>17.88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380.43</v>
          </cell>
          <cell r="E2560">
            <v>47.86</v>
          </cell>
          <cell r="F2560">
            <v>428.29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41.41</v>
          </cell>
          <cell r="E2561">
            <v>14.36</v>
          </cell>
          <cell r="F2561">
            <v>55.77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32.78</v>
          </cell>
          <cell r="E2562">
            <v>21.74</v>
          </cell>
          <cell r="F2562">
            <v>54.52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28.62</v>
          </cell>
          <cell r="E2563">
            <v>21.74</v>
          </cell>
          <cell r="F2563">
            <v>50.36</v>
          </cell>
        </row>
        <row r="2564">
          <cell r="A2564" t="str">
            <v>41</v>
          </cell>
          <cell r="B2564" t="str">
            <v>ILUMINACAO</v>
          </cell>
          <cell r="C2564"/>
          <cell r="D2564"/>
          <cell r="E2564"/>
          <cell r="F2564"/>
        </row>
        <row r="2565">
          <cell r="A2565" t="str">
            <v>41.02</v>
          </cell>
          <cell r="B2565" t="str">
            <v>Lampadas</v>
          </cell>
          <cell r="C2565"/>
          <cell r="D2565"/>
          <cell r="E2565"/>
          <cell r="F2565"/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22.04</v>
          </cell>
          <cell r="E2566">
            <v>3.89</v>
          </cell>
          <cell r="F2566">
            <v>25.93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36.83</v>
          </cell>
          <cell r="E2567">
            <v>3.89</v>
          </cell>
          <cell r="F2567">
            <v>40.72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86.65</v>
          </cell>
          <cell r="E2568">
            <v>3.89</v>
          </cell>
          <cell r="F2568">
            <v>90.54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27.44</v>
          </cell>
          <cell r="E2569">
            <v>3.89</v>
          </cell>
          <cell r="F2569">
            <v>31.33</v>
          </cell>
        </row>
        <row r="2570">
          <cell r="A2570" t="str">
            <v>41.04</v>
          </cell>
          <cell r="B2570" t="str">
            <v>Acessorios para iluminacao</v>
          </cell>
          <cell r="C2570"/>
          <cell r="D2570"/>
          <cell r="E2570"/>
          <cell r="F2570"/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5.23</v>
          </cell>
          <cell r="E2571">
            <v>3.81</v>
          </cell>
          <cell r="F2571">
            <v>9.0399999999999991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120</v>
          </cell>
          <cell r="E2572">
            <v>19.149999999999999</v>
          </cell>
          <cell r="F2572">
            <v>139.15</v>
          </cell>
        </row>
        <row r="2573">
          <cell r="A2573" t="str">
            <v>41.05</v>
          </cell>
          <cell r="B2573" t="str">
            <v>Lampada de descarga de alta potencia</v>
          </cell>
          <cell r="C2573"/>
          <cell r="D2573"/>
          <cell r="E2573"/>
          <cell r="F2573"/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133.52000000000001</v>
          </cell>
          <cell r="E2574">
            <v>3.89</v>
          </cell>
          <cell r="F2574">
            <v>137.41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132.41999999999999</v>
          </cell>
          <cell r="E2575">
            <v>3.89</v>
          </cell>
          <cell r="F2575">
            <v>136.31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97.94</v>
          </cell>
          <cell r="E2576">
            <v>3.89</v>
          </cell>
          <cell r="F2576">
            <v>101.83</v>
          </cell>
        </row>
        <row r="2577">
          <cell r="A2577" t="str">
            <v>41.06</v>
          </cell>
          <cell r="B2577" t="str">
            <v>Lampada halogena</v>
          </cell>
          <cell r="C2577"/>
          <cell r="D2577"/>
          <cell r="E2577"/>
          <cell r="F2577"/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33.18</v>
          </cell>
          <cell r="E2578">
            <v>3.89</v>
          </cell>
          <cell r="F2578">
            <v>37.07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22.26</v>
          </cell>
          <cell r="E2579">
            <v>3.89</v>
          </cell>
          <cell r="F2579">
            <v>26.15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14.02</v>
          </cell>
          <cell r="E2580">
            <v>3.89</v>
          </cell>
          <cell r="F2580">
            <v>17.91</v>
          </cell>
        </row>
        <row r="2581">
          <cell r="A2581" t="str">
            <v>41.07</v>
          </cell>
          <cell r="B2581" t="str">
            <v>Lampada fluorescente</v>
          </cell>
          <cell r="C2581"/>
          <cell r="D2581"/>
          <cell r="E2581"/>
          <cell r="F2581"/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24.24</v>
          </cell>
          <cell r="E2582">
            <v>3.89</v>
          </cell>
          <cell r="F2582">
            <v>28.13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10.39</v>
          </cell>
          <cell r="E2583">
            <v>3.89</v>
          </cell>
          <cell r="F2583">
            <v>14.28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11.43</v>
          </cell>
          <cell r="E2584">
            <v>3.89</v>
          </cell>
          <cell r="F2584">
            <v>15.32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13.72</v>
          </cell>
          <cell r="E2585">
            <v>3.89</v>
          </cell>
          <cell r="F2585">
            <v>17.61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10.93</v>
          </cell>
          <cell r="E2586">
            <v>3.89</v>
          </cell>
          <cell r="F2586">
            <v>14.82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13.56</v>
          </cell>
          <cell r="E2587">
            <v>3.89</v>
          </cell>
          <cell r="F2587">
            <v>17.45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14.43</v>
          </cell>
          <cell r="E2588">
            <v>3.89</v>
          </cell>
          <cell r="F2588">
            <v>18.32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13.01</v>
          </cell>
          <cell r="E2589">
            <v>3.89</v>
          </cell>
          <cell r="F2589">
            <v>16.899999999999999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19.11</v>
          </cell>
          <cell r="E2590">
            <v>3.89</v>
          </cell>
          <cell r="F2590">
            <v>23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14.87</v>
          </cell>
          <cell r="E2591">
            <v>3.89</v>
          </cell>
          <cell r="F2591">
            <v>18.760000000000002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12.17</v>
          </cell>
          <cell r="E2592">
            <v>3.89</v>
          </cell>
          <cell r="F2592">
            <v>16.059999999999999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16.28</v>
          </cell>
          <cell r="E2593">
            <v>3.89</v>
          </cell>
          <cell r="F2593">
            <v>20.170000000000002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18.39</v>
          </cell>
          <cell r="E2594">
            <v>3.89</v>
          </cell>
          <cell r="F2594">
            <v>22.28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43.74</v>
          </cell>
          <cell r="E2595">
            <v>3.89</v>
          </cell>
          <cell r="F2595">
            <v>47.63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20.29</v>
          </cell>
          <cell r="E2596">
            <v>3.89</v>
          </cell>
          <cell r="F2596">
            <v>24.18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  <cell r="C2597"/>
          <cell r="D2597"/>
          <cell r="E2597"/>
          <cell r="F2597"/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25.98</v>
          </cell>
          <cell r="E2598">
            <v>9.57</v>
          </cell>
          <cell r="F2598">
            <v>35.549999999999997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98.67</v>
          </cell>
          <cell r="E2599">
            <v>9.57</v>
          </cell>
          <cell r="F2599">
            <v>108.24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139.85</v>
          </cell>
          <cell r="E2600">
            <v>9.57</v>
          </cell>
          <cell r="F2600">
            <v>149.41999999999999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156.51</v>
          </cell>
          <cell r="E2601">
            <v>9.57</v>
          </cell>
          <cell r="F2601">
            <v>166.08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457.95</v>
          </cell>
          <cell r="E2602">
            <v>9.57</v>
          </cell>
          <cell r="F2602">
            <v>467.52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76.489999999999995</v>
          </cell>
          <cell r="E2603">
            <v>9.57</v>
          </cell>
          <cell r="F2603">
            <v>86.06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86.06</v>
          </cell>
          <cell r="E2604">
            <v>9.57</v>
          </cell>
          <cell r="F2604">
            <v>95.63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114.55</v>
          </cell>
          <cell r="E2605">
            <v>9.57</v>
          </cell>
          <cell r="F2605">
            <v>124.12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130.41999999999999</v>
          </cell>
          <cell r="E2606">
            <v>9.57</v>
          </cell>
          <cell r="F2606">
            <v>139.99</v>
          </cell>
        </row>
        <row r="2607">
          <cell r="A2607" t="str">
            <v>41.09</v>
          </cell>
          <cell r="B2607" t="str">
            <v>Reator e equipamentos para lampada fluorescente</v>
          </cell>
          <cell r="C2607"/>
          <cell r="D2607"/>
          <cell r="E2607"/>
          <cell r="F2607"/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37.5</v>
          </cell>
          <cell r="E2608">
            <v>19.149999999999999</v>
          </cell>
          <cell r="F2608">
            <v>56.65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75.510000000000005</v>
          </cell>
          <cell r="E2609">
            <v>9.57</v>
          </cell>
          <cell r="F2609">
            <v>85.08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50.2</v>
          </cell>
          <cell r="E2610">
            <v>19.149999999999999</v>
          </cell>
          <cell r="F2610">
            <v>69.349999999999994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106.99</v>
          </cell>
          <cell r="E2611">
            <v>19.149999999999999</v>
          </cell>
          <cell r="F2611">
            <v>126.14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32.130000000000003</v>
          </cell>
          <cell r="E2612">
            <v>9.57</v>
          </cell>
          <cell r="F2612">
            <v>41.7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46.79</v>
          </cell>
          <cell r="E2613">
            <v>19.149999999999999</v>
          </cell>
          <cell r="F2613">
            <v>65.94</v>
          </cell>
        </row>
        <row r="2614">
          <cell r="A2614" t="str">
            <v>41.10</v>
          </cell>
          <cell r="B2614" t="str">
            <v>Postes e acessorios</v>
          </cell>
          <cell r="C2614"/>
          <cell r="D2614"/>
          <cell r="E2614"/>
          <cell r="F2614"/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67.09</v>
          </cell>
          <cell r="E2615">
            <v>67.33</v>
          </cell>
          <cell r="F2615">
            <v>134.41999999999999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747.69</v>
          </cell>
          <cell r="E2616">
            <v>67.33</v>
          </cell>
          <cell r="F2616">
            <v>815.02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453.76</v>
          </cell>
          <cell r="E2617">
            <v>67.33</v>
          </cell>
          <cell r="F2617">
            <v>521.09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2125.4499999999998</v>
          </cell>
          <cell r="E2618">
            <v>292.3</v>
          </cell>
          <cell r="F2618">
            <v>2417.75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2667.5</v>
          </cell>
          <cell r="E2619">
            <v>108.15</v>
          </cell>
          <cell r="F2619">
            <v>2775.65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2116.69</v>
          </cell>
          <cell r="E2620">
            <v>108.15</v>
          </cell>
          <cell r="F2620">
            <v>2224.84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700.19</v>
          </cell>
          <cell r="E2621">
            <v>69.73</v>
          </cell>
          <cell r="F2621">
            <v>769.92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797.47</v>
          </cell>
          <cell r="E2622">
            <v>69.73</v>
          </cell>
          <cell r="F2622">
            <v>867.2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1528.94</v>
          </cell>
          <cell r="E2623">
            <v>108.15</v>
          </cell>
          <cell r="F2623">
            <v>1637.09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1605.46</v>
          </cell>
          <cell r="E2624">
            <v>484.8</v>
          </cell>
          <cell r="F2624">
            <v>2090.2600000000002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1088.54</v>
          </cell>
          <cell r="E2625">
            <v>108.15</v>
          </cell>
          <cell r="F2625">
            <v>1196.69</v>
          </cell>
        </row>
        <row r="2626">
          <cell r="A2626" t="str">
            <v>41.11</v>
          </cell>
          <cell r="B2626" t="str">
            <v>Aparelho de iluminacao publica e decorativa</v>
          </cell>
          <cell r="C2626"/>
          <cell r="D2626"/>
          <cell r="E2626"/>
          <cell r="F2626"/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675.82</v>
          </cell>
          <cell r="E2627">
            <v>33.67</v>
          </cell>
          <cell r="F2627">
            <v>709.49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85.19</v>
          </cell>
          <cell r="E2628">
            <v>14.36</v>
          </cell>
          <cell r="F2628">
            <v>99.55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40.659999999999997</v>
          </cell>
          <cell r="E2629">
            <v>14.36</v>
          </cell>
          <cell r="F2629">
            <v>55.02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516.32000000000005</v>
          </cell>
          <cell r="E2630">
            <v>33.67</v>
          </cell>
          <cell r="F2630">
            <v>549.99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469.66</v>
          </cell>
          <cell r="E2631">
            <v>33.67</v>
          </cell>
          <cell r="F2631">
            <v>503.33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110.72</v>
          </cell>
          <cell r="E2632">
            <v>23.94</v>
          </cell>
          <cell r="F2632">
            <v>134.66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90.78</v>
          </cell>
          <cell r="E2633">
            <v>14.36</v>
          </cell>
          <cell r="F2633">
            <v>105.14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116.48</v>
          </cell>
          <cell r="E2634">
            <v>14.36</v>
          </cell>
          <cell r="F2634">
            <v>130.84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7142.69</v>
          </cell>
          <cell r="E2635">
            <v>33.67</v>
          </cell>
          <cell r="F2635">
            <v>7176.36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1329.93</v>
          </cell>
          <cell r="E2636">
            <v>33.67</v>
          </cell>
          <cell r="F2636">
            <v>1363.6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1045.76</v>
          </cell>
          <cell r="E2637">
            <v>33.67</v>
          </cell>
          <cell r="F2637">
            <v>1079.43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1347.79</v>
          </cell>
          <cell r="E2638">
            <v>33.67</v>
          </cell>
          <cell r="F2638">
            <v>1381.46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817.22</v>
          </cell>
          <cell r="E2639">
            <v>33.67</v>
          </cell>
          <cell r="F2639">
            <v>850.89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133.38999999999999</v>
          </cell>
          <cell r="E2640">
            <v>33.67</v>
          </cell>
          <cell r="F2640">
            <v>167.06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993.34</v>
          </cell>
          <cell r="E2641">
            <v>33.67</v>
          </cell>
          <cell r="F2641">
            <v>1027.01</v>
          </cell>
        </row>
        <row r="2642">
          <cell r="A2642" t="str">
            <v>41.12</v>
          </cell>
          <cell r="B2642" t="str">
            <v>Aparelho de iluminacao de longo alcance e especifica</v>
          </cell>
          <cell r="C2642"/>
          <cell r="D2642"/>
          <cell r="E2642"/>
          <cell r="F2642"/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1209.51</v>
          </cell>
          <cell r="E2643">
            <v>23.94</v>
          </cell>
          <cell r="F2643">
            <v>1233.45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559.52</v>
          </cell>
          <cell r="E2644">
            <v>23.94</v>
          </cell>
          <cell r="F2644">
            <v>583.46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</v>
          </cell>
          <cell r="E2645">
            <v>23.94</v>
          </cell>
          <cell r="F2645">
            <v>734.44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428.9</v>
          </cell>
          <cell r="E2646">
            <v>23.94</v>
          </cell>
          <cell r="F2646">
            <v>452.84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808.68</v>
          </cell>
          <cell r="E2647">
            <v>23.94</v>
          </cell>
          <cell r="F2647">
            <v>832.62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985.09</v>
          </cell>
          <cell r="E2648">
            <v>23.94</v>
          </cell>
          <cell r="F2648">
            <v>1009.03</v>
          </cell>
        </row>
        <row r="2649">
          <cell r="A2649" t="str">
            <v>41.13</v>
          </cell>
          <cell r="B2649" t="str">
            <v>Aparelho de iluminacao a prova de tempo, gases e vapores</v>
          </cell>
          <cell r="C2649"/>
          <cell r="D2649"/>
          <cell r="E2649"/>
          <cell r="F2649"/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299.81</v>
          </cell>
          <cell r="E2650">
            <v>19.149999999999999</v>
          </cell>
          <cell r="F2650">
            <v>318.95999999999998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292.49</v>
          </cell>
          <cell r="E2651">
            <v>19.149999999999999</v>
          </cell>
          <cell r="F2651">
            <v>311.64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239.89</v>
          </cell>
          <cell r="E2652">
            <v>19.149999999999999</v>
          </cell>
          <cell r="F2652">
            <v>259.04000000000002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162.16999999999999</v>
          </cell>
          <cell r="E2653">
            <v>19.149999999999999</v>
          </cell>
          <cell r="F2653">
            <v>181.32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102.27</v>
          </cell>
          <cell r="E2654">
            <v>19.149999999999999</v>
          </cell>
          <cell r="F2654">
            <v>121.42</v>
          </cell>
        </row>
        <row r="2655">
          <cell r="A2655" t="str">
            <v>41.14</v>
          </cell>
          <cell r="B2655" t="str">
            <v>Aparelho de iluminacao comercial e industrial</v>
          </cell>
          <cell r="C2655"/>
          <cell r="D2655"/>
          <cell r="E2655"/>
          <cell r="F2655"/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172.97</v>
          </cell>
          <cell r="E2656">
            <v>19.149999999999999</v>
          </cell>
          <cell r="F2656">
            <v>192.12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53.64</v>
          </cell>
          <cell r="E2657">
            <v>19.149999999999999</v>
          </cell>
          <cell r="F2657">
            <v>72.790000000000006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160.44999999999999</v>
          </cell>
          <cell r="E2658">
            <v>19.149999999999999</v>
          </cell>
          <cell r="F2658">
            <v>179.6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60.59</v>
          </cell>
          <cell r="E2659">
            <v>23.94</v>
          </cell>
          <cell r="F2659">
            <v>84.53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93.46</v>
          </cell>
          <cell r="E2660">
            <v>19.149999999999999</v>
          </cell>
          <cell r="F2660">
            <v>112.61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118.19</v>
          </cell>
          <cell r="E2661">
            <v>19.149999999999999</v>
          </cell>
          <cell r="F2661">
            <v>137.34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201.91</v>
          </cell>
          <cell r="E2662">
            <v>19.149999999999999</v>
          </cell>
          <cell r="F2662">
            <v>221.06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156.5</v>
          </cell>
          <cell r="E2663">
            <v>14.36</v>
          </cell>
          <cell r="F2663">
            <v>170.86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66.36</v>
          </cell>
          <cell r="E2664">
            <v>14.36</v>
          </cell>
          <cell r="F2664">
            <v>80.72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128.66999999999999</v>
          </cell>
          <cell r="E2665">
            <v>19.149999999999999</v>
          </cell>
          <cell r="F2665">
            <v>147.82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74.260000000000005</v>
          </cell>
          <cell r="E2666">
            <v>23.94</v>
          </cell>
          <cell r="F2666">
            <v>98.2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97.94</v>
          </cell>
          <cell r="E2667">
            <v>23.94</v>
          </cell>
          <cell r="F2667">
            <v>121.88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159.57</v>
          </cell>
          <cell r="E2668">
            <v>23.94</v>
          </cell>
          <cell r="F2668">
            <v>183.51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93.95</v>
          </cell>
          <cell r="E2669">
            <v>23.94</v>
          </cell>
          <cell r="F2669">
            <v>117.89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74.260000000000005</v>
          </cell>
          <cell r="E2670">
            <v>23.94</v>
          </cell>
          <cell r="F2670">
            <v>98.2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63.07</v>
          </cell>
          <cell r="E2671">
            <v>19.149999999999999</v>
          </cell>
          <cell r="F2671">
            <v>82.22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117.3</v>
          </cell>
          <cell r="E2672">
            <v>19.149999999999999</v>
          </cell>
          <cell r="F2672">
            <v>136.44999999999999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370.22</v>
          </cell>
          <cell r="E2673">
            <v>19.149999999999999</v>
          </cell>
          <cell r="F2673">
            <v>389.37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202.41</v>
          </cell>
          <cell r="E2674">
            <v>19.149999999999999</v>
          </cell>
          <cell r="F2674">
            <v>221.56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172.36</v>
          </cell>
          <cell r="E2675">
            <v>19.149999999999999</v>
          </cell>
          <cell r="F2675">
            <v>191.51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102.4</v>
          </cell>
          <cell r="E2676">
            <v>19.149999999999999</v>
          </cell>
          <cell r="F2676">
            <v>121.55</v>
          </cell>
        </row>
        <row r="2677">
          <cell r="A2677" t="str">
            <v>41.15</v>
          </cell>
          <cell r="B2677" t="str">
            <v>Aparelho de iluminacao interna decorativa</v>
          </cell>
          <cell r="C2677"/>
          <cell r="D2677"/>
          <cell r="E2677"/>
          <cell r="F2677"/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37.520000000000003</v>
          </cell>
          <cell r="E2678">
            <v>14.36</v>
          </cell>
          <cell r="F2678">
            <v>51.88</v>
          </cell>
        </row>
        <row r="2679">
          <cell r="A2679" t="str">
            <v>41.20</v>
          </cell>
          <cell r="B2679" t="str">
            <v>Reparos, conservacoes e complementos - GRUPO 41</v>
          </cell>
          <cell r="C2679"/>
          <cell r="D2679"/>
          <cell r="E2679"/>
          <cell r="F2679"/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19.149999999999999</v>
          </cell>
          <cell r="F2680">
            <v>19.53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6.72</v>
          </cell>
          <cell r="E2681">
            <v>3.89</v>
          </cell>
          <cell r="F2681">
            <v>10.61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D2682"/>
          <cell r="E2682">
            <v>19.149999999999999</v>
          </cell>
          <cell r="F2682">
            <v>19.149999999999999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D2683"/>
          <cell r="E2683">
            <v>3.89</v>
          </cell>
          <cell r="F2683">
            <v>3.89</v>
          </cell>
        </row>
        <row r="2684">
          <cell r="A2684" t="str">
            <v>41.31</v>
          </cell>
          <cell r="B2684" t="str">
            <v>Iluminacao LED</v>
          </cell>
          <cell r="C2684"/>
          <cell r="D2684"/>
          <cell r="E2684"/>
          <cell r="F2684"/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361.24</v>
          </cell>
          <cell r="E2685">
            <v>19.149999999999999</v>
          </cell>
          <cell r="F2685">
            <v>380.39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256.67</v>
          </cell>
          <cell r="E2686">
            <v>14.36</v>
          </cell>
          <cell r="F2686">
            <v>271.02999999999997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147.9</v>
          </cell>
          <cell r="E2687">
            <v>19.149999999999999</v>
          </cell>
          <cell r="F2687">
            <v>167.05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255.59</v>
          </cell>
          <cell r="E2688">
            <v>14.36</v>
          </cell>
          <cell r="F2688">
            <v>269.95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27.9</v>
          </cell>
          <cell r="E2689">
            <v>14.36</v>
          </cell>
          <cell r="F2689">
            <v>42.26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71.3</v>
          </cell>
          <cell r="E2690">
            <v>23.94</v>
          </cell>
          <cell r="F2690">
            <v>95.24</v>
          </cell>
        </row>
        <row r="2691">
          <cell r="A2691" t="str">
            <v>42</v>
          </cell>
          <cell r="B2691" t="str">
            <v>PARA-RAIOS PARA EDIFICACAO</v>
          </cell>
          <cell r="C2691"/>
          <cell r="D2691"/>
          <cell r="E2691"/>
          <cell r="F2691"/>
        </row>
        <row r="2692">
          <cell r="A2692" t="str">
            <v>42.01</v>
          </cell>
          <cell r="B2692" t="str">
            <v>Complementos para para-raios</v>
          </cell>
          <cell r="C2692"/>
          <cell r="D2692"/>
          <cell r="E2692"/>
          <cell r="F2692"/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83.91</v>
          </cell>
          <cell r="E2693">
            <v>11.97</v>
          </cell>
          <cell r="F2693">
            <v>95.88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135.08000000000001</v>
          </cell>
          <cell r="E2694">
            <v>11.97</v>
          </cell>
          <cell r="F2694">
            <v>147.05000000000001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73.97</v>
          </cell>
          <cell r="E2695">
            <v>11.97</v>
          </cell>
          <cell r="F2695">
            <v>85.94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48.87</v>
          </cell>
          <cell r="E2696">
            <v>11.97</v>
          </cell>
          <cell r="F2696">
            <v>60.84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4.91</v>
          </cell>
          <cell r="E2697">
            <v>11.97</v>
          </cell>
          <cell r="F2697">
            <v>16.88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11.72</v>
          </cell>
          <cell r="E2698">
            <v>11.97</v>
          </cell>
          <cell r="F2698">
            <v>23.69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12.5</v>
          </cell>
          <cell r="E2699">
            <v>11.97</v>
          </cell>
          <cell r="F2699">
            <v>24.47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14.92</v>
          </cell>
          <cell r="E2700">
            <v>11.97</v>
          </cell>
          <cell r="F2700">
            <v>26.89</v>
          </cell>
        </row>
        <row r="2701">
          <cell r="A2701" t="str">
            <v>42.02</v>
          </cell>
          <cell r="B2701" t="str">
            <v>Isolador galvanizado uso geral</v>
          </cell>
          <cell r="C2701"/>
          <cell r="D2701"/>
          <cell r="E2701"/>
          <cell r="F2701"/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5.69</v>
          </cell>
          <cell r="E2702">
            <v>11.97</v>
          </cell>
          <cell r="F2702">
            <v>17.66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15.31</v>
          </cell>
          <cell r="E2703">
            <v>11.97</v>
          </cell>
          <cell r="F2703">
            <v>27.28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5.33</v>
          </cell>
          <cell r="E2704">
            <v>11.97</v>
          </cell>
          <cell r="F2704">
            <v>17.3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7.87</v>
          </cell>
          <cell r="E2705">
            <v>11.97</v>
          </cell>
          <cell r="F2705">
            <v>19.84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13.56</v>
          </cell>
          <cell r="E2706">
            <v>11.97</v>
          </cell>
          <cell r="F2706">
            <v>25.53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16.399999999999999</v>
          </cell>
          <cell r="E2707">
            <v>11.97</v>
          </cell>
          <cell r="F2707">
            <v>28.37</v>
          </cell>
        </row>
        <row r="2708">
          <cell r="A2708" t="str">
            <v>42.03</v>
          </cell>
          <cell r="B2708" t="str">
            <v>Isolador galvanizado para mastro</v>
          </cell>
          <cell r="C2708"/>
          <cell r="D2708"/>
          <cell r="E2708"/>
          <cell r="F2708"/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14.1</v>
          </cell>
          <cell r="E2709">
            <v>11.97</v>
          </cell>
          <cell r="F2709">
            <v>26.07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14.52</v>
          </cell>
          <cell r="E2710">
            <v>11.97</v>
          </cell>
          <cell r="F2710">
            <v>26.49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12.98</v>
          </cell>
          <cell r="E2711">
            <v>11.97</v>
          </cell>
          <cell r="F2711">
            <v>24.95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20.59</v>
          </cell>
          <cell r="E2712">
            <v>11.97</v>
          </cell>
          <cell r="F2712">
            <v>32.56</v>
          </cell>
        </row>
        <row r="2713">
          <cell r="A2713" t="str">
            <v>42.04</v>
          </cell>
          <cell r="B2713" t="str">
            <v>Componentes de sustentacao para mastro galvanizado</v>
          </cell>
          <cell r="C2713"/>
          <cell r="D2713"/>
          <cell r="E2713"/>
          <cell r="F2713"/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13.8</v>
          </cell>
          <cell r="E2714">
            <v>11.97</v>
          </cell>
          <cell r="F2714">
            <v>25.77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12.58</v>
          </cell>
          <cell r="E2715">
            <v>11.97</v>
          </cell>
          <cell r="F2715">
            <v>24.55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80.790000000000006</v>
          </cell>
          <cell r="E2716">
            <v>11.97</v>
          </cell>
          <cell r="F2716">
            <v>92.76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190.56</v>
          </cell>
          <cell r="E2717">
            <v>14.36</v>
          </cell>
          <cell r="F2717">
            <v>204.92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86.47</v>
          </cell>
          <cell r="E2718">
            <v>14.36</v>
          </cell>
          <cell r="F2718">
            <v>100.83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18.149999999999999</v>
          </cell>
          <cell r="E2719">
            <v>11.97</v>
          </cell>
          <cell r="F2719">
            <v>30.12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39.47</v>
          </cell>
          <cell r="E2720">
            <v>11.97</v>
          </cell>
          <cell r="F2720">
            <v>51.44</v>
          </cell>
        </row>
        <row r="2721">
          <cell r="A2721" t="str">
            <v>42.05</v>
          </cell>
          <cell r="B2721" t="str">
            <v>Componentes para cabo de descida</v>
          </cell>
          <cell r="C2721"/>
          <cell r="D2721"/>
          <cell r="E2721"/>
          <cell r="F2721"/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42.23</v>
          </cell>
          <cell r="E2722">
            <v>11.97</v>
          </cell>
          <cell r="F2722">
            <v>54.2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17.88</v>
          </cell>
          <cell r="E2723">
            <v>11.97</v>
          </cell>
          <cell r="F2723">
            <v>29.85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81.64</v>
          </cell>
          <cell r="E2724">
            <v>11.97</v>
          </cell>
          <cell r="F2724">
            <v>93.61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63.18</v>
          </cell>
          <cell r="E2725">
            <v>11.97</v>
          </cell>
          <cell r="F2725">
            <v>75.150000000000006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131.97</v>
          </cell>
          <cell r="E2726">
            <v>11.97</v>
          </cell>
          <cell r="F2726">
            <v>143.94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19.32</v>
          </cell>
          <cell r="E2727">
            <v>47.86</v>
          </cell>
          <cell r="F2727">
            <v>67.180000000000007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</v>
          </cell>
          <cell r="E2728">
            <v>4.79</v>
          </cell>
          <cell r="F2728">
            <v>26.79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28.62</v>
          </cell>
          <cell r="E2729">
            <v>4.79</v>
          </cell>
          <cell r="F2729">
            <v>33.409999999999997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17.82</v>
          </cell>
          <cell r="E2730">
            <v>4.79</v>
          </cell>
          <cell r="F2730">
            <v>22.61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5.87</v>
          </cell>
          <cell r="E2731">
            <v>4.79</v>
          </cell>
          <cell r="F2731">
            <v>10.66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16.649999999999999</v>
          </cell>
          <cell r="E2732">
            <v>19.149999999999999</v>
          </cell>
          <cell r="F2732">
            <v>35.799999999999997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20.29</v>
          </cell>
          <cell r="E2733">
            <v>11.97</v>
          </cell>
          <cell r="F2733">
            <v>32.26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240.52</v>
          </cell>
          <cell r="E2734">
            <v>23.94</v>
          </cell>
          <cell r="F2734">
            <v>264.45999999999998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135.01</v>
          </cell>
          <cell r="E2735">
            <v>23.94</v>
          </cell>
          <cell r="F2735">
            <v>158.94999999999999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162.61000000000001</v>
          </cell>
          <cell r="E2736">
            <v>23.94</v>
          </cell>
          <cell r="F2736">
            <v>186.55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54.19</v>
          </cell>
          <cell r="E2737">
            <v>11.97</v>
          </cell>
          <cell r="F2737">
            <v>66.16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3.5</v>
          </cell>
          <cell r="E2738">
            <v>9.57</v>
          </cell>
          <cell r="F2738">
            <v>13.07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11.21</v>
          </cell>
          <cell r="E2739">
            <v>11.97</v>
          </cell>
          <cell r="F2739">
            <v>23.18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17.89</v>
          </cell>
          <cell r="E2740">
            <v>23.94</v>
          </cell>
          <cell r="F2740">
            <v>41.83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11.69</v>
          </cell>
          <cell r="E2741">
            <v>11.97</v>
          </cell>
          <cell r="F2741">
            <v>23.66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40.270000000000003</v>
          </cell>
          <cell r="E2742">
            <v>9.57</v>
          </cell>
          <cell r="F2742">
            <v>49.84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4.91</v>
          </cell>
          <cell r="E2743">
            <v>11.97</v>
          </cell>
          <cell r="F2743">
            <v>16.88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50.72</v>
          </cell>
          <cell r="E2744">
            <v>2.39</v>
          </cell>
          <cell r="F2744">
            <v>53.11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21.12</v>
          </cell>
          <cell r="E2745">
            <v>11.97</v>
          </cell>
          <cell r="F2745">
            <v>33.090000000000003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39.700000000000003</v>
          </cell>
          <cell r="E2746">
            <v>11.97</v>
          </cell>
          <cell r="F2746">
            <v>51.67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53.78</v>
          </cell>
          <cell r="E2747">
            <v>11.97</v>
          </cell>
          <cell r="F2747">
            <v>65.75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188.12</v>
          </cell>
          <cell r="E2748">
            <v>23.94</v>
          </cell>
          <cell r="F2748">
            <v>212.06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607.54999999999995</v>
          </cell>
          <cell r="E2749">
            <v>47.86</v>
          </cell>
          <cell r="F2749">
            <v>655.41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409.45</v>
          </cell>
          <cell r="E2750">
            <v>47.86</v>
          </cell>
          <cell r="F2750">
            <v>457.31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1.46</v>
          </cell>
          <cell r="E2751">
            <v>1.95</v>
          </cell>
          <cell r="F2751">
            <v>3.41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6.75</v>
          </cell>
          <cell r="E2752">
            <v>11.97</v>
          </cell>
          <cell r="F2752">
            <v>18.72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9.64</v>
          </cell>
          <cell r="E2753">
            <v>23.94</v>
          </cell>
          <cell r="F2753">
            <v>33.58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18.73</v>
          </cell>
          <cell r="E2754">
            <v>4.79</v>
          </cell>
          <cell r="F2754">
            <v>23.52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6.76</v>
          </cell>
          <cell r="E2755">
            <v>11.97</v>
          </cell>
          <cell r="F2755">
            <v>18.73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5.43</v>
          </cell>
          <cell r="E2756">
            <v>11.97</v>
          </cell>
          <cell r="F2756">
            <v>17.399999999999999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65.459999999999994</v>
          </cell>
          <cell r="E2757">
            <v>11.97</v>
          </cell>
          <cell r="F2757">
            <v>77.430000000000007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57.25</v>
          </cell>
          <cell r="E2758">
            <v>11.97</v>
          </cell>
          <cell r="F2758">
            <v>69.22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64.599999999999994</v>
          </cell>
          <cell r="E2759">
            <v>11.97</v>
          </cell>
          <cell r="F2759">
            <v>76.569999999999993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6.13</v>
          </cell>
          <cell r="E2760">
            <v>11.97</v>
          </cell>
          <cell r="F2760">
            <v>18.100000000000001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8.48</v>
          </cell>
          <cell r="E2761">
            <v>11.97</v>
          </cell>
          <cell r="F2761">
            <v>20.45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12.83</v>
          </cell>
          <cell r="E2762">
            <v>11.97</v>
          </cell>
          <cell r="F2762">
            <v>24.8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20.43</v>
          </cell>
          <cell r="E2763">
            <v>11.97</v>
          </cell>
          <cell r="F2763">
            <v>32.4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100.26</v>
          </cell>
          <cell r="E2764">
            <v>11.97</v>
          </cell>
          <cell r="F2764">
            <v>112.23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228.56</v>
          </cell>
          <cell r="E2765">
            <v>4.87</v>
          </cell>
          <cell r="F2765">
            <v>233.43</v>
          </cell>
        </row>
        <row r="2766">
          <cell r="A2766" t="str">
            <v>42.20</v>
          </cell>
          <cell r="B2766" t="str">
            <v>Reparos, conservacoes e complementos - GRUPO 42</v>
          </cell>
          <cell r="C2766"/>
          <cell r="D2766"/>
          <cell r="E2766"/>
          <cell r="F2766"/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10.64</v>
          </cell>
          <cell r="E2767">
            <v>23.94</v>
          </cell>
          <cell r="F2767">
            <v>34.58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21.11</v>
          </cell>
          <cell r="E2768">
            <v>23.94</v>
          </cell>
          <cell r="F2768">
            <v>45.05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21.11</v>
          </cell>
          <cell r="E2769">
            <v>23.94</v>
          </cell>
          <cell r="F2769">
            <v>45.05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38.049999999999997</v>
          </cell>
          <cell r="E2770">
            <v>23.94</v>
          </cell>
          <cell r="F2770">
            <v>61.99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10.94</v>
          </cell>
          <cell r="E2771">
            <v>23.94</v>
          </cell>
          <cell r="F2771">
            <v>34.880000000000003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20.95</v>
          </cell>
          <cell r="E2772">
            <v>23.94</v>
          </cell>
          <cell r="F2772">
            <v>44.89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10.69</v>
          </cell>
          <cell r="E2773">
            <v>23.94</v>
          </cell>
          <cell r="F2773">
            <v>34.630000000000003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37.99</v>
          </cell>
          <cell r="E2774">
            <v>23.94</v>
          </cell>
          <cell r="F2774">
            <v>61.93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21.08</v>
          </cell>
          <cell r="E2775">
            <v>23.94</v>
          </cell>
          <cell r="F2775">
            <v>45.02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37.97</v>
          </cell>
          <cell r="E2776">
            <v>23.94</v>
          </cell>
          <cell r="F2776">
            <v>61.91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21.71</v>
          </cell>
          <cell r="E2777">
            <v>23.94</v>
          </cell>
          <cell r="F2777">
            <v>45.65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20.399999999999999</v>
          </cell>
          <cell r="E2778">
            <v>23.94</v>
          </cell>
          <cell r="F2778">
            <v>44.34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21.01</v>
          </cell>
          <cell r="E2779">
            <v>23.94</v>
          </cell>
          <cell r="F2779">
            <v>44.95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10.74</v>
          </cell>
          <cell r="E2780">
            <v>23.94</v>
          </cell>
          <cell r="F2780">
            <v>34.68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22.57</v>
          </cell>
          <cell r="E2781">
            <v>23.94</v>
          </cell>
          <cell r="F2781">
            <v>46.51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20.87</v>
          </cell>
          <cell r="E2782">
            <v>23.94</v>
          </cell>
          <cell r="F2782">
            <v>44.81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20.87</v>
          </cell>
          <cell r="E2783">
            <v>23.94</v>
          </cell>
          <cell r="F2783">
            <v>44.81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10.63</v>
          </cell>
          <cell r="E2784">
            <v>23.94</v>
          </cell>
          <cell r="F2784">
            <v>34.57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11.04</v>
          </cell>
          <cell r="E2785">
            <v>23.94</v>
          </cell>
          <cell r="F2785">
            <v>34.979999999999997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21.16</v>
          </cell>
          <cell r="E2786">
            <v>23.94</v>
          </cell>
          <cell r="F2786">
            <v>45.1</v>
          </cell>
        </row>
        <row r="2787">
          <cell r="A2787" t="str">
            <v>43</v>
          </cell>
          <cell r="B2787" t="str">
            <v>APARELHOS ELETRICOS, HIDRAULICOS E A GAS.</v>
          </cell>
          <cell r="C2787"/>
          <cell r="D2787"/>
          <cell r="E2787"/>
          <cell r="F2787"/>
        </row>
        <row r="2788">
          <cell r="A2788" t="str">
            <v>43.01</v>
          </cell>
          <cell r="B2788" t="str">
            <v>Bebedouros</v>
          </cell>
          <cell r="C2788"/>
          <cell r="D2788"/>
          <cell r="E2788"/>
          <cell r="F2788"/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1207.56</v>
          </cell>
          <cell r="E2789">
            <v>67.33</v>
          </cell>
          <cell r="F2789">
            <v>1274.8900000000001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1508.25</v>
          </cell>
          <cell r="E2790">
            <v>67.33</v>
          </cell>
          <cell r="F2790">
            <v>1575.58</v>
          </cell>
        </row>
        <row r="2791">
          <cell r="A2791" t="str">
            <v>43.02</v>
          </cell>
          <cell r="B2791" t="str">
            <v>Chuveiros</v>
          </cell>
          <cell r="C2791"/>
          <cell r="D2791"/>
          <cell r="E2791"/>
          <cell r="F2791"/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9.65</v>
          </cell>
          <cell r="E2792">
            <v>23.94</v>
          </cell>
          <cell r="F2792">
            <v>33.590000000000003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673.96</v>
          </cell>
          <cell r="E2793">
            <v>45.47</v>
          </cell>
          <cell r="F2793">
            <v>719.43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433.37</v>
          </cell>
          <cell r="E2794">
            <v>38.14</v>
          </cell>
          <cell r="F2794">
            <v>471.51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165.66</v>
          </cell>
          <cell r="E2795">
            <v>23.94</v>
          </cell>
          <cell r="F2795">
            <v>189.6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13.93</v>
          </cell>
          <cell r="E2796">
            <v>28.8</v>
          </cell>
          <cell r="F2796">
            <v>42.73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82.22</v>
          </cell>
          <cell r="E2797">
            <v>38.14</v>
          </cell>
          <cell r="F2797">
            <v>120.36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2156.9899999999998</v>
          </cell>
          <cell r="E2798">
            <v>95.72</v>
          </cell>
          <cell r="F2798">
            <v>2252.71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457.33</v>
          </cell>
          <cell r="E2799">
            <v>38.14</v>
          </cell>
          <cell r="F2799">
            <v>495.47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142.49</v>
          </cell>
          <cell r="E2800">
            <v>38.14</v>
          </cell>
          <cell r="F2800">
            <v>180.63</v>
          </cell>
        </row>
        <row r="2801">
          <cell r="A2801" t="str">
            <v>43.03</v>
          </cell>
          <cell r="B2801" t="str">
            <v>Aquecedores</v>
          </cell>
          <cell r="C2801"/>
          <cell r="D2801"/>
          <cell r="E2801"/>
          <cell r="F2801"/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18752.939999999999</v>
          </cell>
          <cell r="E2802">
            <v>191.44</v>
          </cell>
          <cell r="F2802">
            <v>18944.38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15493.77</v>
          </cell>
          <cell r="E2803">
            <v>215.38</v>
          </cell>
          <cell r="F2803">
            <v>15709.15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500.94</v>
          </cell>
          <cell r="E2804">
            <v>239.3</v>
          </cell>
          <cell r="F2804">
            <v>740.24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12532.25</v>
          </cell>
          <cell r="E2805">
            <v>5074.88</v>
          </cell>
          <cell r="F2805">
            <v>17607.13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25408.49</v>
          </cell>
          <cell r="E2806">
            <v>5709.24</v>
          </cell>
          <cell r="F2806">
            <v>31117.73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28311.84</v>
          </cell>
          <cell r="E2807">
            <v>6713.53</v>
          </cell>
          <cell r="F2807">
            <v>35025.370000000003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1176.1500000000001</v>
          </cell>
          <cell r="E2808">
            <v>49.65</v>
          </cell>
          <cell r="F2808">
            <v>1225.8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1666.21</v>
          </cell>
          <cell r="E2809">
            <v>62.06</v>
          </cell>
          <cell r="F2809">
            <v>1728.27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2965.53</v>
          </cell>
          <cell r="E2810">
            <v>67.33</v>
          </cell>
          <cell r="F2810">
            <v>3032.86</v>
          </cell>
        </row>
        <row r="2811">
          <cell r="A2811" t="str">
            <v>43.04</v>
          </cell>
          <cell r="B2811" t="str">
            <v>Torneiras eletricas</v>
          </cell>
          <cell r="C2811"/>
          <cell r="D2811"/>
          <cell r="E2811"/>
          <cell r="F2811"/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218.4</v>
          </cell>
          <cell r="E2812">
            <v>38.14</v>
          </cell>
          <cell r="F2812">
            <v>256.54000000000002</v>
          </cell>
        </row>
        <row r="2813">
          <cell r="A2813" t="str">
            <v>43.05</v>
          </cell>
          <cell r="B2813" t="str">
            <v>Exaustor, ventilador e circulador de ar</v>
          </cell>
          <cell r="C2813"/>
          <cell r="D2813"/>
          <cell r="E2813"/>
          <cell r="F2813"/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391.72</v>
          </cell>
          <cell r="E2814">
            <v>47.86</v>
          </cell>
          <cell r="F2814">
            <v>439.58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294.57</v>
          </cell>
          <cell r="E2815">
            <v>47.86</v>
          </cell>
          <cell r="F2815">
            <v>342.43</v>
          </cell>
        </row>
        <row r="2816">
          <cell r="A2816" t="str">
            <v>43.06</v>
          </cell>
          <cell r="B2816" t="str">
            <v>Emissores de som</v>
          </cell>
          <cell r="C2816"/>
          <cell r="D2816"/>
          <cell r="E2816"/>
          <cell r="F2816"/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32.68</v>
          </cell>
          <cell r="E2817">
            <v>23.94</v>
          </cell>
          <cell r="F2817">
            <v>56.62</v>
          </cell>
        </row>
        <row r="2818">
          <cell r="A2818" t="str">
            <v>43.07</v>
          </cell>
          <cell r="B2818" t="str">
            <v>Aparelho condicionador de ar</v>
          </cell>
          <cell r="C2818"/>
          <cell r="D2818"/>
          <cell r="E2818"/>
          <cell r="F2818"/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8959.9</v>
          </cell>
          <cell r="E2819">
            <v>389.43</v>
          </cell>
          <cell r="F2819">
            <v>9349.33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7417.4</v>
          </cell>
          <cell r="E2820">
            <v>377.23</v>
          </cell>
          <cell r="F2820">
            <v>7794.63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8293.3700000000008</v>
          </cell>
          <cell r="E2821">
            <v>389.43</v>
          </cell>
          <cell r="F2821">
            <v>8682.7999999999993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12699.88</v>
          </cell>
          <cell r="E2822">
            <v>389.43</v>
          </cell>
          <cell r="F2822">
            <v>13089.31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3086.78</v>
          </cell>
          <cell r="E2823">
            <v>377.23</v>
          </cell>
          <cell r="F2823">
            <v>3464.01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4356.09</v>
          </cell>
          <cell r="E2824">
            <v>377.23</v>
          </cell>
          <cell r="F2824">
            <v>4733.32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6139.55</v>
          </cell>
          <cell r="E2825">
            <v>389.43</v>
          </cell>
          <cell r="F2825">
            <v>6528.98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7171.42</v>
          </cell>
          <cell r="E2826">
            <v>389.43</v>
          </cell>
          <cell r="F2826">
            <v>7560.85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6992.07</v>
          </cell>
          <cell r="E2827">
            <v>389.43</v>
          </cell>
          <cell r="F2827">
            <v>7381.5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10582.42</v>
          </cell>
          <cell r="E2828">
            <v>389.43</v>
          </cell>
          <cell r="F2828">
            <v>10971.85</v>
          </cell>
        </row>
        <row r="2829">
          <cell r="A2829" t="str">
            <v>43.08</v>
          </cell>
          <cell r="B2829" t="str">
            <v>Equipamentos para sistema VRF ar condicionado</v>
          </cell>
          <cell r="C2829"/>
          <cell r="D2829"/>
          <cell r="E2829"/>
          <cell r="F2829"/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37321.75</v>
          </cell>
          <cell r="E2830">
            <v>881.68</v>
          </cell>
          <cell r="F2830">
            <v>38203.43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43142.27</v>
          </cell>
          <cell r="E2831">
            <v>881.68</v>
          </cell>
          <cell r="F2831">
            <v>44023.95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49847.73</v>
          </cell>
          <cell r="E2832">
            <v>881.68</v>
          </cell>
          <cell r="F2832">
            <v>50729.41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55549.65</v>
          </cell>
          <cell r="E2833">
            <v>881.68</v>
          </cell>
          <cell r="F2833">
            <v>56431.33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3588.5</v>
          </cell>
          <cell r="E2834">
            <v>771.47</v>
          </cell>
          <cell r="F2834">
            <v>4359.97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4639.3</v>
          </cell>
          <cell r="E2835">
            <v>771.47</v>
          </cell>
          <cell r="F2835">
            <v>5410.77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6238.02</v>
          </cell>
          <cell r="E2836">
            <v>771.47</v>
          </cell>
          <cell r="F2836">
            <v>7009.49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3994.81</v>
          </cell>
          <cell r="E2837">
            <v>771.47</v>
          </cell>
          <cell r="F2837">
            <v>4766.28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4599.8900000000003</v>
          </cell>
          <cell r="E2838">
            <v>771.47</v>
          </cell>
          <cell r="F2838">
            <v>5371.36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5461.22</v>
          </cell>
          <cell r="E2839">
            <v>771.47</v>
          </cell>
          <cell r="F2839">
            <v>6232.69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6325.31</v>
          </cell>
          <cell r="E2840">
            <v>771.47</v>
          </cell>
          <cell r="F2840">
            <v>7096.78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3686.87</v>
          </cell>
          <cell r="E2841">
            <v>771.47</v>
          </cell>
          <cell r="F2841">
            <v>4458.34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4188.75</v>
          </cell>
          <cell r="E2842">
            <v>771.47</v>
          </cell>
          <cell r="F2842">
            <v>4960.22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4546.42</v>
          </cell>
          <cell r="E2843">
            <v>771.47</v>
          </cell>
          <cell r="F2843">
            <v>5317.89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4695.5600000000004</v>
          </cell>
          <cell r="E2844">
            <v>771.47</v>
          </cell>
          <cell r="F2844">
            <v>5467.03</v>
          </cell>
        </row>
        <row r="2845">
          <cell r="A2845" t="str">
            <v>43.10</v>
          </cell>
          <cell r="B2845" t="str">
            <v>Bombas centrifugas, uso geral</v>
          </cell>
          <cell r="C2845"/>
          <cell r="D2845"/>
          <cell r="E2845"/>
          <cell r="F2845"/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8860.8700000000008</v>
          </cell>
          <cell r="E2846">
            <v>269.32</v>
          </cell>
          <cell r="F2846">
            <v>9130.19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15152.77</v>
          </cell>
          <cell r="E2847">
            <v>269.32</v>
          </cell>
          <cell r="F2847">
            <v>15422.09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4301.5600000000004</v>
          </cell>
          <cell r="E2848">
            <v>269.32</v>
          </cell>
          <cell r="F2848">
            <v>4570.88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2238.09</v>
          </cell>
          <cell r="E2849">
            <v>269.32</v>
          </cell>
          <cell r="F2849">
            <v>2507.41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41852.92</v>
          </cell>
          <cell r="E2850">
            <v>269.32</v>
          </cell>
          <cell r="F2850">
            <v>42122.239999999998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2867.43</v>
          </cell>
          <cell r="E2851">
            <v>269.32</v>
          </cell>
          <cell r="F2851">
            <v>3136.75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9163.24</v>
          </cell>
          <cell r="E2852">
            <v>269.32</v>
          </cell>
          <cell r="F2852">
            <v>9432.56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4127.9399999999996</v>
          </cell>
          <cell r="E2853">
            <v>269.32</v>
          </cell>
          <cell r="F2853">
            <v>4397.26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16011.87</v>
          </cell>
          <cell r="E2854">
            <v>269.32</v>
          </cell>
          <cell r="F2854">
            <v>16281.19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3685.64</v>
          </cell>
          <cell r="E2855">
            <v>269.32</v>
          </cell>
          <cell r="F2855">
            <v>3954.96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4737.1899999999996</v>
          </cell>
          <cell r="E2856">
            <v>269.32</v>
          </cell>
          <cell r="F2856">
            <v>5006.51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5515.11</v>
          </cell>
          <cell r="E2857">
            <v>269.32</v>
          </cell>
          <cell r="F2857">
            <v>5784.43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7695.13</v>
          </cell>
          <cell r="E2858">
            <v>269.32</v>
          </cell>
          <cell r="F2858">
            <v>7964.45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6003.28</v>
          </cell>
          <cell r="E2859">
            <v>269.32</v>
          </cell>
          <cell r="F2859">
            <v>6272.6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1448.72</v>
          </cell>
          <cell r="E2860">
            <v>269.32</v>
          </cell>
          <cell r="F2860">
            <v>1718.04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1157.3599999999999</v>
          </cell>
          <cell r="E2861">
            <v>269.32</v>
          </cell>
          <cell r="F2861">
            <v>1426.68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15713.16</v>
          </cell>
          <cell r="E2862">
            <v>269.32</v>
          </cell>
          <cell r="F2862">
            <v>15982.48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11582.09</v>
          </cell>
          <cell r="E2863">
            <v>269.32</v>
          </cell>
          <cell r="F2863">
            <v>11851.41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1443.58</v>
          </cell>
          <cell r="E2864">
            <v>269.32</v>
          </cell>
          <cell r="F2864">
            <v>1712.9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26882.95</v>
          </cell>
          <cell r="E2865">
            <v>269.32</v>
          </cell>
          <cell r="F2865">
            <v>27152.27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31455.67</v>
          </cell>
          <cell r="E2866">
            <v>269.32</v>
          </cell>
          <cell r="F2866">
            <v>31724.99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1916.23</v>
          </cell>
          <cell r="E2867">
            <v>269.32</v>
          </cell>
          <cell r="F2867">
            <v>2185.5500000000002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3180.35</v>
          </cell>
          <cell r="E2868">
            <v>269.32</v>
          </cell>
          <cell r="F2868">
            <v>3449.67</v>
          </cell>
        </row>
        <row r="2869">
          <cell r="A2869" t="str">
            <v>43.11</v>
          </cell>
          <cell r="B2869" t="str">
            <v>Bombas submersiveis</v>
          </cell>
          <cell r="C2869"/>
          <cell r="D2869"/>
          <cell r="E2869"/>
          <cell r="F2869"/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7436.63</v>
          </cell>
          <cell r="E2870">
            <v>574.32000000000005</v>
          </cell>
          <cell r="F2870">
            <v>8010.95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8489.2800000000007</v>
          </cell>
          <cell r="E2871">
            <v>574.32000000000005</v>
          </cell>
          <cell r="F2871">
            <v>9063.6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17927.400000000001</v>
          </cell>
          <cell r="E2872">
            <v>574.32000000000005</v>
          </cell>
          <cell r="F2872">
            <v>18501.72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8084.98</v>
          </cell>
          <cell r="E2873">
            <v>574.32000000000005</v>
          </cell>
          <cell r="F2873">
            <v>8659.2999999999993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9537.61</v>
          </cell>
          <cell r="E2874">
            <v>574.32000000000005</v>
          </cell>
          <cell r="F2874">
            <v>10111.93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16270.19</v>
          </cell>
          <cell r="E2875">
            <v>574.32000000000005</v>
          </cell>
          <cell r="F2875">
            <v>16844.509999999998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5550.4</v>
          </cell>
          <cell r="E2876">
            <v>382.88</v>
          </cell>
          <cell r="F2876">
            <v>5933.28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7340.99</v>
          </cell>
          <cell r="E2877">
            <v>382.88</v>
          </cell>
          <cell r="F2877">
            <v>7723.87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2111.9899999999998</v>
          </cell>
          <cell r="E2878">
            <v>382.88</v>
          </cell>
          <cell r="F2878">
            <v>2494.87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2834.57</v>
          </cell>
          <cell r="E2879">
            <v>382.88</v>
          </cell>
          <cell r="F2879">
            <v>3217.45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5861.16</v>
          </cell>
          <cell r="E2880">
            <v>382.88</v>
          </cell>
          <cell r="F2880">
            <v>6244.04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3830.96</v>
          </cell>
          <cell r="E2881">
            <v>382.88</v>
          </cell>
          <cell r="F2881">
            <v>4213.84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12852.56</v>
          </cell>
          <cell r="E2882">
            <v>382.88</v>
          </cell>
          <cell r="F2882">
            <v>13235.44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21068.97</v>
          </cell>
          <cell r="E2883">
            <v>382.88</v>
          </cell>
          <cell r="F2883">
            <v>21451.85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6975.81</v>
          </cell>
          <cell r="E2884">
            <v>382.88</v>
          </cell>
          <cell r="F2884">
            <v>7358.69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25363.02</v>
          </cell>
          <cell r="E2885">
            <v>382.88</v>
          </cell>
          <cell r="F2885">
            <v>25745.9</v>
          </cell>
        </row>
        <row r="2886">
          <cell r="A2886" t="str">
            <v>43.12</v>
          </cell>
          <cell r="B2886" t="str">
            <v>Bombas especiais, uso industrial</v>
          </cell>
          <cell r="C2886"/>
          <cell r="D2886"/>
          <cell r="E2886"/>
          <cell r="F2886"/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3279.58</v>
          </cell>
          <cell r="E2887">
            <v>134.66</v>
          </cell>
          <cell r="F2887">
            <v>3414.24</v>
          </cell>
        </row>
        <row r="2888">
          <cell r="A2888" t="str">
            <v>43.20</v>
          </cell>
          <cell r="B2888" t="str">
            <v>Reparos, conservacoes e complementos - GRUPO 43</v>
          </cell>
          <cell r="C2888"/>
          <cell r="D2888"/>
          <cell r="E2888"/>
          <cell r="F2888"/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28.2</v>
          </cell>
          <cell r="E2889">
            <v>12.95</v>
          </cell>
          <cell r="F2889">
            <v>41.15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674.02</v>
          </cell>
          <cell r="E2890">
            <v>47.86</v>
          </cell>
          <cell r="F2890">
            <v>721.88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334.51</v>
          </cell>
          <cell r="E2891">
            <v>23.94</v>
          </cell>
          <cell r="F2891">
            <v>358.45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687.7</v>
          </cell>
          <cell r="E2892">
            <v>23.94</v>
          </cell>
          <cell r="F2892">
            <v>711.64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54.32</v>
          </cell>
          <cell r="E2893">
            <v>9.57</v>
          </cell>
          <cell r="F2893">
            <v>63.89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420.37</v>
          </cell>
          <cell r="E2894">
            <v>23.94</v>
          </cell>
          <cell r="F2894">
            <v>444.31</v>
          </cell>
        </row>
        <row r="2895">
          <cell r="A2895" t="str">
            <v>44</v>
          </cell>
          <cell r="B2895" t="str">
            <v>APARELHOS E METAIS HIDRAULICOS</v>
          </cell>
          <cell r="C2895"/>
          <cell r="D2895"/>
          <cell r="E2895"/>
          <cell r="F2895"/>
        </row>
        <row r="2896">
          <cell r="A2896" t="str">
            <v>44.01</v>
          </cell>
          <cell r="B2896" t="str">
            <v>Aparelhos e loucas</v>
          </cell>
          <cell r="C2896"/>
          <cell r="D2896"/>
          <cell r="E2896"/>
          <cell r="F2896"/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670.17</v>
          </cell>
          <cell r="E2897">
            <v>57.6</v>
          </cell>
          <cell r="F2897">
            <v>727.77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807.92</v>
          </cell>
          <cell r="E2898">
            <v>67.33</v>
          </cell>
          <cell r="F2898">
            <v>875.25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250.69</v>
          </cell>
          <cell r="E2899">
            <v>57.6</v>
          </cell>
          <cell r="F2899">
            <v>308.29000000000002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420.91</v>
          </cell>
          <cell r="E2900">
            <v>57.6</v>
          </cell>
          <cell r="F2900">
            <v>478.51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79.92</v>
          </cell>
          <cell r="E2901">
            <v>67.33</v>
          </cell>
          <cell r="F2901">
            <v>147.25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214.79</v>
          </cell>
          <cell r="E2902">
            <v>67.33</v>
          </cell>
          <cell r="F2902">
            <v>282.12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625.73</v>
          </cell>
          <cell r="E2903">
            <v>67.33</v>
          </cell>
          <cell r="F2903">
            <v>693.06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39.479999999999997</v>
          </cell>
          <cell r="E2904">
            <v>23.94</v>
          </cell>
          <cell r="F2904">
            <v>63.42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391.95</v>
          </cell>
          <cell r="E2905">
            <v>67.33</v>
          </cell>
          <cell r="F2905">
            <v>459.28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562.89</v>
          </cell>
          <cell r="E2906">
            <v>67.33</v>
          </cell>
          <cell r="F2906">
            <v>630.22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99.44</v>
          </cell>
          <cell r="E2907">
            <v>23.94</v>
          </cell>
          <cell r="F2907">
            <v>123.38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636.98</v>
          </cell>
          <cell r="E2908">
            <v>143.58000000000001</v>
          </cell>
          <cell r="F2908">
            <v>780.56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524.35</v>
          </cell>
          <cell r="E2909">
            <v>143.58000000000001</v>
          </cell>
          <cell r="F2909">
            <v>667.93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200.96</v>
          </cell>
          <cell r="E2910">
            <v>47.86</v>
          </cell>
          <cell r="F2910">
            <v>248.82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208.06</v>
          </cell>
          <cell r="E2911">
            <v>23.94</v>
          </cell>
          <cell r="F2911">
            <v>232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51.4</v>
          </cell>
          <cell r="E2912">
            <v>15.8</v>
          </cell>
          <cell r="F2912">
            <v>67.2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495.94</v>
          </cell>
          <cell r="E2913">
            <v>143.58000000000001</v>
          </cell>
          <cell r="F2913">
            <v>639.52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680.14</v>
          </cell>
          <cell r="E2914">
            <v>57.6</v>
          </cell>
          <cell r="F2914">
            <v>737.74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104.41</v>
          </cell>
          <cell r="E2915">
            <v>23.94</v>
          </cell>
          <cell r="F2915">
            <v>128.35</v>
          </cell>
        </row>
        <row r="2916">
          <cell r="A2916" t="str">
            <v>44.02</v>
          </cell>
          <cell r="B2916" t="str">
            <v>Bancadas e tampos</v>
          </cell>
          <cell r="C2916"/>
          <cell r="D2916"/>
          <cell r="E2916"/>
          <cell r="F2916"/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644.08000000000004</v>
          </cell>
          <cell r="E2917">
            <v>79.099999999999994</v>
          </cell>
          <cell r="F2917">
            <v>723.18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977.97</v>
          </cell>
          <cell r="E2918">
            <v>86.32</v>
          </cell>
          <cell r="F2918">
            <v>1064.29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1195.1099999999999</v>
          </cell>
          <cell r="E2919">
            <v>174.86</v>
          </cell>
          <cell r="F2919">
            <v>1369.97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2570.89</v>
          </cell>
          <cell r="E2920"/>
          <cell r="F2920">
            <v>2570.89</v>
          </cell>
        </row>
        <row r="2921">
          <cell r="A2921" t="str">
            <v>44.03</v>
          </cell>
          <cell r="B2921" t="str">
            <v>Acessorios e metais</v>
          </cell>
          <cell r="C2921"/>
          <cell r="D2921"/>
          <cell r="E2921"/>
          <cell r="F2921"/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245.12</v>
          </cell>
          <cell r="E2922">
            <v>5.92</v>
          </cell>
          <cell r="F2922">
            <v>251.04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41.75</v>
          </cell>
          <cell r="E2923">
            <v>14.25</v>
          </cell>
          <cell r="F2923">
            <v>56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63.02</v>
          </cell>
          <cell r="E2924">
            <v>5.92</v>
          </cell>
          <cell r="F2924">
            <v>68.94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48.56</v>
          </cell>
          <cell r="E2925">
            <v>14.25</v>
          </cell>
          <cell r="F2925">
            <v>62.81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93.59</v>
          </cell>
          <cell r="E2926">
            <v>5.92</v>
          </cell>
          <cell r="F2926">
            <v>99.51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49.08</v>
          </cell>
          <cell r="E2927">
            <v>14.25</v>
          </cell>
          <cell r="F2927">
            <v>63.33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32.03</v>
          </cell>
          <cell r="E2928">
            <v>5.92</v>
          </cell>
          <cell r="F2928">
            <v>37.950000000000003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45.34</v>
          </cell>
          <cell r="E2929">
            <v>5.92</v>
          </cell>
          <cell r="F2929">
            <v>51.26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64.06</v>
          </cell>
          <cell r="E2930">
            <v>5.92</v>
          </cell>
          <cell r="F2930">
            <v>69.98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65.03</v>
          </cell>
          <cell r="E2931">
            <v>23.94</v>
          </cell>
          <cell r="F2931">
            <v>88.97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116.88</v>
          </cell>
          <cell r="E2932">
            <v>43.16</v>
          </cell>
          <cell r="F2932">
            <v>160.04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187.9</v>
          </cell>
          <cell r="E2933">
            <v>18.260000000000002</v>
          </cell>
          <cell r="F2933">
            <v>206.16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88.51</v>
          </cell>
          <cell r="E2934">
            <v>18.260000000000002</v>
          </cell>
          <cell r="F2934">
            <v>106.77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379.38</v>
          </cell>
          <cell r="E2935">
            <v>67.010000000000005</v>
          </cell>
          <cell r="F2935">
            <v>446.39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497.88</v>
          </cell>
          <cell r="E2936">
            <v>23.94</v>
          </cell>
          <cell r="F2936">
            <v>521.82000000000005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30.04</v>
          </cell>
          <cell r="E2937">
            <v>16.84</v>
          </cell>
          <cell r="F2937">
            <v>46.88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30.02</v>
          </cell>
          <cell r="E2938">
            <v>16.84</v>
          </cell>
          <cell r="F2938">
            <v>46.86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37.130000000000003</v>
          </cell>
          <cell r="E2939">
            <v>16.84</v>
          </cell>
          <cell r="F2939">
            <v>53.97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20.29</v>
          </cell>
          <cell r="E2940">
            <v>16.84</v>
          </cell>
          <cell r="F2940">
            <v>37.130000000000003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28.99</v>
          </cell>
          <cell r="E2941">
            <v>16.84</v>
          </cell>
          <cell r="F2941">
            <v>45.83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28.87</v>
          </cell>
          <cell r="E2942">
            <v>16.84</v>
          </cell>
          <cell r="F2942">
            <v>45.71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16.84</v>
          </cell>
          <cell r="F2943">
            <v>66.08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59.65</v>
          </cell>
          <cell r="E2944">
            <v>16.84</v>
          </cell>
          <cell r="F2944">
            <v>76.489999999999995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548.04999999999995</v>
          </cell>
          <cell r="E2945">
            <v>67.010000000000005</v>
          </cell>
          <cell r="F2945">
            <v>615.05999999999995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442.53</v>
          </cell>
          <cell r="E2946">
            <v>38.369999999999997</v>
          </cell>
          <cell r="F2946">
            <v>480.9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184.66</v>
          </cell>
          <cell r="E2947">
            <v>18.260000000000002</v>
          </cell>
          <cell r="F2947">
            <v>202.92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57.63</v>
          </cell>
          <cell r="E2948">
            <v>16.84</v>
          </cell>
          <cell r="F2948">
            <v>74.47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395.08</v>
          </cell>
          <cell r="E2949">
            <v>16.84</v>
          </cell>
          <cell r="F2949">
            <v>411.92</v>
          </cell>
        </row>
        <row r="2950">
          <cell r="A2950" t="str">
            <v>44.03.645</v>
          </cell>
          <cell r="B2950" t="str">
            <v>Torneira para bancada automática, acionamento hidromecânico, em latão cromado, DN= 1/2´ou 3/4´</v>
          </cell>
          <cell r="C2950" t="str">
            <v>UN</v>
          </cell>
          <cell r="D2950">
            <v>127.95</v>
          </cell>
          <cell r="E2950">
            <v>18.260000000000002</v>
          </cell>
          <cell r="F2950">
            <v>146.21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818.34</v>
          </cell>
          <cell r="E2951">
            <v>67.099999999999994</v>
          </cell>
          <cell r="F2951">
            <v>885.44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3.95</v>
          </cell>
          <cell r="E2952">
            <v>16.84</v>
          </cell>
          <cell r="F2952">
            <v>20.79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4.33</v>
          </cell>
          <cell r="E2953">
            <v>16.84</v>
          </cell>
          <cell r="F2953">
            <v>21.17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688.47</v>
          </cell>
          <cell r="E2954">
            <v>18.260000000000002</v>
          </cell>
          <cell r="F2954">
            <v>706.73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753.08</v>
          </cell>
          <cell r="E2955">
            <v>67.010000000000005</v>
          </cell>
          <cell r="F2955">
            <v>820.09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1512.59</v>
          </cell>
          <cell r="E2956">
            <v>67.010000000000005</v>
          </cell>
          <cell r="F2956">
            <v>1579.6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1230.6199999999999</v>
          </cell>
          <cell r="E2957">
            <v>5.92</v>
          </cell>
          <cell r="F2957">
            <v>1236.54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340.22</v>
          </cell>
          <cell r="E2958">
            <v>23.94</v>
          </cell>
          <cell r="F2958">
            <v>364.16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46.47</v>
          </cell>
          <cell r="E2959">
            <v>28.39</v>
          </cell>
          <cell r="F2959">
            <v>74.86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267.29000000000002</v>
          </cell>
          <cell r="E2960">
            <v>23.94</v>
          </cell>
          <cell r="F2960">
            <v>291.23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456.29</v>
          </cell>
          <cell r="E2961">
            <v>23.94</v>
          </cell>
          <cell r="F2961">
            <v>480.23</v>
          </cell>
        </row>
        <row r="2962">
          <cell r="A2962" t="str">
            <v>44.04</v>
          </cell>
          <cell r="B2962" t="str">
            <v>Prateleiras</v>
          </cell>
          <cell r="C2962"/>
          <cell r="D2962"/>
          <cell r="E2962"/>
          <cell r="F2962"/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448.61</v>
          </cell>
          <cell r="E2963">
            <v>28.06</v>
          </cell>
          <cell r="F2963">
            <v>476.67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218.22</v>
          </cell>
          <cell r="E2964">
            <v>86.32</v>
          </cell>
          <cell r="F2964">
            <v>304.54000000000002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816.81</v>
          </cell>
          <cell r="E2965">
            <v>28.06</v>
          </cell>
          <cell r="F2965">
            <v>844.87</v>
          </cell>
        </row>
        <row r="2966">
          <cell r="A2966" t="str">
            <v>44.06</v>
          </cell>
          <cell r="B2966" t="str">
            <v>Aparelhos de aco inoxidavel</v>
          </cell>
          <cell r="C2966"/>
          <cell r="D2966"/>
          <cell r="E2966"/>
          <cell r="F2966"/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1250.18</v>
          </cell>
          <cell r="E2967">
            <v>67.33</v>
          </cell>
          <cell r="F2967">
            <v>1317.51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813.99</v>
          </cell>
          <cell r="E2968">
            <v>67.33</v>
          </cell>
          <cell r="F2968">
            <v>881.32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1039.6600000000001</v>
          </cell>
          <cell r="E2969">
            <v>143.58000000000001</v>
          </cell>
          <cell r="F2969">
            <v>1183.24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175.27</v>
          </cell>
          <cell r="E2970">
            <v>23.94</v>
          </cell>
          <cell r="F2970">
            <v>199.21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253.37</v>
          </cell>
          <cell r="E2971">
            <v>23.94</v>
          </cell>
          <cell r="F2971">
            <v>277.31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266.99</v>
          </cell>
          <cell r="E2972">
            <v>23.94</v>
          </cell>
          <cell r="F2972">
            <v>290.93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335.45</v>
          </cell>
          <cell r="E2973">
            <v>23.94</v>
          </cell>
          <cell r="F2973">
            <v>359.39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676.23</v>
          </cell>
          <cell r="E2974">
            <v>23.94</v>
          </cell>
          <cell r="F2974">
            <v>700.17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420.06</v>
          </cell>
          <cell r="E2975">
            <v>23.94</v>
          </cell>
          <cell r="F2975">
            <v>444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534.29999999999995</v>
          </cell>
          <cell r="E2976">
            <v>23.94</v>
          </cell>
          <cell r="F2976">
            <v>558.24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609.58000000000004</v>
          </cell>
          <cell r="E2977">
            <v>23.94</v>
          </cell>
          <cell r="F2977">
            <v>633.52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858.47</v>
          </cell>
          <cell r="E2978">
            <v>23.94</v>
          </cell>
          <cell r="F2978">
            <v>882.41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1197.43</v>
          </cell>
          <cell r="E2979">
            <v>23.94</v>
          </cell>
          <cell r="F2979">
            <v>1221.3699999999999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1149.0899999999999</v>
          </cell>
          <cell r="E2980">
            <v>23.94</v>
          </cell>
          <cell r="F2980">
            <v>1173.03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1599.73</v>
          </cell>
          <cell r="E2981">
            <v>23.94</v>
          </cell>
          <cell r="F2981">
            <v>1623.67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4956.72</v>
          </cell>
          <cell r="E2982">
            <v>23.94</v>
          </cell>
          <cell r="F2982">
            <v>4980.66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2008.14</v>
          </cell>
          <cell r="E2983">
            <v>23.94</v>
          </cell>
          <cell r="F2983">
            <v>2032.08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758.32</v>
          </cell>
          <cell r="E2984">
            <v>23.94</v>
          </cell>
          <cell r="F2984">
            <v>782.26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771.34</v>
          </cell>
          <cell r="E2985">
            <v>23.94</v>
          </cell>
          <cell r="F2985">
            <v>795.28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1090.75</v>
          </cell>
          <cell r="E2986">
            <v>23.94</v>
          </cell>
          <cell r="F2986">
            <v>1114.69</v>
          </cell>
        </row>
        <row r="2987">
          <cell r="A2987" t="str">
            <v>44.20</v>
          </cell>
          <cell r="B2987" t="str">
            <v>Reparos, conservacoes e complementos - GRUPO 44</v>
          </cell>
          <cell r="C2987"/>
          <cell r="D2987"/>
          <cell r="E2987"/>
          <cell r="F2987"/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15.21</v>
          </cell>
          <cell r="E2988">
            <v>19.149999999999999</v>
          </cell>
          <cell r="F2988">
            <v>34.36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23.94</v>
          </cell>
          <cell r="F2990">
            <v>24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67.33</v>
          </cell>
          <cell r="F2991">
            <v>68.19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D2992"/>
          <cell r="E2992">
            <v>119.66</v>
          </cell>
          <cell r="F2992">
            <v>119.66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38.6</v>
          </cell>
          <cell r="E2993">
            <v>5.84</v>
          </cell>
          <cell r="F2993">
            <v>44.44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8.32</v>
          </cell>
          <cell r="E2994">
            <v>5.84</v>
          </cell>
          <cell r="F2994">
            <v>14.16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124.75</v>
          </cell>
          <cell r="E2995">
            <v>3.31</v>
          </cell>
          <cell r="F2995">
            <v>128.06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37.46</v>
          </cell>
          <cell r="E2996">
            <v>1.95</v>
          </cell>
          <cell r="F2996">
            <v>39.409999999999997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66.22</v>
          </cell>
          <cell r="E2997">
            <v>5.84</v>
          </cell>
          <cell r="F2997">
            <v>72.06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55.94</v>
          </cell>
          <cell r="E2998">
            <v>3.31</v>
          </cell>
          <cell r="F2998">
            <v>59.25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60.13</v>
          </cell>
          <cell r="E2999">
            <v>3.31</v>
          </cell>
          <cell r="F2999">
            <v>63.44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65.78</v>
          </cell>
          <cell r="E3000">
            <v>43.07</v>
          </cell>
          <cell r="F3000">
            <v>108.85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145.13999999999999</v>
          </cell>
          <cell r="E3001">
            <v>23.94</v>
          </cell>
          <cell r="F3001">
            <v>169.08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161.13999999999999</v>
          </cell>
          <cell r="E3002">
            <v>23.94</v>
          </cell>
          <cell r="F3002">
            <v>185.08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51.38</v>
          </cell>
          <cell r="E3003">
            <v>5.84</v>
          </cell>
          <cell r="F3003">
            <v>57.22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26.11</v>
          </cell>
          <cell r="E3004">
            <v>19.149999999999999</v>
          </cell>
          <cell r="F3004">
            <v>45.26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22.62</v>
          </cell>
          <cell r="E3005">
            <v>19.149999999999999</v>
          </cell>
          <cell r="F3005">
            <v>41.77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40.409999999999997</v>
          </cell>
          <cell r="E3006">
            <v>2.92</v>
          </cell>
          <cell r="F3006">
            <v>43.33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7.8</v>
          </cell>
          <cell r="E3007">
            <v>8.14</v>
          </cell>
          <cell r="F3007">
            <v>15.94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292.89</v>
          </cell>
          <cell r="E3008">
            <v>33.67</v>
          </cell>
          <cell r="F3008">
            <v>326.56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5.56</v>
          </cell>
          <cell r="E3009">
            <v>1.95</v>
          </cell>
          <cell r="F3009">
            <v>7.51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55.23</v>
          </cell>
          <cell r="E3010">
            <v>1.95</v>
          </cell>
          <cell r="F3010">
            <v>57.18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107.79</v>
          </cell>
          <cell r="E3011">
            <v>9.57</v>
          </cell>
          <cell r="F3011">
            <v>117.36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36.479999999999997</v>
          </cell>
          <cell r="E3012">
            <v>9.57</v>
          </cell>
          <cell r="F3012">
            <v>46.05</v>
          </cell>
        </row>
        <row r="3013">
          <cell r="A3013" t="str">
            <v>45</v>
          </cell>
          <cell r="B3013" t="str">
            <v>ENTRADA DE AGUA, INCÊNDIO E GAS</v>
          </cell>
          <cell r="C3013"/>
          <cell r="D3013"/>
          <cell r="E3013"/>
          <cell r="F3013"/>
        </row>
        <row r="3014">
          <cell r="A3014" t="str">
            <v>45.01</v>
          </cell>
          <cell r="B3014" t="str">
            <v>Entrada de agua</v>
          </cell>
          <cell r="C3014"/>
          <cell r="D3014"/>
          <cell r="E3014"/>
          <cell r="F3014"/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878.72</v>
          </cell>
          <cell r="E3015">
            <v>588.91</v>
          </cell>
          <cell r="F3015">
            <v>1467.63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928.13</v>
          </cell>
          <cell r="E3016">
            <v>588.91</v>
          </cell>
          <cell r="F3016">
            <v>1517.04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2656.17</v>
          </cell>
          <cell r="E3017">
            <v>1038.49</v>
          </cell>
          <cell r="F3017">
            <v>3694.66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2846.34</v>
          </cell>
          <cell r="E3018">
            <v>1038.49</v>
          </cell>
          <cell r="F3018">
            <v>3884.83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3159.39</v>
          </cell>
          <cell r="E3019">
            <v>1038.49</v>
          </cell>
          <cell r="F3019">
            <v>4197.88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3461.07</v>
          </cell>
          <cell r="E3020">
            <v>1038.49</v>
          </cell>
          <cell r="F3020">
            <v>4499.5600000000004</v>
          </cell>
        </row>
        <row r="3021">
          <cell r="A3021" t="str">
            <v>45.02</v>
          </cell>
          <cell r="B3021" t="str">
            <v>Entrada de gas</v>
          </cell>
          <cell r="C3021"/>
          <cell r="D3021"/>
          <cell r="E3021"/>
          <cell r="F3021"/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2101.12</v>
          </cell>
          <cell r="E3022">
            <v>750.69</v>
          </cell>
          <cell r="F3022">
            <v>2851.81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4589</v>
          </cell>
          <cell r="E3023">
            <v>1603.56</v>
          </cell>
          <cell r="F3023">
            <v>6192.56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7686.68</v>
          </cell>
          <cell r="E3024">
            <v>2113.75</v>
          </cell>
          <cell r="F3024">
            <v>9800.43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10765.35</v>
          </cell>
          <cell r="E3025">
            <v>2562.75</v>
          </cell>
          <cell r="F3025">
            <v>13328.1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656.9</v>
          </cell>
          <cell r="E3026">
            <v>510.08</v>
          </cell>
          <cell r="F3026">
            <v>1166.98</v>
          </cell>
        </row>
        <row r="3027">
          <cell r="A3027" t="str">
            <v>45.03</v>
          </cell>
          <cell r="B3027" t="str">
            <v>Hidrômetro</v>
          </cell>
          <cell r="C3027"/>
          <cell r="D3027"/>
          <cell r="E3027"/>
          <cell r="F3027"/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2470.21</v>
          </cell>
          <cell r="E3028">
            <v>35.89</v>
          </cell>
          <cell r="F3028">
            <v>2506.1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3464.06</v>
          </cell>
          <cell r="E3029">
            <v>35.89</v>
          </cell>
          <cell r="F3029">
            <v>3499.95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618</v>
          </cell>
          <cell r="E3030">
            <v>57.43</v>
          </cell>
          <cell r="F3030">
            <v>675.43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841.37</v>
          </cell>
          <cell r="E3031">
            <v>57.43</v>
          </cell>
          <cell r="F3031">
            <v>898.8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2404.16</v>
          </cell>
          <cell r="E3032">
            <v>35.89</v>
          </cell>
          <cell r="F3032">
            <v>2440.0500000000002</v>
          </cell>
        </row>
        <row r="3033">
          <cell r="A3033" t="str">
            <v>45.20</v>
          </cell>
          <cell r="B3033" t="str">
            <v>Reparos, conservacoes e complementos - GRUPO 45</v>
          </cell>
          <cell r="C3033"/>
          <cell r="D3033"/>
          <cell r="E3033"/>
          <cell r="F3033"/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948</v>
          </cell>
          <cell r="E3034"/>
          <cell r="F3034">
            <v>948</v>
          </cell>
        </row>
        <row r="3035">
          <cell r="A3035" t="str">
            <v>46</v>
          </cell>
          <cell r="B3035" t="str">
            <v>TUBULACAO E CONDUTORES PARA LIQUIDOS E GASES.</v>
          </cell>
          <cell r="C3035"/>
          <cell r="D3035"/>
          <cell r="E3035"/>
          <cell r="F3035"/>
        </row>
        <row r="3036">
          <cell r="A3036" t="str">
            <v>46.01</v>
          </cell>
          <cell r="B3036" t="str">
            <v>Tubulacao em PVC rigido marrom para sistemas prediais de agua fria</v>
          </cell>
          <cell r="C3036"/>
          <cell r="D3036"/>
          <cell r="E3036"/>
          <cell r="F3036"/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6.51</v>
          </cell>
          <cell r="E3037">
            <v>23.94</v>
          </cell>
          <cell r="F3037">
            <v>30.45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7.78</v>
          </cell>
          <cell r="E3038">
            <v>23.94</v>
          </cell>
          <cell r="F3038">
            <v>31.72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17.22</v>
          </cell>
          <cell r="E3039">
            <v>23.94</v>
          </cell>
          <cell r="F3039">
            <v>41.16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24.92</v>
          </cell>
          <cell r="E3040">
            <v>23.94</v>
          </cell>
          <cell r="F3040">
            <v>48.86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26.43</v>
          </cell>
          <cell r="E3041">
            <v>28.71</v>
          </cell>
          <cell r="F3041">
            <v>55.14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46.26</v>
          </cell>
          <cell r="E3042">
            <v>33.5</v>
          </cell>
          <cell r="F3042">
            <v>79.760000000000005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74.59</v>
          </cell>
          <cell r="E3043">
            <v>43.07</v>
          </cell>
          <cell r="F3043">
            <v>117.66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92.92</v>
          </cell>
          <cell r="E3044">
            <v>47.86</v>
          </cell>
          <cell r="F3044">
            <v>140.78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158.19</v>
          </cell>
          <cell r="E3045">
            <v>52.65</v>
          </cell>
          <cell r="F3045">
            <v>210.84</v>
          </cell>
        </row>
        <row r="3046">
          <cell r="A3046" t="str">
            <v>46.02</v>
          </cell>
          <cell r="B3046" t="str">
            <v>Tubulacao em PVC rigido branco para esgoto domiciliar</v>
          </cell>
          <cell r="C3046"/>
          <cell r="D3046"/>
          <cell r="E3046"/>
          <cell r="F3046"/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12.97</v>
          </cell>
          <cell r="E3047">
            <v>23.94</v>
          </cell>
          <cell r="F3047">
            <v>36.909999999999997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17.95</v>
          </cell>
          <cell r="E3048">
            <v>28.71</v>
          </cell>
          <cell r="F3048">
            <v>46.66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29.92</v>
          </cell>
          <cell r="E3049">
            <v>43.07</v>
          </cell>
          <cell r="F3049">
            <v>72.989999999999995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27</v>
          </cell>
          <cell r="E3050">
            <v>52.65</v>
          </cell>
          <cell r="F3050">
            <v>79.650000000000006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  <cell r="C3051"/>
          <cell r="D3051"/>
          <cell r="E3051"/>
          <cell r="F3051"/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23.02</v>
          </cell>
          <cell r="E3052">
            <v>28.71</v>
          </cell>
          <cell r="F3052">
            <v>51.73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38.340000000000003</v>
          </cell>
          <cell r="E3053">
            <v>43.07</v>
          </cell>
          <cell r="F3053">
            <v>81.41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53.61</v>
          </cell>
          <cell r="E3054">
            <v>52.65</v>
          </cell>
          <cell r="F3054">
            <v>106.26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109.17</v>
          </cell>
          <cell r="E3055">
            <v>52.65</v>
          </cell>
          <cell r="F3055">
            <v>161.82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19.86</v>
          </cell>
          <cell r="E3056">
            <v>23.94</v>
          </cell>
          <cell r="F3056">
            <v>43.8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  <cell r="C3057"/>
          <cell r="D3057"/>
          <cell r="E3057"/>
          <cell r="F3057"/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25.76</v>
          </cell>
          <cell r="E3058">
            <v>16.84</v>
          </cell>
          <cell r="F3058">
            <v>42.6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50.19</v>
          </cell>
          <cell r="E3059">
            <v>16.84</v>
          </cell>
          <cell r="F3059">
            <v>67.03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92.36</v>
          </cell>
          <cell r="E3060">
            <v>16.84</v>
          </cell>
          <cell r="F3060">
            <v>109.2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70.38</v>
          </cell>
          <cell r="E3061">
            <v>16.84</v>
          </cell>
          <cell r="F3061">
            <v>87.22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171.44</v>
          </cell>
          <cell r="E3062">
            <v>16.84</v>
          </cell>
          <cell r="F3062">
            <v>188.28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230.8</v>
          </cell>
          <cell r="E3063">
            <v>33.67</v>
          </cell>
          <cell r="F3063">
            <v>264.47000000000003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362.05</v>
          </cell>
          <cell r="E3064">
            <v>33.67</v>
          </cell>
          <cell r="F3064">
            <v>395.72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560.91999999999996</v>
          </cell>
          <cell r="E3065">
            <v>33.67</v>
          </cell>
          <cell r="F3065">
            <v>594.59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  <cell r="C3066"/>
          <cell r="D3066"/>
          <cell r="E3066"/>
          <cell r="F3066"/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34.89</v>
          </cell>
          <cell r="E3067">
            <v>16.84</v>
          </cell>
          <cell r="F3067">
            <v>51.73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71.83</v>
          </cell>
          <cell r="E3068">
            <v>16.84</v>
          </cell>
          <cell r="F3068">
            <v>88.67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114.02</v>
          </cell>
          <cell r="E3069">
            <v>33.67</v>
          </cell>
          <cell r="F3069">
            <v>147.69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193.22</v>
          </cell>
          <cell r="E3070">
            <v>33.67</v>
          </cell>
          <cell r="F3070">
            <v>226.89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320.83999999999997</v>
          </cell>
          <cell r="E3071">
            <v>33.67</v>
          </cell>
          <cell r="F3071">
            <v>354.51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504.47</v>
          </cell>
          <cell r="E3072">
            <v>33.67</v>
          </cell>
          <cell r="F3072">
            <v>538.14</v>
          </cell>
        </row>
        <row r="3073">
          <cell r="A3073" t="str">
            <v>46.07</v>
          </cell>
          <cell r="B3073" t="str">
            <v>Tubulacao galvanizado</v>
          </cell>
          <cell r="C3073"/>
          <cell r="D3073"/>
          <cell r="E3073"/>
          <cell r="F3073"/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41.79</v>
          </cell>
          <cell r="E3074">
            <v>47.86</v>
          </cell>
          <cell r="F3074">
            <v>89.65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54.5</v>
          </cell>
          <cell r="E3075">
            <v>52.65</v>
          </cell>
          <cell r="F3075">
            <v>107.15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76.819999999999993</v>
          </cell>
          <cell r="E3076">
            <v>62.22</v>
          </cell>
          <cell r="F3076">
            <v>139.04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99.21</v>
          </cell>
          <cell r="E3077">
            <v>67.010000000000005</v>
          </cell>
          <cell r="F3077">
            <v>166.22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97.16</v>
          </cell>
          <cell r="E3078">
            <v>76.569999999999993</v>
          </cell>
          <cell r="F3078">
            <v>173.73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147.85</v>
          </cell>
          <cell r="E3079">
            <v>86.15</v>
          </cell>
          <cell r="F3079">
            <v>234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191.72</v>
          </cell>
          <cell r="E3080">
            <v>95.72</v>
          </cell>
          <cell r="F3080">
            <v>287.44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219.07</v>
          </cell>
          <cell r="E3081">
            <v>107.69</v>
          </cell>
          <cell r="F3081">
            <v>326.76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318.83</v>
          </cell>
          <cell r="E3082">
            <v>119.66</v>
          </cell>
          <cell r="F3082">
            <v>438.49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484.13</v>
          </cell>
          <cell r="E3083">
            <v>131.61000000000001</v>
          </cell>
          <cell r="F3083">
            <v>615.74</v>
          </cell>
        </row>
        <row r="3084">
          <cell r="A3084" t="str">
            <v>46.08</v>
          </cell>
          <cell r="B3084" t="str">
            <v>Tubulacao em aco carbono galvanizado classe schedule</v>
          </cell>
          <cell r="C3084"/>
          <cell r="D3084"/>
          <cell r="E3084"/>
          <cell r="F3084"/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69.900000000000006</v>
          </cell>
          <cell r="E3085">
            <v>47.86</v>
          </cell>
          <cell r="F3085">
            <v>117.76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88.42</v>
          </cell>
          <cell r="E3086">
            <v>52.65</v>
          </cell>
          <cell r="F3086">
            <v>141.07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96.76</v>
          </cell>
          <cell r="E3087">
            <v>62.22</v>
          </cell>
          <cell r="F3087">
            <v>158.97999999999999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133.68</v>
          </cell>
          <cell r="E3088">
            <v>67.010000000000005</v>
          </cell>
          <cell r="F3088">
            <v>200.69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148.16999999999999</v>
          </cell>
          <cell r="E3089">
            <v>76.569999999999993</v>
          </cell>
          <cell r="F3089">
            <v>224.74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170.92</v>
          </cell>
          <cell r="E3090">
            <v>86.15</v>
          </cell>
          <cell r="F3090">
            <v>257.07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265.44</v>
          </cell>
          <cell r="E3091">
            <v>95.72</v>
          </cell>
          <cell r="F3091">
            <v>361.16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335.71</v>
          </cell>
          <cell r="E3092">
            <v>107.69</v>
          </cell>
          <cell r="F3092">
            <v>443.4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465.56</v>
          </cell>
          <cell r="E3093">
            <v>119.66</v>
          </cell>
          <cell r="F3093">
            <v>585.22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800.18</v>
          </cell>
          <cell r="E3094">
            <v>131.61000000000001</v>
          </cell>
          <cell r="F3094">
            <v>931.79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  <cell r="C3095"/>
          <cell r="D3095"/>
          <cell r="E3095"/>
          <cell r="F3095"/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67.489999999999995</v>
          </cell>
          <cell r="E3096">
            <v>14.36</v>
          </cell>
          <cell r="F3096">
            <v>81.849999999999994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90.56</v>
          </cell>
          <cell r="E3097">
            <v>14.36</v>
          </cell>
          <cell r="F3097">
            <v>104.92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111.56</v>
          </cell>
          <cell r="E3098">
            <v>19.149999999999999</v>
          </cell>
          <cell r="F3098">
            <v>130.71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184.15</v>
          </cell>
          <cell r="E3099">
            <v>19.149999999999999</v>
          </cell>
          <cell r="F3099">
            <v>203.3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95.63</v>
          </cell>
          <cell r="E3100">
            <v>14.36</v>
          </cell>
          <cell r="F3100">
            <v>109.99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133.01</v>
          </cell>
          <cell r="E3101">
            <v>14.36</v>
          </cell>
          <cell r="F3101">
            <v>147.37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161.72</v>
          </cell>
          <cell r="E3102">
            <v>19.149999999999999</v>
          </cell>
          <cell r="F3102">
            <v>180.87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250.55</v>
          </cell>
          <cell r="E3103">
            <v>19.149999999999999</v>
          </cell>
          <cell r="F3103">
            <v>269.7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61.43</v>
          </cell>
          <cell r="E3104">
            <v>14.36</v>
          </cell>
          <cell r="F3104">
            <v>75.790000000000006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70.42</v>
          </cell>
          <cell r="E3105">
            <v>14.36</v>
          </cell>
          <cell r="F3105">
            <v>84.78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92.1</v>
          </cell>
          <cell r="E3106">
            <v>19.149999999999999</v>
          </cell>
          <cell r="F3106">
            <v>111.25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133.36000000000001</v>
          </cell>
          <cell r="E3107">
            <v>19.149999999999999</v>
          </cell>
          <cell r="F3107">
            <v>152.51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56.99</v>
          </cell>
          <cell r="E3108">
            <v>14.36</v>
          </cell>
          <cell r="F3108">
            <v>71.349999999999994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65.040000000000006</v>
          </cell>
          <cell r="E3109">
            <v>19.149999999999999</v>
          </cell>
          <cell r="F3109">
            <v>84.19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118.13</v>
          </cell>
          <cell r="E3110">
            <v>14.36</v>
          </cell>
          <cell r="F3110">
            <v>132.49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143.79</v>
          </cell>
          <cell r="E3111">
            <v>19.149999999999999</v>
          </cell>
          <cell r="F3111">
            <v>162.94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203.47</v>
          </cell>
          <cell r="E3112">
            <v>19.149999999999999</v>
          </cell>
          <cell r="F3112">
            <v>222.62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155.27000000000001</v>
          </cell>
          <cell r="E3113">
            <v>19.149999999999999</v>
          </cell>
          <cell r="F3113">
            <v>174.42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186.16</v>
          </cell>
          <cell r="E3114">
            <v>19.149999999999999</v>
          </cell>
          <cell r="F3114">
            <v>205.31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216.6</v>
          </cell>
          <cell r="E3115">
            <v>19.149999999999999</v>
          </cell>
          <cell r="F3115">
            <v>235.75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272.74</v>
          </cell>
          <cell r="E3116">
            <v>23.94</v>
          </cell>
          <cell r="F3116">
            <v>296.68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320.29000000000002</v>
          </cell>
          <cell r="E3117">
            <v>19.149999999999999</v>
          </cell>
          <cell r="F3117">
            <v>339.44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112.65</v>
          </cell>
          <cell r="E3118">
            <v>14.36</v>
          </cell>
          <cell r="F3118">
            <v>127.01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122.97</v>
          </cell>
          <cell r="E3119">
            <v>19.149999999999999</v>
          </cell>
          <cell r="F3119">
            <v>142.12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167.82</v>
          </cell>
          <cell r="E3120">
            <v>19.149999999999999</v>
          </cell>
          <cell r="F3120">
            <v>186.97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133.59</v>
          </cell>
          <cell r="E3121">
            <v>19.149999999999999</v>
          </cell>
          <cell r="F3121">
            <v>152.74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146.52000000000001</v>
          </cell>
          <cell r="E3122">
            <v>19.149999999999999</v>
          </cell>
          <cell r="F3122">
            <v>165.67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227.11</v>
          </cell>
          <cell r="E3123">
            <v>19.149999999999999</v>
          </cell>
          <cell r="F3123">
            <v>246.26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42.48</v>
          </cell>
          <cell r="E3124">
            <v>19.149999999999999</v>
          </cell>
          <cell r="F3124">
            <v>61.63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51.82</v>
          </cell>
          <cell r="E3125">
            <v>19.149999999999999</v>
          </cell>
          <cell r="F3125">
            <v>70.97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135.83000000000001</v>
          </cell>
          <cell r="E3126">
            <v>23.94</v>
          </cell>
          <cell r="F3126">
            <v>159.77000000000001</v>
          </cell>
        </row>
        <row r="3127">
          <cell r="A3127" t="str">
            <v>46.10</v>
          </cell>
          <cell r="B3127" t="str">
            <v>Tubulacao em cobre para agua quente, gas e vapor</v>
          </cell>
          <cell r="C3127"/>
          <cell r="D3127"/>
          <cell r="E3127"/>
          <cell r="F3127"/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80.08</v>
          </cell>
          <cell r="E3128">
            <v>15.8</v>
          </cell>
          <cell r="F3128">
            <v>95.88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111.06</v>
          </cell>
          <cell r="E3129">
            <v>17.23</v>
          </cell>
          <cell r="F3129">
            <v>128.29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144.54</v>
          </cell>
          <cell r="E3130">
            <v>21.54</v>
          </cell>
          <cell r="F3130">
            <v>166.08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235.43</v>
          </cell>
          <cell r="E3131">
            <v>24.41</v>
          </cell>
          <cell r="F3131">
            <v>259.83999999999997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276.66000000000003</v>
          </cell>
          <cell r="E3132">
            <v>24.41</v>
          </cell>
          <cell r="F3132">
            <v>301.07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367.14</v>
          </cell>
          <cell r="E3133">
            <v>33.020000000000003</v>
          </cell>
          <cell r="F3133">
            <v>400.16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458.87</v>
          </cell>
          <cell r="E3134">
            <v>38.770000000000003</v>
          </cell>
          <cell r="F3134">
            <v>497.64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636.36</v>
          </cell>
          <cell r="E3135">
            <v>41.64</v>
          </cell>
          <cell r="F3135">
            <v>678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782.9</v>
          </cell>
          <cell r="E3136">
            <v>47.39</v>
          </cell>
          <cell r="F3136">
            <v>830.29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91.43</v>
          </cell>
          <cell r="E3137">
            <v>17.23</v>
          </cell>
          <cell r="F3137">
            <v>108.66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102.59</v>
          </cell>
          <cell r="E3138">
            <v>21.54</v>
          </cell>
          <cell r="F3138">
            <v>124.13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165.65</v>
          </cell>
          <cell r="E3139">
            <v>24.41</v>
          </cell>
          <cell r="F3139">
            <v>190.06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198.17</v>
          </cell>
          <cell r="E3140">
            <v>24.41</v>
          </cell>
          <cell r="F3140">
            <v>222.58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281.08999999999997</v>
          </cell>
          <cell r="E3141">
            <v>33.020000000000003</v>
          </cell>
          <cell r="F3141">
            <v>314.11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385.92</v>
          </cell>
          <cell r="E3142">
            <v>38.770000000000003</v>
          </cell>
          <cell r="F3142">
            <v>424.69</v>
          </cell>
        </row>
        <row r="3143">
          <cell r="A3143" t="str">
            <v>46.12</v>
          </cell>
          <cell r="B3143" t="str">
            <v>Tubulacao em concreto para rede de aguas pluviais</v>
          </cell>
          <cell r="C3143"/>
          <cell r="D3143"/>
          <cell r="E3143"/>
          <cell r="F3143"/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52.41</v>
          </cell>
          <cell r="E3144">
            <v>31.65</v>
          </cell>
          <cell r="F3144">
            <v>84.06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64.78</v>
          </cell>
          <cell r="E3145">
            <v>36.74</v>
          </cell>
          <cell r="F3145">
            <v>101.52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57.54</v>
          </cell>
          <cell r="E3146">
            <v>31.65</v>
          </cell>
          <cell r="F3146">
            <v>89.19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71.599999999999994</v>
          </cell>
          <cell r="E3147">
            <v>36.74</v>
          </cell>
          <cell r="F3147">
            <v>108.34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100.77</v>
          </cell>
          <cell r="E3148">
            <v>45.36</v>
          </cell>
          <cell r="F3148">
            <v>146.13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156.88999999999999</v>
          </cell>
          <cell r="E3149">
            <v>51.63</v>
          </cell>
          <cell r="F3149">
            <v>208.52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271.05</v>
          </cell>
          <cell r="E3150">
            <v>66.52</v>
          </cell>
          <cell r="F3150">
            <v>337.57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392.68</v>
          </cell>
          <cell r="E3151">
            <v>83.79</v>
          </cell>
          <cell r="F3151">
            <v>476.47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604</v>
          </cell>
          <cell r="E3152">
            <v>125.26</v>
          </cell>
          <cell r="F3152">
            <v>729.26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146.55000000000001</v>
          </cell>
          <cell r="E3153">
            <v>51.63</v>
          </cell>
          <cell r="F3153">
            <v>198.18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300.12</v>
          </cell>
          <cell r="E3154">
            <v>66.52</v>
          </cell>
          <cell r="F3154">
            <v>366.64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432.69</v>
          </cell>
          <cell r="E3155">
            <v>83.79</v>
          </cell>
          <cell r="F3155">
            <v>516.48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213.19</v>
          </cell>
          <cell r="E3156">
            <v>51.63</v>
          </cell>
          <cell r="F3156">
            <v>264.82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384.05</v>
          </cell>
          <cell r="E3157">
            <v>66.52</v>
          </cell>
          <cell r="F3157">
            <v>450.57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580.73</v>
          </cell>
          <cell r="E3158">
            <v>83.79</v>
          </cell>
          <cell r="F3158">
            <v>664.52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31.77</v>
          </cell>
          <cell r="E3159">
            <v>30.67</v>
          </cell>
          <cell r="F3159">
            <v>62.44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35.28</v>
          </cell>
          <cell r="E3160">
            <v>39.07</v>
          </cell>
          <cell r="F3160">
            <v>74.349999999999994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64.37</v>
          </cell>
          <cell r="E3161">
            <v>66.03</v>
          </cell>
          <cell r="F3161">
            <v>130.4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913.87</v>
          </cell>
          <cell r="E3162">
            <v>187.89</v>
          </cell>
          <cell r="F3162">
            <v>1101.76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95.54</v>
          </cell>
          <cell r="E3163">
            <v>36.74</v>
          </cell>
          <cell r="F3163">
            <v>132.28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84.53</v>
          </cell>
          <cell r="E3164">
            <v>36.74</v>
          </cell>
          <cell r="F3164">
            <v>121.27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123.52</v>
          </cell>
          <cell r="E3165">
            <v>36.74</v>
          </cell>
          <cell r="F3165">
            <v>160.26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208.99</v>
          </cell>
          <cell r="E3166">
            <v>57.89</v>
          </cell>
          <cell r="F3166">
            <v>266.88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118.17</v>
          </cell>
          <cell r="E3167">
            <v>45.36</v>
          </cell>
          <cell r="F3167">
            <v>163.53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361.85</v>
          </cell>
          <cell r="E3168">
            <v>75.16</v>
          </cell>
          <cell r="F3168">
            <v>437.01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93.75</v>
          </cell>
          <cell r="E3169">
            <v>31.65</v>
          </cell>
          <cell r="F3169">
            <v>125.4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85.12</v>
          </cell>
          <cell r="E3170">
            <v>31.65</v>
          </cell>
          <cell r="F3170">
            <v>116.77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20.18</v>
          </cell>
          <cell r="E3171">
            <v>11.17</v>
          </cell>
          <cell r="F3171">
            <v>31.35</v>
          </cell>
        </row>
        <row r="3172">
          <cell r="A3172" t="str">
            <v>46.13</v>
          </cell>
          <cell r="B3172" t="str">
            <v>Tubulacao em PEAD corrugado perfurado para rede drenagem</v>
          </cell>
          <cell r="C3172"/>
          <cell r="D3172"/>
          <cell r="E3172"/>
          <cell r="F3172"/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10.71</v>
          </cell>
          <cell r="E3173">
            <v>1.6</v>
          </cell>
          <cell r="F3173">
            <v>12.31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14.48</v>
          </cell>
          <cell r="E3174">
            <v>1.6</v>
          </cell>
          <cell r="F3174">
            <v>16.079999999999998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19.170000000000002</v>
          </cell>
          <cell r="E3175">
            <v>1.6</v>
          </cell>
          <cell r="F3175">
            <v>20.77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49.55</v>
          </cell>
          <cell r="E3176">
            <v>1.6</v>
          </cell>
          <cell r="F3176">
            <v>51.15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45.24</v>
          </cell>
          <cell r="E3177">
            <v>1.6</v>
          </cell>
          <cell r="F3177">
            <v>46.84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99.54</v>
          </cell>
          <cell r="E3178">
            <v>2.39</v>
          </cell>
          <cell r="F3178">
            <v>101.93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127.19</v>
          </cell>
          <cell r="E3179">
            <v>2.39</v>
          </cell>
          <cell r="F3179">
            <v>129.58000000000001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204.34</v>
          </cell>
          <cell r="E3180">
            <v>2.39</v>
          </cell>
          <cell r="F3180">
            <v>206.73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309.41000000000003</v>
          </cell>
          <cell r="E3181">
            <v>2.39</v>
          </cell>
          <cell r="F3181">
            <v>311.8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461.8</v>
          </cell>
          <cell r="E3182">
            <v>2.39</v>
          </cell>
          <cell r="F3182">
            <v>464.19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727.56</v>
          </cell>
          <cell r="E3183">
            <v>2.39</v>
          </cell>
          <cell r="F3183">
            <v>729.95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1123.45</v>
          </cell>
          <cell r="E3184">
            <v>2.39</v>
          </cell>
          <cell r="F3184">
            <v>1125.8399999999999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1540.35</v>
          </cell>
          <cell r="E3185">
            <v>2.39</v>
          </cell>
          <cell r="F3185">
            <v>1542.74</v>
          </cell>
        </row>
        <row r="3186">
          <cell r="A3186" t="str">
            <v>46.14</v>
          </cell>
          <cell r="B3186" t="str">
            <v>Tubulacao em ferro ductil para redes de saneamento</v>
          </cell>
          <cell r="C3186"/>
          <cell r="D3186"/>
          <cell r="E3186"/>
          <cell r="F3186"/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563.92999999999995</v>
          </cell>
          <cell r="E3187">
            <v>33.67</v>
          </cell>
          <cell r="F3187">
            <v>597.6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667.13</v>
          </cell>
          <cell r="E3188">
            <v>33.67</v>
          </cell>
          <cell r="F3188">
            <v>700.8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819.97</v>
          </cell>
          <cell r="E3189">
            <v>33.67</v>
          </cell>
          <cell r="F3189">
            <v>853.64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1240.0999999999999</v>
          </cell>
          <cell r="E3190">
            <v>33.67</v>
          </cell>
          <cell r="F3190">
            <v>1273.77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1033.18</v>
          </cell>
          <cell r="E3191">
            <v>33.67</v>
          </cell>
          <cell r="F3191">
            <v>1066.8499999999999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494.8</v>
          </cell>
          <cell r="E3192">
            <v>33.67</v>
          </cell>
          <cell r="F3192">
            <v>528.47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498.22</v>
          </cell>
          <cell r="E3193">
            <v>33.67</v>
          </cell>
          <cell r="F3193">
            <v>531.89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619.91</v>
          </cell>
          <cell r="E3194">
            <v>33.67</v>
          </cell>
          <cell r="F3194">
            <v>653.58000000000004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753.02</v>
          </cell>
          <cell r="E3195">
            <v>33.67</v>
          </cell>
          <cell r="F3195">
            <v>786.69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891.63</v>
          </cell>
          <cell r="E3196">
            <v>33.67</v>
          </cell>
          <cell r="F3196">
            <v>925.3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1002.39</v>
          </cell>
          <cell r="E3197">
            <v>33.67</v>
          </cell>
          <cell r="F3197">
            <v>1036.06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1327.03</v>
          </cell>
          <cell r="E3198">
            <v>33.67</v>
          </cell>
          <cell r="F3198">
            <v>1360.7</v>
          </cell>
        </row>
        <row r="3199">
          <cell r="A3199" t="str">
            <v>46.15</v>
          </cell>
          <cell r="B3199" t="str">
            <v>Tubulacao em PEAD - recalque de tratamento de esgoto</v>
          </cell>
          <cell r="C3199"/>
          <cell r="D3199"/>
          <cell r="E3199"/>
          <cell r="F3199"/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166.31</v>
          </cell>
          <cell r="E3200">
            <v>20.2</v>
          </cell>
          <cell r="F3200">
            <v>186.51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289.39</v>
          </cell>
          <cell r="E3201">
            <v>26.94</v>
          </cell>
          <cell r="F3201">
            <v>316.33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276.7</v>
          </cell>
          <cell r="E3202">
            <v>26.94</v>
          </cell>
          <cell r="F3202">
            <v>303.64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  <cell r="C3203"/>
          <cell r="D3203"/>
          <cell r="E3203"/>
          <cell r="F3203"/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450.03</v>
          </cell>
          <cell r="E3204">
            <v>38.450000000000003</v>
          </cell>
          <cell r="F3204">
            <v>488.48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607.22</v>
          </cell>
          <cell r="E3205">
            <v>38.450000000000003</v>
          </cell>
          <cell r="F3205">
            <v>645.66999999999996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711.88</v>
          </cell>
          <cell r="E3206">
            <v>38.450000000000003</v>
          </cell>
          <cell r="F3206">
            <v>750.33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839.67</v>
          </cell>
          <cell r="E3207">
            <v>38.450000000000003</v>
          </cell>
          <cell r="F3207">
            <v>878.12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941.24</v>
          </cell>
          <cell r="E3208">
            <v>41.33</v>
          </cell>
          <cell r="F3208">
            <v>982.57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1216.45</v>
          </cell>
          <cell r="E3209">
            <v>41.33</v>
          </cell>
          <cell r="F3209">
            <v>1257.78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110.62</v>
          </cell>
          <cell r="E3210">
            <v>21.06</v>
          </cell>
          <cell r="F3210">
            <v>131.68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157.96</v>
          </cell>
          <cell r="E3211">
            <v>21.06</v>
          </cell>
          <cell r="F3211">
            <v>179.02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214.95</v>
          </cell>
          <cell r="E3212">
            <v>22.98</v>
          </cell>
          <cell r="F3212">
            <v>237.93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327.37</v>
          </cell>
          <cell r="E3213">
            <v>24.88</v>
          </cell>
          <cell r="F3213">
            <v>352.25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389.94</v>
          </cell>
          <cell r="E3214">
            <v>26.8</v>
          </cell>
          <cell r="F3214">
            <v>416.74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521.27</v>
          </cell>
          <cell r="E3215">
            <v>28.71</v>
          </cell>
          <cell r="F3215">
            <v>549.98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666.44</v>
          </cell>
          <cell r="E3216">
            <v>30.63</v>
          </cell>
          <cell r="F3216">
            <v>697.07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303.19</v>
          </cell>
          <cell r="E3217">
            <v>26.8</v>
          </cell>
          <cell r="F3217">
            <v>329.99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371.09</v>
          </cell>
          <cell r="E3218">
            <v>21.06</v>
          </cell>
          <cell r="F3218">
            <v>392.15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389.09</v>
          </cell>
          <cell r="E3219">
            <v>26.8</v>
          </cell>
          <cell r="F3219">
            <v>415.89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621.52</v>
          </cell>
          <cell r="E3220">
            <v>30.63</v>
          </cell>
          <cell r="F3220">
            <v>652.15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519.87</v>
          </cell>
          <cell r="E3221">
            <v>22.98</v>
          </cell>
          <cell r="F3221">
            <v>542.85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661.17</v>
          </cell>
          <cell r="E3222">
            <v>26.8</v>
          </cell>
          <cell r="F3222">
            <v>687.97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1087.46</v>
          </cell>
          <cell r="E3223">
            <v>30.63</v>
          </cell>
          <cell r="F3223">
            <v>1118.0899999999999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266.72000000000003</v>
          </cell>
          <cell r="E3224">
            <v>21.06</v>
          </cell>
          <cell r="F3224">
            <v>287.77999999999997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316.39</v>
          </cell>
          <cell r="E3225">
            <v>22.98</v>
          </cell>
          <cell r="F3225">
            <v>339.37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  <cell r="C3226"/>
          <cell r="D3226"/>
          <cell r="E3226"/>
          <cell r="F3226"/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441.92</v>
          </cell>
          <cell r="E3227">
            <v>26.8</v>
          </cell>
          <cell r="F3227">
            <v>468.72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605.99</v>
          </cell>
          <cell r="E3228">
            <v>30.63</v>
          </cell>
          <cell r="F3228">
            <v>636.62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846.71</v>
          </cell>
          <cell r="E3229">
            <v>34.46</v>
          </cell>
          <cell r="F3229">
            <v>881.17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1405.02</v>
          </cell>
          <cell r="E3230">
            <v>38.29</v>
          </cell>
          <cell r="F3230">
            <v>1443.31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343.53</v>
          </cell>
          <cell r="E3231">
            <v>26.8</v>
          </cell>
          <cell r="F3231">
            <v>370.33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344.48</v>
          </cell>
          <cell r="E3232">
            <v>26.8</v>
          </cell>
          <cell r="F3232">
            <v>371.28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702.41</v>
          </cell>
          <cell r="E3233">
            <v>30.63</v>
          </cell>
          <cell r="F3233">
            <v>733.04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880.49</v>
          </cell>
          <cell r="E3234">
            <v>34.46</v>
          </cell>
          <cell r="F3234">
            <v>914.95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1304.78</v>
          </cell>
          <cell r="E3235">
            <v>38.29</v>
          </cell>
          <cell r="F3235">
            <v>1343.07</v>
          </cell>
        </row>
        <row r="3236">
          <cell r="A3236" t="str">
            <v>46.20</v>
          </cell>
          <cell r="B3236" t="str">
            <v>Reparos, conservacoes e complementos - GRUPO 46</v>
          </cell>
          <cell r="C3236"/>
          <cell r="D3236"/>
          <cell r="E3236"/>
          <cell r="F3236"/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1.65</v>
          </cell>
          <cell r="E3237">
            <v>66.03</v>
          </cell>
          <cell r="F3237">
            <v>67.680000000000007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60.71</v>
          </cell>
          <cell r="E3238">
            <v>38.42</v>
          </cell>
          <cell r="F3238">
            <v>99.13</v>
          </cell>
        </row>
        <row r="3239">
          <cell r="A3239" t="str">
            <v>46.21</v>
          </cell>
          <cell r="B3239" t="str">
            <v>Tubulacao em aco preto schedule</v>
          </cell>
          <cell r="C3239"/>
          <cell r="D3239"/>
          <cell r="E3239"/>
          <cell r="F3239"/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73.98</v>
          </cell>
          <cell r="E3240">
            <v>67.010000000000005</v>
          </cell>
          <cell r="F3240">
            <v>140.99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79.489999999999995</v>
          </cell>
          <cell r="E3241">
            <v>76.569999999999993</v>
          </cell>
          <cell r="F3241">
            <v>156.06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93.55</v>
          </cell>
          <cell r="E3242">
            <v>76.569999999999993</v>
          </cell>
          <cell r="F3242">
            <v>170.12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125.18</v>
          </cell>
          <cell r="E3243">
            <v>86.15</v>
          </cell>
          <cell r="F3243">
            <v>211.33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198.23</v>
          </cell>
          <cell r="E3244">
            <v>95.72</v>
          </cell>
          <cell r="F3244">
            <v>293.95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233.59</v>
          </cell>
          <cell r="E3245">
            <v>107.69</v>
          </cell>
          <cell r="F3245">
            <v>341.28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286.69</v>
          </cell>
          <cell r="E3246">
            <v>114.87</v>
          </cell>
          <cell r="F3246">
            <v>401.56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321.56</v>
          </cell>
          <cell r="E3247">
            <v>119.66</v>
          </cell>
          <cell r="F3247">
            <v>441.22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447.3</v>
          </cell>
          <cell r="E3248">
            <v>126.83</v>
          </cell>
          <cell r="F3248">
            <v>574.13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615.35</v>
          </cell>
          <cell r="E3249">
            <v>131.61000000000001</v>
          </cell>
          <cell r="F3249">
            <v>746.96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876.79</v>
          </cell>
          <cell r="E3250">
            <v>143.58000000000001</v>
          </cell>
          <cell r="F3250">
            <v>1020.37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991.99</v>
          </cell>
          <cell r="E3251">
            <v>157.94</v>
          </cell>
          <cell r="F3251">
            <v>1149.93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1342.25</v>
          </cell>
          <cell r="E3252">
            <v>167.52</v>
          </cell>
          <cell r="F3252">
            <v>1509.77</v>
          </cell>
        </row>
        <row r="3253">
          <cell r="A3253" t="str">
            <v>46.23</v>
          </cell>
          <cell r="B3253" t="str">
            <v>Tubulacao em concreto para rede de esgoto sanitario</v>
          </cell>
          <cell r="C3253"/>
          <cell r="D3253"/>
          <cell r="E3253"/>
          <cell r="F3253"/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135.21</v>
          </cell>
          <cell r="E3254">
            <v>15.58</v>
          </cell>
          <cell r="F3254">
            <v>150.79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175.72</v>
          </cell>
          <cell r="E3255">
            <v>23.36</v>
          </cell>
          <cell r="F3255">
            <v>199.08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220.25</v>
          </cell>
          <cell r="E3256">
            <v>27.26</v>
          </cell>
          <cell r="F3256">
            <v>247.51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314.8</v>
          </cell>
          <cell r="E3257">
            <v>31.15</v>
          </cell>
          <cell r="F3257">
            <v>345.95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483.65</v>
          </cell>
          <cell r="E3258">
            <v>38.94</v>
          </cell>
          <cell r="F3258">
            <v>522.59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615.1</v>
          </cell>
          <cell r="E3259">
            <v>46.73</v>
          </cell>
          <cell r="F3259">
            <v>661.83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567.04</v>
          </cell>
          <cell r="E3260">
            <v>58.41</v>
          </cell>
          <cell r="F3260">
            <v>625.45000000000005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788.67</v>
          </cell>
          <cell r="E3261">
            <v>116.82</v>
          </cell>
          <cell r="F3261">
            <v>905.49</v>
          </cell>
        </row>
        <row r="3262">
          <cell r="A3262" t="str">
            <v>46.25</v>
          </cell>
          <cell r="B3262" t="str">
            <v>Tubulação em CPVC</v>
          </cell>
          <cell r="C3262"/>
          <cell r="D3262"/>
          <cell r="E3262"/>
          <cell r="F3262"/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74.319999999999993</v>
          </cell>
          <cell r="E3263">
            <v>39.72</v>
          </cell>
          <cell r="F3263">
            <v>114.04</v>
          </cell>
        </row>
        <row r="3264">
          <cell r="A3264" t="str">
            <v>46.26</v>
          </cell>
          <cell r="B3264" t="str">
            <v>Tubulacao em ferro fundido predial SMU - esgoto e pluvial</v>
          </cell>
          <cell r="C3264"/>
          <cell r="D3264"/>
          <cell r="E3264"/>
          <cell r="F3264"/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158.21</v>
          </cell>
          <cell r="E3265">
            <v>23.94</v>
          </cell>
          <cell r="F3265">
            <v>182.15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189.23</v>
          </cell>
          <cell r="E3266">
            <v>23.94</v>
          </cell>
          <cell r="F3266">
            <v>213.17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235.5</v>
          </cell>
          <cell r="E3267">
            <v>33.67</v>
          </cell>
          <cell r="F3267">
            <v>269.17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33.67</v>
          </cell>
          <cell r="F3268">
            <v>294.60000000000002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556.98</v>
          </cell>
          <cell r="E3269">
            <v>33.67</v>
          </cell>
          <cell r="F3269">
            <v>590.65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96.92</v>
          </cell>
          <cell r="E3270">
            <v>19.149999999999999</v>
          </cell>
          <cell r="F3270">
            <v>116.07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115.92</v>
          </cell>
          <cell r="E3271">
            <v>19.149999999999999</v>
          </cell>
          <cell r="F3271">
            <v>135.07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136.21</v>
          </cell>
          <cell r="E3272">
            <v>23.94</v>
          </cell>
          <cell r="F3272">
            <v>160.15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251.74</v>
          </cell>
          <cell r="E3273">
            <v>23.94</v>
          </cell>
          <cell r="F3273">
            <v>275.68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413.56</v>
          </cell>
          <cell r="E3274">
            <v>23.94</v>
          </cell>
          <cell r="F3274">
            <v>437.5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1306.3599999999999</v>
          </cell>
          <cell r="E3275">
            <v>19.149999999999999</v>
          </cell>
          <cell r="F3275">
            <v>1325.51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1229.93</v>
          </cell>
          <cell r="E3276">
            <v>19.149999999999999</v>
          </cell>
          <cell r="F3276">
            <v>1249.08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1266.47</v>
          </cell>
          <cell r="E3277">
            <v>23.94</v>
          </cell>
          <cell r="F3277">
            <v>1290.4100000000001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1415.59</v>
          </cell>
          <cell r="E3278">
            <v>23.94</v>
          </cell>
          <cell r="F3278">
            <v>1439.53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1726.91</v>
          </cell>
          <cell r="E3279">
            <v>23.94</v>
          </cell>
          <cell r="F3279">
            <v>1750.85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2992.11</v>
          </cell>
          <cell r="E3280">
            <v>23.94</v>
          </cell>
          <cell r="F3280">
            <v>3016.05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266.42</v>
          </cell>
          <cell r="E3281">
            <v>33.67</v>
          </cell>
          <cell r="F3281">
            <v>300.08999999999997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824.84</v>
          </cell>
          <cell r="E3282">
            <v>33.67</v>
          </cell>
          <cell r="F3282">
            <v>858.51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130.91999999999999</v>
          </cell>
          <cell r="E3283">
            <v>19.149999999999999</v>
          </cell>
          <cell r="F3283">
            <v>150.07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189.37</v>
          </cell>
          <cell r="E3284">
            <v>19.149999999999999</v>
          </cell>
          <cell r="F3284">
            <v>208.52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183.17</v>
          </cell>
          <cell r="E3285">
            <v>23.94</v>
          </cell>
          <cell r="F3285">
            <v>207.11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268.83</v>
          </cell>
          <cell r="E3286">
            <v>23.94</v>
          </cell>
          <cell r="F3286">
            <v>292.77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354.91</v>
          </cell>
          <cell r="E3287">
            <v>23.94</v>
          </cell>
          <cell r="F3287">
            <v>378.85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794.05</v>
          </cell>
          <cell r="E3288">
            <v>23.94</v>
          </cell>
          <cell r="F3288">
            <v>817.99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179.67</v>
          </cell>
          <cell r="E3289">
            <v>19.149999999999999</v>
          </cell>
          <cell r="F3289">
            <v>198.82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178.27</v>
          </cell>
          <cell r="E3290">
            <v>19.149999999999999</v>
          </cell>
          <cell r="F3290">
            <v>197.42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215.64</v>
          </cell>
          <cell r="E3291">
            <v>23.94</v>
          </cell>
          <cell r="F3291">
            <v>239.58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447.73</v>
          </cell>
          <cell r="E3292">
            <v>23.94</v>
          </cell>
          <cell r="F3292">
            <v>471.67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753.7</v>
          </cell>
          <cell r="E3293">
            <v>23.94</v>
          </cell>
          <cell r="F3293">
            <v>777.64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247.56</v>
          </cell>
          <cell r="E3294">
            <v>19.149999999999999</v>
          </cell>
          <cell r="F3294">
            <v>266.70999999999998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284.89</v>
          </cell>
          <cell r="E3295">
            <v>19.149999999999999</v>
          </cell>
          <cell r="F3295">
            <v>304.04000000000002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301.35000000000002</v>
          </cell>
          <cell r="E3296">
            <v>19.149999999999999</v>
          </cell>
          <cell r="F3296">
            <v>320.5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361.21</v>
          </cell>
          <cell r="E3297">
            <v>23.94</v>
          </cell>
          <cell r="F3297">
            <v>385.15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386.05</v>
          </cell>
          <cell r="E3298">
            <v>23.94</v>
          </cell>
          <cell r="F3298">
            <v>409.99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816.5</v>
          </cell>
          <cell r="E3299">
            <v>23.94</v>
          </cell>
          <cell r="F3299">
            <v>840.44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235.28</v>
          </cell>
          <cell r="E3300">
            <v>23.94</v>
          </cell>
          <cell r="F3300">
            <v>259.22000000000003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535.24</v>
          </cell>
          <cell r="E3301">
            <v>23.94</v>
          </cell>
          <cell r="F3301">
            <v>559.17999999999995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153.75</v>
          </cell>
          <cell r="E3302">
            <v>19.149999999999999</v>
          </cell>
          <cell r="F3302">
            <v>172.9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201.6</v>
          </cell>
          <cell r="E3303">
            <v>23.94</v>
          </cell>
          <cell r="F3303">
            <v>225.54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247.14</v>
          </cell>
          <cell r="E3304">
            <v>23.94</v>
          </cell>
          <cell r="F3304">
            <v>271.08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273.27</v>
          </cell>
          <cell r="E3305">
            <v>23.94</v>
          </cell>
          <cell r="F3305">
            <v>297.20999999999998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615.02</v>
          </cell>
          <cell r="E3306">
            <v>23.94</v>
          </cell>
          <cell r="F3306">
            <v>638.96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572.62</v>
          </cell>
          <cell r="E3307">
            <v>23.94</v>
          </cell>
          <cell r="F3307">
            <v>596.55999999999995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178.17</v>
          </cell>
          <cell r="E3308">
            <v>23.94</v>
          </cell>
          <cell r="F3308">
            <v>202.11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649.20000000000005</v>
          </cell>
          <cell r="E3309">
            <v>23.94</v>
          </cell>
          <cell r="F3309">
            <v>673.14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614.27</v>
          </cell>
          <cell r="E3310">
            <v>23.94</v>
          </cell>
          <cell r="F3310">
            <v>638.21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1234.26</v>
          </cell>
          <cell r="E3311">
            <v>23.94</v>
          </cell>
          <cell r="F3311">
            <v>1258.2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655.30999999999995</v>
          </cell>
          <cell r="E3312">
            <v>19.149999999999999</v>
          </cell>
          <cell r="F3312">
            <v>674.46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776.29</v>
          </cell>
          <cell r="E3313">
            <v>23.94</v>
          </cell>
          <cell r="F3313">
            <v>800.23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1129.42</v>
          </cell>
          <cell r="E3314">
            <v>23.94</v>
          </cell>
          <cell r="F3314">
            <v>1153.3599999999999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1579.91</v>
          </cell>
          <cell r="E3315">
            <v>23.94</v>
          </cell>
          <cell r="F3315">
            <v>1603.85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2856.09</v>
          </cell>
          <cell r="E3316">
            <v>23.94</v>
          </cell>
          <cell r="F3316">
            <v>2880.03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363.54</v>
          </cell>
          <cell r="E3317">
            <v>19.149999999999999</v>
          </cell>
          <cell r="F3317">
            <v>382.69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422.62</v>
          </cell>
          <cell r="E3318">
            <v>19.149999999999999</v>
          </cell>
          <cell r="F3318">
            <v>441.77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525.94000000000005</v>
          </cell>
          <cell r="E3319">
            <v>23.94</v>
          </cell>
          <cell r="F3319">
            <v>549.88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460.05</v>
          </cell>
          <cell r="E3320">
            <v>23.94</v>
          </cell>
          <cell r="F3320">
            <v>483.99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574.54999999999995</v>
          </cell>
          <cell r="E3321">
            <v>23.94</v>
          </cell>
          <cell r="F3321">
            <v>598.49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342.84</v>
          </cell>
          <cell r="E3322">
            <v>23.94</v>
          </cell>
          <cell r="F3322">
            <v>366.78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693.57</v>
          </cell>
          <cell r="E3323">
            <v>23.94</v>
          </cell>
          <cell r="F3323">
            <v>717.51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724.18</v>
          </cell>
          <cell r="E3324">
            <v>23.94</v>
          </cell>
          <cell r="F3324">
            <v>748.12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1070.6500000000001</v>
          </cell>
          <cell r="E3325">
            <v>23.94</v>
          </cell>
          <cell r="F3325">
            <v>1094.5899999999999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1939.72</v>
          </cell>
          <cell r="E3326">
            <v>23.94</v>
          </cell>
          <cell r="F3326">
            <v>1963.66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3553.02</v>
          </cell>
          <cell r="E3327">
            <v>23.94</v>
          </cell>
          <cell r="F3327">
            <v>3576.96</v>
          </cell>
        </row>
        <row r="3328">
          <cell r="A3328" t="str">
            <v>46.27</v>
          </cell>
          <cell r="B3328" t="str">
            <v>Tubulacao em cobre, para sistema de ar condicionado</v>
          </cell>
          <cell r="C3328"/>
          <cell r="D3328"/>
          <cell r="E3328"/>
          <cell r="F3328"/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10.29</v>
          </cell>
          <cell r="E3329">
            <v>7.89</v>
          </cell>
          <cell r="F3329">
            <v>18.18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14.4</v>
          </cell>
          <cell r="E3330">
            <v>7.89</v>
          </cell>
          <cell r="F3330">
            <v>22.29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17.399999999999999</v>
          </cell>
          <cell r="E3331">
            <v>7.89</v>
          </cell>
          <cell r="F3331">
            <v>25.29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21.18</v>
          </cell>
          <cell r="E3332">
            <v>11.97</v>
          </cell>
          <cell r="F3332">
            <v>33.15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29.24</v>
          </cell>
          <cell r="E3333">
            <v>11.97</v>
          </cell>
          <cell r="F3333">
            <v>41.21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37.28</v>
          </cell>
          <cell r="E3334">
            <v>11.97</v>
          </cell>
          <cell r="F3334">
            <v>49.25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46.54</v>
          </cell>
          <cell r="E3335">
            <v>11.97</v>
          </cell>
          <cell r="F3335">
            <v>58.51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  <cell r="C3336"/>
          <cell r="D3336"/>
          <cell r="E3336"/>
          <cell r="F3336"/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56.44</v>
          </cell>
          <cell r="E3337">
            <v>17.23</v>
          </cell>
          <cell r="F3337">
            <v>73.67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73.48</v>
          </cell>
          <cell r="E3338">
            <v>17.23</v>
          </cell>
          <cell r="F3338">
            <v>90.71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98.02</v>
          </cell>
          <cell r="E3339">
            <v>17.23</v>
          </cell>
          <cell r="F3339">
            <v>115.25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117.57</v>
          </cell>
          <cell r="E3340">
            <v>17.23</v>
          </cell>
          <cell r="F3340">
            <v>134.80000000000001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142.99</v>
          </cell>
          <cell r="E3341">
            <v>17.23</v>
          </cell>
          <cell r="F3341">
            <v>160.22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164.7</v>
          </cell>
          <cell r="E3342">
            <v>17.23</v>
          </cell>
          <cell r="F3342">
            <v>181.93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187.08</v>
          </cell>
          <cell r="E3343">
            <v>17.23</v>
          </cell>
          <cell r="F3343">
            <v>204.31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216.43</v>
          </cell>
          <cell r="E3344">
            <v>17.23</v>
          </cell>
          <cell r="F3344">
            <v>233.66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231.04</v>
          </cell>
          <cell r="E3345">
            <v>17.23</v>
          </cell>
          <cell r="F3345">
            <v>248.27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252.85</v>
          </cell>
          <cell r="E3346">
            <v>17.23</v>
          </cell>
          <cell r="F3346">
            <v>270.08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271.82</v>
          </cell>
          <cell r="E3347">
            <v>17.23</v>
          </cell>
          <cell r="F3347">
            <v>289.05</v>
          </cell>
        </row>
        <row r="3348">
          <cell r="A3348" t="str">
            <v>46.33</v>
          </cell>
          <cell r="B3348" t="str">
            <v>Tubulacao em PP - aguas pluviais / esgoto</v>
          </cell>
          <cell r="C3348"/>
          <cell r="D3348"/>
          <cell r="E3348"/>
          <cell r="F3348"/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46.32</v>
          </cell>
          <cell r="E3349">
            <v>16.84</v>
          </cell>
          <cell r="F3349">
            <v>63.16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55.26</v>
          </cell>
          <cell r="E3350">
            <v>16.84</v>
          </cell>
          <cell r="F3350">
            <v>72.099999999999994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61.46</v>
          </cell>
          <cell r="E3351">
            <v>16.84</v>
          </cell>
          <cell r="F3351">
            <v>78.3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130.38</v>
          </cell>
          <cell r="E3352">
            <v>25.25</v>
          </cell>
          <cell r="F3352">
            <v>155.63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13.89</v>
          </cell>
          <cell r="E3353">
            <v>11.01</v>
          </cell>
          <cell r="F3353">
            <v>24.9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20.07</v>
          </cell>
          <cell r="E3354">
            <v>11.01</v>
          </cell>
          <cell r="F3354">
            <v>31.08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20.95</v>
          </cell>
          <cell r="E3355">
            <v>16.75</v>
          </cell>
          <cell r="F3355">
            <v>37.700000000000003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21.26</v>
          </cell>
          <cell r="E3356">
            <v>19.149999999999999</v>
          </cell>
          <cell r="F3356">
            <v>40.409999999999997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15.6</v>
          </cell>
          <cell r="E3357">
            <v>11.01</v>
          </cell>
          <cell r="F3357">
            <v>26.61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18.829999999999998</v>
          </cell>
          <cell r="E3358">
            <v>11.01</v>
          </cell>
          <cell r="F3358">
            <v>29.84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23.54</v>
          </cell>
          <cell r="E3359">
            <v>16.75</v>
          </cell>
          <cell r="F3359">
            <v>40.29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56.61</v>
          </cell>
          <cell r="E3360">
            <v>19.149999999999999</v>
          </cell>
          <cell r="F3360">
            <v>75.760000000000005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17.170000000000002</v>
          </cell>
          <cell r="E3361">
            <v>11.01</v>
          </cell>
          <cell r="F3361">
            <v>28.18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20.46</v>
          </cell>
          <cell r="E3362">
            <v>11.01</v>
          </cell>
          <cell r="F3362">
            <v>31.47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25.44</v>
          </cell>
          <cell r="E3363">
            <v>16.75</v>
          </cell>
          <cell r="F3363">
            <v>42.19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39.630000000000003</v>
          </cell>
          <cell r="E3364">
            <v>19.149999999999999</v>
          </cell>
          <cell r="F3364">
            <v>58.78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12.26</v>
          </cell>
          <cell r="E3365">
            <v>11.01</v>
          </cell>
          <cell r="F3365">
            <v>23.27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19.739999999999998</v>
          </cell>
          <cell r="E3366">
            <v>16.75</v>
          </cell>
          <cell r="F3366">
            <v>36.49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32.75</v>
          </cell>
          <cell r="E3367">
            <v>19.149999999999999</v>
          </cell>
          <cell r="F3367">
            <v>51.9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42.78</v>
          </cell>
          <cell r="E3368">
            <v>11.01</v>
          </cell>
          <cell r="F3368">
            <v>53.79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54.9</v>
          </cell>
          <cell r="E3369">
            <v>16.75</v>
          </cell>
          <cell r="F3369">
            <v>71.650000000000006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94.86</v>
          </cell>
          <cell r="E3370">
            <v>19.149999999999999</v>
          </cell>
          <cell r="F3370">
            <v>114.01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77.05</v>
          </cell>
          <cell r="E3371">
            <v>19.149999999999999</v>
          </cell>
          <cell r="F3371">
            <v>96.2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255.06</v>
          </cell>
          <cell r="E3372">
            <v>16.75</v>
          </cell>
          <cell r="F3372">
            <v>271.81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37.96</v>
          </cell>
          <cell r="E3373">
            <v>11.01</v>
          </cell>
          <cell r="F3373">
            <v>48.97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41.21</v>
          </cell>
          <cell r="E3374">
            <v>16.75</v>
          </cell>
          <cell r="F3374">
            <v>57.96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78.75</v>
          </cell>
          <cell r="E3375">
            <v>19.149999999999999</v>
          </cell>
          <cell r="F3375">
            <v>97.9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35.01</v>
          </cell>
          <cell r="E3376">
            <v>16.75</v>
          </cell>
          <cell r="F3376">
            <v>51.76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67.260000000000005</v>
          </cell>
          <cell r="E3377">
            <v>19.149999999999999</v>
          </cell>
          <cell r="F3377">
            <v>86.41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66.69</v>
          </cell>
          <cell r="E3378">
            <v>19.149999999999999</v>
          </cell>
          <cell r="F3378">
            <v>85.84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72.88</v>
          </cell>
          <cell r="E3379">
            <v>19.149999999999999</v>
          </cell>
          <cell r="F3379">
            <v>92.03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137.27000000000001</v>
          </cell>
          <cell r="E3380">
            <v>16.75</v>
          </cell>
          <cell r="F3380">
            <v>154.02000000000001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83.59</v>
          </cell>
          <cell r="E3381">
            <v>19.149999999999999</v>
          </cell>
          <cell r="F3381">
            <v>102.74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69.45</v>
          </cell>
          <cell r="E3382">
            <v>11.01</v>
          </cell>
          <cell r="F3382">
            <v>80.459999999999994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12.97</v>
          </cell>
          <cell r="E3383">
            <v>11.01</v>
          </cell>
          <cell r="F3383">
            <v>23.98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34.51</v>
          </cell>
          <cell r="E3384">
            <v>11.01</v>
          </cell>
          <cell r="F3384">
            <v>45.52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39.299999999999997</v>
          </cell>
          <cell r="E3385">
            <v>16.75</v>
          </cell>
          <cell r="F3385">
            <v>56.05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90.24</v>
          </cell>
          <cell r="E3386">
            <v>4.79</v>
          </cell>
          <cell r="F3386">
            <v>95.03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  <cell r="C3387"/>
          <cell r="D3387"/>
          <cell r="E3387"/>
          <cell r="F3387"/>
        </row>
        <row r="3388">
          <cell r="A3388" t="str">
            <v>47.01</v>
          </cell>
          <cell r="B3388" t="str">
            <v>Registro e / ou valvula em latao fundido sem acabamento</v>
          </cell>
          <cell r="C3388"/>
          <cell r="D3388"/>
          <cell r="E3388"/>
          <cell r="F3388"/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35.36</v>
          </cell>
          <cell r="E3389">
            <v>21.54</v>
          </cell>
          <cell r="F3389">
            <v>56.9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45.68</v>
          </cell>
          <cell r="E3390">
            <v>28.71</v>
          </cell>
          <cell r="F3390">
            <v>74.39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56.13</v>
          </cell>
          <cell r="E3391">
            <v>35.89</v>
          </cell>
          <cell r="F3391">
            <v>92.02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80.61</v>
          </cell>
          <cell r="E3392">
            <v>43.07</v>
          </cell>
          <cell r="F3392">
            <v>123.68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94.37</v>
          </cell>
          <cell r="E3393">
            <v>47.86</v>
          </cell>
          <cell r="F3393">
            <v>142.22999999999999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139.99</v>
          </cell>
          <cell r="E3394">
            <v>59.83</v>
          </cell>
          <cell r="F3394">
            <v>199.82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328.01</v>
          </cell>
          <cell r="E3395">
            <v>71.8</v>
          </cell>
          <cell r="F3395">
            <v>399.81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503.78</v>
          </cell>
          <cell r="E3396">
            <v>95.72</v>
          </cell>
          <cell r="F3396">
            <v>599.5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850.77</v>
          </cell>
          <cell r="E3397">
            <v>143.58000000000001</v>
          </cell>
          <cell r="F3397">
            <v>994.35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62.59</v>
          </cell>
          <cell r="E3398">
            <v>28.71</v>
          </cell>
          <cell r="F3398">
            <v>91.3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23.2</v>
          </cell>
          <cell r="E3399">
            <v>21.54</v>
          </cell>
          <cell r="F3399">
            <v>44.74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53.82</v>
          </cell>
          <cell r="E3400">
            <v>21.54</v>
          </cell>
          <cell r="F3400">
            <v>75.36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57.95</v>
          </cell>
          <cell r="E3401">
            <v>21.54</v>
          </cell>
          <cell r="F3401">
            <v>79.489999999999995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93.64</v>
          </cell>
          <cell r="E3402">
            <v>23.94</v>
          </cell>
          <cell r="F3402">
            <v>117.58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194.9</v>
          </cell>
          <cell r="E3403">
            <v>21.54</v>
          </cell>
          <cell r="F3403">
            <v>216.44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1130.46</v>
          </cell>
          <cell r="E3404">
            <v>47.86</v>
          </cell>
          <cell r="F3404">
            <v>1178.32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  <cell r="C3405"/>
          <cell r="D3405"/>
          <cell r="E3405"/>
          <cell r="F3405"/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91.04</v>
          </cell>
          <cell r="E3406">
            <v>21.54</v>
          </cell>
          <cell r="F3406">
            <v>112.58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93.62</v>
          </cell>
          <cell r="E3407">
            <v>21.54</v>
          </cell>
          <cell r="F3407">
            <v>115.16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107.63</v>
          </cell>
          <cell r="E3408">
            <v>21.54</v>
          </cell>
          <cell r="F3408">
            <v>129.16999999999999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137.94999999999999</v>
          </cell>
          <cell r="E3409">
            <v>21.54</v>
          </cell>
          <cell r="F3409">
            <v>159.49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130.47</v>
          </cell>
          <cell r="E3410">
            <v>21.54</v>
          </cell>
          <cell r="F3410">
            <v>152.01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83.93</v>
          </cell>
          <cell r="E3411">
            <v>21.54</v>
          </cell>
          <cell r="F3411">
            <v>105.47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80.61</v>
          </cell>
          <cell r="E3412">
            <v>21.54</v>
          </cell>
          <cell r="F3412">
            <v>102.15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69.8</v>
          </cell>
          <cell r="E3413">
            <v>21.54</v>
          </cell>
          <cell r="F3413">
            <v>91.34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64.5</v>
          </cell>
          <cell r="E3414">
            <v>21.54</v>
          </cell>
          <cell r="F3414">
            <v>86.04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  <cell r="C3415"/>
          <cell r="D3415"/>
          <cell r="E3415"/>
          <cell r="F3415"/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336.78</v>
          </cell>
          <cell r="E3416">
            <v>71.8</v>
          </cell>
          <cell r="F3416">
            <v>408.58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269.75</v>
          </cell>
          <cell r="E3417">
            <v>71.8</v>
          </cell>
          <cell r="F3417">
            <v>341.55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270.41000000000003</v>
          </cell>
          <cell r="E3418">
            <v>71.8</v>
          </cell>
          <cell r="F3418">
            <v>342.21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374.22</v>
          </cell>
          <cell r="E3419">
            <v>71.8</v>
          </cell>
          <cell r="F3419">
            <v>446.02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817.66</v>
          </cell>
          <cell r="E3420">
            <v>71.8</v>
          </cell>
          <cell r="F3420">
            <v>889.46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433.94</v>
          </cell>
          <cell r="E3421">
            <v>28.71</v>
          </cell>
          <cell r="F3421">
            <v>462.65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309.35000000000002</v>
          </cell>
          <cell r="E3422">
            <v>28.71</v>
          </cell>
          <cell r="F3422">
            <v>338.06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784.45</v>
          </cell>
          <cell r="E3423">
            <v>71.8</v>
          </cell>
          <cell r="F3423">
            <v>856.25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429</v>
          </cell>
          <cell r="E3424">
            <v>21.54</v>
          </cell>
          <cell r="F3424">
            <v>450.54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324.04000000000002</v>
          </cell>
          <cell r="E3425">
            <v>71.8</v>
          </cell>
          <cell r="F3425">
            <v>395.84</v>
          </cell>
        </row>
        <row r="3426">
          <cell r="A3426" t="str">
            <v>47.05</v>
          </cell>
          <cell r="B3426" t="str">
            <v>Registro e / ou valvula em bronze</v>
          </cell>
          <cell r="C3426"/>
          <cell r="D3426"/>
          <cell r="E3426"/>
          <cell r="F3426"/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94.27</v>
          </cell>
          <cell r="E3427">
            <v>21.54</v>
          </cell>
          <cell r="F3427">
            <v>115.81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113.93</v>
          </cell>
          <cell r="E3428">
            <v>21.54</v>
          </cell>
          <cell r="F3428">
            <v>135.47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162.33000000000001</v>
          </cell>
          <cell r="E3429">
            <v>21.54</v>
          </cell>
          <cell r="F3429">
            <v>183.87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189.96</v>
          </cell>
          <cell r="E3430">
            <v>21.54</v>
          </cell>
          <cell r="F3430">
            <v>211.5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258.42</v>
          </cell>
          <cell r="E3431">
            <v>21.54</v>
          </cell>
          <cell r="F3431">
            <v>279.95999999999998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442.73</v>
          </cell>
          <cell r="E3432">
            <v>21.54</v>
          </cell>
          <cell r="F3432">
            <v>464.27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535.85</v>
          </cell>
          <cell r="E3433">
            <v>21.54</v>
          </cell>
          <cell r="F3433">
            <v>557.39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926.53</v>
          </cell>
          <cell r="E3434">
            <v>28.71</v>
          </cell>
          <cell r="F3434">
            <v>955.24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77.680000000000007</v>
          </cell>
          <cell r="E3435">
            <v>21.54</v>
          </cell>
          <cell r="F3435">
            <v>99.22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107.26</v>
          </cell>
          <cell r="E3436">
            <v>21.54</v>
          </cell>
          <cell r="F3436">
            <v>128.80000000000001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134.34</v>
          </cell>
          <cell r="E3437">
            <v>21.54</v>
          </cell>
          <cell r="F3437">
            <v>155.88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189.59</v>
          </cell>
          <cell r="E3438">
            <v>21.54</v>
          </cell>
          <cell r="F3438">
            <v>211.13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312.95</v>
          </cell>
          <cell r="E3439">
            <v>21.54</v>
          </cell>
          <cell r="F3439">
            <v>334.49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463.58</v>
          </cell>
          <cell r="E3440">
            <v>21.54</v>
          </cell>
          <cell r="F3440">
            <v>485.12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798.4</v>
          </cell>
          <cell r="E3441">
            <v>28.71</v>
          </cell>
          <cell r="F3441">
            <v>827.11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74.400000000000006</v>
          </cell>
          <cell r="E3442">
            <v>21.54</v>
          </cell>
          <cell r="F3442">
            <v>95.94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104.46</v>
          </cell>
          <cell r="E3443">
            <v>21.54</v>
          </cell>
          <cell r="F3443">
            <v>126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128.77000000000001</v>
          </cell>
          <cell r="E3444">
            <v>21.54</v>
          </cell>
          <cell r="F3444">
            <v>150.31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174.7</v>
          </cell>
          <cell r="E3445">
            <v>21.54</v>
          </cell>
          <cell r="F3445">
            <v>196.24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281.23</v>
          </cell>
          <cell r="E3446">
            <v>21.54</v>
          </cell>
          <cell r="F3446">
            <v>302.77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5823.3</v>
          </cell>
          <cell r="E3447">
            <v>35.89</v>
          </cell>
          <cell r="F3447">
            <v>5859.19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159.93</v>
          </cell>
          <cell r="E3448">
            <v>21.54</v>
          </cell>
          <cell r="F3448">
            <v>181.47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429.42</v>
          </cell>
          <cell r="E3449">
            <v>21.54</v>
          </cell>
          <cell r="F3449">
            <v>450.96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418.29</v>
          </cell>
          <cell r="E3450">
            <v>21.54</v>
          </cell>
          <cell r="F3450">
            <v>439.83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818.07</v>
          </cell>
          <cell r="E3451">
            <v>28.71</v>
          </cell>
          <cell r="F3451">
            <v>846.78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333.91</v>
          </cell>
          <cell r="E3452">
            <v>21.54</v>
          </cell>
          <cell r="F3452">
            <v>355.45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125.92</v>
          </cell>
          <cell r="E3453">
            <v>11.97</v>
          </cell>
          <cell r="F3453">
            <v>137.88999999999999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4972.21</v>
          </cell>
          <cell r="E3454">
            <v>28.71</v>
          </cell>
          <cell r="F3454">
            <v>5000.92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1924.55</v>
          </cell>
          <cell r="E3455">
            <v>28.71</v>
          </cell>
          <cell r="F3455">
            <v>1953.26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355.32</v>
          </cell>
          <cell r="E3456">
            <v>21.54</v>
          </cell>
          <cell r="F3456">
            <v>376.86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179.75</v>
          </cell>
          <cell r="E3457">
            <v>21.54</v>
          </cell>
          <cell r="F3457">
            <v>201.29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236.84</v>
          </cell>
          <cell r="E3458">
            <v>21.54</v>
          </cell>
          <cell r="F3458">
            <v>258.38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478.23</v>
          </cell>
          <cell r="E3459">
            <v>21.54</v>
          </cell>
          <cell r="F3459">
            <v>499.77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606.95000000000005</v>
          </cell>
          <cell r="E3460">
            <v>21.54</v>
          </cell>
          <cell r="F3460">
            <v>628.49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953.39</v>
          </cell>
          <cell r="E3461">
            <v>21.54</v>
          </cell>
          <cell r="F3461">
            <v>974.93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2184.8000000000002</v>
          </cell>
          <cell r="E3462">
            <v>28.71</v>
          </cell>
          <cell r="F3462">
            <v>2213.5100000000002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5065.57</v>
          </cell>
          <cell r="E3463">
            <v>28.71</v>
          </cell>
          <cell r="F3463">
            <v>5094.28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63.05</v>
          </cell>
          <cell r="E3464">
            <v>14.36</v>
          </cell>
          <cell r="F3464">
            <v>77.41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74.13</v>
          </cell>
          <cell r="E3465">
            <v>21.54</v>
          </cell>
          <cell r="F3465">
            <v>95.67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91.94</v>
          </cell>
          <cell r="E3466">
            <v>19.149999999999999</v>
          </cell>
          <cell r="F3466">
            <v>111.09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104.9</v>
          </cell>
          <cell r="E3467">
            <v>21.54</v>
          </cell>
          <cell r="F3467">
            <v>126.44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420.17</v>
          </cell>
          <cell r="E3468">
            <v>21.54</v>
          </cell>
          <cell r="F3468">
            <v>441.71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599.26</v>
          </cell>
          <cell r="E3469">
            <v>21.54</v>
          </cell>
          <cell r="F3469">
            <v>620.79999999999995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4735.67</v>
          </cell>
          <cell r="E3470">
            <v>95.72</v>
          </cell>
          <cell r="F3470">
            <v>4831.3900000000003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5646.31</v>
          </cell>
          <cell r="E3471">
            <v>95.72</v>
          </cell>
          <cell r="F3471">
            <v>5742.03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453.75</v>
          </cell>
          <cell r="E3472">
            <v>47.86</v>
          </cell>
          <cell r="F3472">
            <v>501.61</v>
          </cell>
        </row>
        <row r="3473">
          <cell r="A3473" t="str">
            <v>47.06</v>
          </cell>
          <cell r="B3473" t="str">
            <v>Registro e / ou valvula em ferro fundido</v>
          </cell>
          <cell r="C3473"/>
          <cell r="D3473"/>
          <cell r="E3473"/>
          <cell r="F3473"/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1254.6300000000001</v>
          </cell>
          <cell r="E3474">
            <v>59.83</v>
          </cell>
          <cell r="F3474">
            <v>1314.46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1711.12</v>
          </cell>
          <cell r="E3475">
            <v>167.52</v>
          </cell>
          <cell r="F3475">
            <v>1878.64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2725.93</v>
          </cell>
          <cell r="E3476">
            <v>167.52</v>
          </cell>
          <cell r="F3476">
            <v>2893.45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1238.79</v>
          </cell>
          <cell r="E3477">
            <v>167.52</v>
          </cell>
          <cell r="F3477">
            <v>1406.31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2789</v>
          </cell>
          <cell r="E3478">
            <v>167.52</v>
          </cell>
          <cell r="F3478">
            <v>2956.52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1642.89</v>
          </cell>
          <cell r="E3479">
            <v>95.72</v>
          </cell>
          <cell r="F3479">
            <v>1738.61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2980.57</v>
          </cell>
          <cell r="E3480">
            <v>95.72</v>
          </cell>
          <cell r="F3480">
            <v>3076.29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964.34</v>
          </cell>
          <cell r="E3481">
            <v>95.72</v>
          </cell>
          <cell r="F3481">
            <v>1060.06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697</v>
          </cell>
          <cell r="E3482">
            <v>95.72</v>
          </cell>
          <cell r="F3482">
            <v>792.72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6836.74</v>
          </cell>
          <cell r="E3483">
            <v>59.83</v>
          </cell>
          <cell r="F3483">
            <v>6896.57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3315.36</v>
          </cell>
          <cell r="E3484">
            <v>28.71</v>
          </cell>
          <cell r="F3484">
            <v>3344.07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977.78</v>
          </cell>
          <cell r="E3485">
            <v>95.72</v>
          </cell>
          <cell r="F3485">
            <v>1073.5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1123.55</v>
          </cell>
          <cell r="E3486">
            <v>35.89</v>
          </cell>
          <cell r="F3486">
            <v>1159.44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8838.02</v>
          </cell>
          <cell r="E3487">
            <v>143.58000000000001</v>
          </cell>
          <cell r="F3487">
            <v>8981.6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1983.97</v>
          </cell>
          <cell r="E3488">
            <v>95.72</v>
          </cell>
          <cell r="F3488">
            <v>2079.69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3018.29</v>
          </cell>
          <cell r="E3489">
            <v>95.72</v>
          </cell>
          <cell r="F3489">
            <v>3114.01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1993.21</v>
          </cell>
          <cell r="E3490">
            <v>95.72</v>
          </cell>
          <cell r="F3490">
            <v>2088.9299999999998</v>
          </cell>
        </row>
        <row r="3491">
          <cell r="A3491" t="str">
            <v>47.07</v>
          </cell>
          <cell r="B3491" t="str">
            <v>Registro e / ou valvula em aco carbono fundido</v>
          </cell>
          <cell r="C3491"/>
          <cell r="D3491"/>
          <cell r="E3491"/>
          <cell r="F3491"/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84.85</v>
          </cell>
          <cell r="E3492">
            <v>21.54</v>
          </cell>
          <cell r="F3492">
            <v>106.39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124.85</v>
          </cell>
          <cell r="E3493">
            <v>28.71</v>
          </cell>
          <cell r="F3493">
            <v>153.56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145.34</v>
          </cell>
          <cell r="E3494">
            <v>35.89</v>
          </cell>
          <cell r="F3494">
            <v>181.23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218.45</v>
          </cell>
          <cell r="E3495">
            <v>38.29</v>
          </cell>
          <cell r="F3495">
            <v>256.74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502.49</v>
          </cell>
          <cell r="E3496">
            <v>59.83</v>
          </cell>
          <cell r="F3496">
            <v>562.32000000000005</v>
          </cell>
        </row>
        <row r="3497">
          <cell r="A3497" t="str">
            <v>47.09</v>
          </cell>
          <cell r="B3497" t="str">
            <v>Registro e / ou valvula em aco carbono forjado</v>
          </cell>
          <cell r="C3497"/>
          <cell r="D3497"/>
          <cell r="E3497"/>
          <cell r="F3497"/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379.14</v>
          </cell>
          <cell r="E3498">
            <v>28.71</v>
          </cell>
          <cell r="F3498">
            <v>407.85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522.29</v>
          </cell>
          <cell r="E3499">
            <v>35.89</v>
          </cell>
          <cell r="F3499">
            <v>558.17999999999995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930.59</v>
          </cell>
          <cell r="E3500">
            <v>47.86</v>
          </cell>
          <cell r="F3500">
            <v>978.45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1314.9</v>
          </cell>
          <cell r="E3501">
            <v>59.83</v>
          </cell>
          <cell r="F3501">
            <v>1374.73</v>
          </cell>
        </row>
        <row r="3502">
          <cell r="A3502" t="str">
            <v>47.10</v>
          </cell>
          <cell r="B3502" t="str">
            <v>Registro e / ou valvula em aco inoxidavel forjado</v>
          </cell>
          <cell r="C3502"/>
          <cell r="D3502"/>
          <cell r="E3502"/>
          <cell r="F3502"/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710.36</v>
          </cell>
          <cell r="E3503">
            <v>21.54</v>
          </cell>
          <cell r="F3503">
            <v>731.9</v>
          </cell>
        </row>
        <row r="3504">
          <cell r="A3504" t="str">
            <v>47.11</v>
          </cell>
          <cell r="B3504" t="str">
            <v>Aparelho de medicao e controle</v>
          </cell>
          <cell r="C3504"/>
          <cell r="D3504"/>
          <cell r="E3504"/>
          <cell r="F3504"/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464.79</v>
          </cell>
          <cell r="E3505">
            <v>100.19</v>
          </cell>
          <cell r="F3505">
            <v>564.98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172.71</v>
          </cell>
          <cell r="E3506">
            <v>9.57</v>
          </cell>
          <cell r="F3506">
            <v>182.28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187.36</v>
          </cell>
          <cell r="E3507">
            <v>23.94</v>
          </cell>
          <cell r="F3507">
            <v>211.3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7382.09</v>
          </cell>
          <cell r="E3508">
            <v>100.19</v>
          </cell>
          <cell r="F3508">
            <v>7482.28</v>
          </cell>
        </row>
        <row r="3509">
          <cell r="A3509" t="str">
            <v>47.12</v>
          </cell>
          <cell r="B3509" t="str">
            <v>Registro e / ou valvula em ferro ductil</v>
          </cell>
          <cell r="C3509"/>
          <cell r="D3509"/>
          <cell r="E3509"/>
          <cell r="F3509"/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2830.06</v>
          </cell>
          <cell r="E3510">
            <v>165.69</v>
          </cell>
          <cell r="F3510">
            <v>2995.75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1010.02</v>
          </cell>
          <cell r="E3511">
            <v>165.69</v>
          </cell>
          <cell r="F3511">
            <v>1175.71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1224.07</v>
          </cell>
          <cell r="E3512">
            <v>59.83</v>
          </cell>
          <cell r="F3512">
            <v>1283.9000000000001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1622.36</v>
          </cell>
          <cell r="E3513">
            <v>107.69</v>
          </cell>
          <cell r="F3513">
            <v>1730.05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2394.89</v>
          </cell>
          <cell r="E3514">
            <v>107.69</v>
          </cell>
          <cell r="F3514">
            <v>2502.58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6211.13</v>
          </cell>
          <cell r="E3515">
            <v>165.69</v>
          </cell>
          <cell r="F3515">
            <v>6376.82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1095.82</v>
          </cell>
          <cell r="E3516">
            <v>165.69</v>
          </cell>
          <cell r="F3516">
            <v>1261.51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1745.98</v>
          </cell>
          <cell r="E3517">
            <v>165.69</v>
          </cell>
          <cell r="F3517">
            <v>1911.67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859.27</v>
          </cell>
          <cell r="E3518">
            <v>14.36</v>
          </cell>
          <cell r="F3518">
            <v>873.63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2529.62</v>
          </cell>
          <cell r="E3519">
            <v>21.06</v>
          </cell>
          <cell r="F3519">
            <v>2550.6799999999998</v>
          </cell>
        </row>
        <row r="3520">
          <cell r="A3520" t="str">
            <v>47.14</v>
          </cell>
          <cell r="B3520" t="str">
            <v>Registro e / ou valvula em PVC rigido ou ABS</v>
          </cell>
          <cell r="C3520"/>
          <cell r="D3520"/>
          <cell r="E3520"/>
          <cell r="F3520"/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12.89</v>
          </cell>
          <cell r="E3521">
            <v>21.54</v>
          </cell>
          <cell r="F3521">
            <v>34.43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41.97</v>
          </cell>
          <cell r="E3522">
            <v>21.54</v>
          </cell>
          <cell r="F3522">
            <v>63.51</v>
          </cell>
        </row>
        <row r="3523">
          <cell r="A3523" t="str">
            <v>47.20</v>
          </cell>
          <cell r="B3523" t="str">
            <v>Reparos, conservacoes e complementos - GRUPO 47</v>
          </cell>
          <cell r="C3523"/>
          <cell r="D3523"/>
          <cell r="E3523"/>
          <cell r="F3523"/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109.79</v>
          </cell>
          <cell r="E3524">
            <v>7.18</v>
          </cell>
          <cell r="F3524">
            <v>116.97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377.69</v>
          </cell>
          <cell r="E3525">
            <v>59.83</v>
          </cell>
          <cell r="F3525">
            <v>437.52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59.83</v>
          </cell>
          <cell r="F3526">
            <v>549.17999999999995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35.090000000000003</v>
          </cell>
          <cell r="E3527">
            <v>10.1</v>
          </cell>
          <cell r="F3527">
            <v>45.19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724.02</v>
          </cell>
          <cell r="E3528">
            <v>33.67</v>
          </cell>
          <cell r="F3528">
            <v>757.69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338.5</v>
          </cell>
          <cell r="E3529">
            <v>33.67</v>
          </cell>
          <cell r="F3529">
            <v>372.17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87.37</v>
          </cell>
          <cell r="E3530">
            <v>23.94</v>
          </cell>
          <cell r="F3530">
            <v>111.31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4261.33</v>
          </cell>
          <cell r="E3531">
            <v>143.58000000000001</v>
          </cell>
          <cell r="F3531">
            <v>4404.91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195.61</v>
          </cell>
          <cell r="E3532">
            <v>19.149999999999999</v>
          </cell>
          <cell r="F3532">
            <v>214.76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481.78</v>
          </cell>
          <cell r="E3533">
            <v>56.78</v>
          </cell>
          <cell r="F3533">
            <v>538.55999999999995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255.76</v>
          </cell>
          <cell r="E3534">
            <v>59.83</v>
          </cell>
          <cell r="F3534">
            <v>315.58999999999997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317.31</v>
          </cell>
          <cell r="E3535">
            <v>59.83</v>
          </cell>
          <cell r="F3535">
            <v>377.14</v>
          </cell>
        </row>
        <row r="3536">
          <cell r="A3536" t="str">
            <v>48</v>
          </cell>
          <cell r="B3536" t="str">
            <v>RESERVATORIO E TANQUE PARA LIQUIDOS E GASES</v>
          </cell>
          <cell r="C3536"/>
          <cell r="D3536"/>
          <cell r="E3536"/>
          <cell r="F3536"/>
        </row>
        <row r="3537">
          <cell r="A3537" t="str">
            <v>48.02</v>
          </cell>
          <cell r="B3537" t="str">
            <v>Reservatorio em material sintetico</v>
          </cell>
          <cell r="C3537"/>
          <cell r="D3537"/>
          <cell r="E3537"/>
          <cell r="F3537"/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7342.19</v>
          </cell>
          <cell r="E3538">
            <v>106.27</v>
          </cell>
          <cell r="F3538">
            <v>7448.46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11254.38</v>
          </cell>
          <cell r="E3539">
            <v>145.21</v>
          </cell>
          <cell r="F3539">
            <v>11399.59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1269.22</v>
          </cell>
          <cell r="E3540">
            <v>57.6</v>
          </cell>
          <cell r="F3540">
            <v>1326.82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1986.14</v>
          </cell>
          <cell r="E3541">
            <v>57.6</v>
          </cell>
          <cell r="F3541">
            <v>2043.74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3226.06</v>
          </cell>
          <cell r="E3542">
            <v>67.33</v>
          </cell>
          <cell r="F3542">
            <v>3293.39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5581.94</v>
          </cell>
          <cell r="E3543">
            <v>86.8</v>
          </cell>
          <cell r="F3543">
            <v>5668.74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8373.6200000000008</v>
          </cell>
          <cell r="E3544">
            <v>77.069999999999993</v>
          </cell>
          <cell r="F3544">
            <v>8450.69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14851.42</v>
          </cell>
          <cell r="E3545">
            <v>106.27</v>
          </cell>
          <cell r="F3545">
            <v>14957.69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892.27</v>
          </cell>
          <cell r="E3546">
            <v>67.33</v>
          </cell>
          <cell r="F3546">
            <v>959.6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591.48</v>
          </cell>
          <cell r="E3547">
            <v>67.33</v>
          </cell>
          <cell r="F3547">
            <v>658.81</v>
          </cell>
        </row>
        <row r="3548">
          <cell r="A3548" t="str">
            <v>48.03</v>
          </cell>
          <cell r="B3548" t="str">
            <v>Reservatorio metalico</v>
          </cell>
          <cell r="C3548"/>
          <cell r="D3548"/>
          <cell r="E3548"/>
          <cell r="F3548"/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3613.78</v>
          </cell>
          <cell r="E3549">
            <v>67.33</v>
          </cell>
          <cell r="F3549">
            <v>3681.11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6361.09</v>
          </cell>
          <cell r="E3550">
            <v>67.33</v>
          </cell>
          <cell r="F3550">
            <v>6428.42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9020.68</v>
          </cell>
          <cell r="E3551">
            <v>67.33</v>
          </cell>
          <cell r="F3551">
            <v>9088.01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16848.86</v>
          </cell>
          <cell r="E3552">
            <v>67.33</v>
          </cell>
          <cell r="F3552">
            <v>16916.189999999999</v>
          </cell>
        </row>
        <row r="3553">
          <cell r="A3553" t="str">
            <v>48.04</v>
          </cell>
          <cell r="B3553" t="str">
            <v>Reservatorio em concreto</v>
          </cell>
          <cell r="C3553"/>
          <cell r="D3553"/>
          <cell r="E3553"/>
          <cell r="F3553"/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16030.38</v>
          </cell>
          <cell r="E3554">
            <v>3595.35</v>
          </cell>
          <cell r="F3554">
            <v>19625.73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31906.85</v>
          </cell>
          <cell r="E3555">
            <v>7694.5</v>
          </cell>
          <cell r="F3555">
            <v>39601.35</v>
          </cell>
        </row>
        <row r="3556">
          <cell r="A3556" t="str">
            <v>48.05</v>
          </cell>
          <cell r="B3556" t="str">
            <v>Torneira de boia</v>
          </cell>
          <cell r="C3556"/>
          <cell r="D3556"/>
          <cell r="E3556"/>
          <cell r="F3556"/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82.95</v>
          </cell>
          <cell r="E3557">
            <v>14.36</v>
          </cell>
          <cell r="F3557">
            <v>97.31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104.67</v>
          </cell>
          <cell r="E3558">
            <v>19.149999999999999</v>
          </cell>
          <cell r="F3558">
            <v>123.82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242.86</v>
          </cell>
          <cell r="E3559">
            <v>21.54</v>
          </cell>
          <cell r="F3559">
            <v>264.39999999999998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231.25</v>
          </cell>
          <cell r="E3560">
            <v>21.54</v>
          </cell>
          <cell r="F3560">
            <v>252.79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313.52999999999997</v>
          </cell>
          <cell r="E3561">
            <v>28.71</v>
          </cell>
          <cell r="F3561">
            <v>342.24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1308.71</v>
          </cell>
          <cell r="E3562">
            <v>21.54</v>
          </cell>
          <cell r="F3562">
            <v>1330.25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1746.11</v>
          </cell>
          <cell r="E3563">
            <v>95.72</v>
          </cell>
          <cell r="F3563">
            <v>1841.83</v>
          </cell>
        </row>
        <row r="3564">
          <cell r="A3564" t="str">
            <v>48.20</v>
          </cell>
          <cell r="B3564" t="str">
            <v>Reparos, conservacoes e complementos - GRUPO 48</v>
          </cell>
          <cell r="C3564"/>
          <cell r="D3564"/>
          <cell r="E3564"/>
          <cell r="F3564"/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D3565"/>
          <cell r="E3565">
            <v>58.41</v>
          </cell>
          <cell r="F3565">
            <v>58.41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D3566"/>
          <cell r="E3566">
            <v>155.76</v>
          </cell>
          <cell r="F3566">
            <v>155.76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D3567"/>
          <cell r="E3567">
            <v>350.46</v>
          </cell>
          <cell r="F3567">
            <v>350.46</v>
          </cell>
        </row>
        <row r="3568">
          <cell r="A3568" t="str">
            <v>49</v>
          </cell>
          <cell r="B3568" t="str">
            <v>CAIXA, RALO, GRELHA E ACESSORIO HIDRAULICO</v>
          </cell>
          <cell r="C3568"/>
          <cell r="D3568"/>
          <cell r="E3568"/>
          <cell r="F3568"/>
        </row>
        <row r="3569">
          <cell r="A3569" t="str">
            <v>49.01</v>
          </cell>
          <cell r="B3569" t="str">
            <v>Caixas sifonadas de PVC rigido</v>
          </cell>
          <cell r="C3569"/>
          <cell r="D3569"/>
          <cell r="E3569"/>
          <cell r="F3569"/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37.75</v>
          </cell>
          <cell r="E3570">
            <v>47.86</v>
          </cell>
          <cell r="F3570">
            <v>85.61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51.19</v>
          </cell>
          <cell r="E3571">
            <v>47.86</v>
          </cell>
          <cell r="F3571">
            <v>99.05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61.33</v>
          </cell>
          <cell r="E3572">
            <v>47.86</v>
          </cell>
          <cell r="F3572">
            <v>109.19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70.739999999999995</v>
          </cell>
          <cell r="E3573">
            <v>47.86</v>
          </cell>
          <cell r="F3573">
            <v>118.6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88.23</v>
          </cell>
          <cell r="E3574">
            <v>47.86</v>
          </cell>
          <cell r="F3574">
            <v>136.09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110.16</v>
          </cell>
          <cell r="E3575">
            <v>47.86</v>
          </cell>
          <cell r="F3575">
            <v>158.02000000000001</v>
          </cell>
        </row>
        <row r="3576">
          <cell r="A3576" t="str">
            <v>49.03</v>
          </cell>
          <cell r="B3576" t="str">
            <v>Caixa de gordura</v>
          </cell>
          <cell r="C3576"/>
          <cell r="D3576"/>
          <cell r="E3576"/>
          <cell r="F3576"/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98.95</v>
          </cell>
          <cell r="E3577">
            <v>216.48</v>
          </cell>
          <cell r="F3577">
            <v>315.43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68.8</v>
          </cell>
          <cell r="E3578">
            <v>52.59</v>
          </cell>
          <cell r="F3578">
            <v>121.39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448.01</v>
          </cell>
          <cell r="E3579">
            <v>47.86</v>
          </cell>
          <cell r="F3579">
            <v>495.87</v>
          </cell>
        </row>
        <row r="3580">
          <cell r="A3580" t="str">
            <v>49.04</v>
          </cell>
          <cell r="B3580" t="str">
            <v>Ralo em PVC rigido</v>
          </cell>
          <cell r="C3580"/>
          <cell r="D3580"/>
          <cell r="E3580"/>
          <cell r="F3580"/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34.32</v>
          </cell>
          <cell r="E3581">
            <v>47.86</v>
          </cell>
          <cell r="F3581">
            <v>82.18</v>
          </cell>
        </row>
        <row r="3582">
          <cell r="A3582" t="str">
            <v>49.05</v>
          </cell>
          <cell r="B3582" t="str">
            <v>Ralo em ferro fundido</v>
          </cell>
          <cell r="C3582"/>
          <cell r="D3582"/>
          <cell r="E3582"/>
          <cell r="F3582"/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130.12</v>
          </cell>
          <cell r="E3583">
            <v>57.43</v>
          </cell>
          <cell r="F3583">
            <v>187.55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385.82</v>
          </cell>
          <cell r="E3584">
            <v>71.8</v>
          </cell>
          <cell r="F3584">
            <v>457.62</v>
          </cell>
        </row>
        <row r="3585">
          <cell r="A3585" t="str">
            <v>49.06</v>
          </cell>
          <cell r="B3585" t="str">
            <v>Grelhas e tampas</v>
          </cell>
          <cell r="C3585"/>
          <cell r="D3585"/>
          <cell r="E3585"/>
          <cell r="F3585"/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13.68</v>
          </cell>
          <cell r="E3586">
            <v>2.87</v>
          </cell>
          <cell r="F3586">
            <v>16.55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1198.95</v>
          </cell>
          <cell r="E3587">
            <v>31.32</v>
          </cell>
          <cell r="F3587">
            <v>1230.27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8.52</v>
          </cell>
          <cell r="E3588">
            <v>2.87</v>
          </cell>
          <cell r="F3588">
            <v>11.39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25.06</v>
          </cell>
          <cell r="F3589">
            <v>370.11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36.479999999999997</v>
          </cell>
          <cell r="E3590">
            <v>2.87</v>
          </cell>
          <cell r="F3590">
            <v>39.35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10.29</v>
          </cell>
          <cell r="E3591">
            <v>2.87</v>
          </cell>
          <cell r="F3591">
            <v>13.16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1194.82</v>
          </cell>
          <cell r="E3592">
            <v>31.32</v>
          </cell>
          <cell r="F3592">
            <v>1226.1400000000001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1253.45</v>
          </cell>
          <cell r="E3593">
            <v>31.32</v>
          </cell>
          <cell r="F3593">
            <v>1284.77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75.56</v>
          </cell>
          <cell r="E3594">
            <v>15.66</v>
          </cell>
          <cell r="F3594">
            <v>91.22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4345.25</v>
          </cell>
          <cell r="E3595">
            <v>57.43</v>
          </cell>
          <cell r="F3595">
            <v>4402.68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4972.6899999999996</v>
          </cell>
          <cell r="E3596">
            <v>57.43</v>
          </cell>
          <cell r="F3596">
            <v>5030.12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380.45</v>
          </cell>
          <cell r="E3597">
            <v>64.75</v>
          </cell>
          <cell r="F3597">
            <v>445.2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398.59</v>
          </cell>
          <cell r="E3598">
            <v>64.75</v>
          </cell>
          <cell r="F3598">
            <v>463.34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391.63</v>
          </cell>
          <cell r="E3599">
            <v>64.75</v>
          </cell>
          <cell r="F3599">
            <v>456.38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140.86000000000001</v>
          </cell>
          <cell r="E3600">
            <v>64.75</v>
          </cell>
          <cell r="F3600">
            <v>205.61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210.44</v>
          </cell>
          <cell r="E3601">
            <v>64.75</v>
          </cell>
          <cell r="F3601">
            <v>275.19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306.42</v>
          </cell>
          <cell r="E3602">
            <v>64.75</v>
          </cell>
          <cell r="F3602">
            <v>371.17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384.3</v>
          </cell>
          <cell r="E3603">
            <v>64.75</v>
          </cell>
          <cell r="F3603">
            <v>449.05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294.77</v>
          </cell>
          <cell r="E3604">
            <v>64.75</v>
          </cell>
          <cell r="F3604">
            <v>359.52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1502.85</v>
          </cell>
          <cell r="E3605">
            <v>64.75</v>
          </cell>
          <cell r="F3605">
            <v>1567.6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997.3</v>
          </cell>
          <cell r="E3606">
            <v>20.28</v>
          </cell>
          <cell r="F3606">
            <v>1017.58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1605.81</v>
          </cell>
          <cell r="E3607">
            <v>26.76</v>
          </cell>
          <cell r="F3607">
            <v>1632.57</v>
          </cell>
        </row>
        <row r="3608">
          <cell r="A3608" t="str">
            <v>49.08</v>
          </cell>
          <cell r="B3608" t="str">
            <v>Caixa de passagem e inspecao</v>
          </cell>
          <cell r="C3608"/>
          <cell r="D3608"/>
          <cell r="E3608"/>
          <cell r="F3608"/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424.14</v>
          </cell>
          <cell r="E3609">
            <v>47.86</v>
          </cell>
          <cell r="F3609">
            <v>472</v>
          </cell>
        </row>
        <row r="3610">
          <cell r="A3610" t="str">
            <v>49.11</v>
          </cell>
          <cell r="B3610" t="str">
            <v>Canaletas e afins</v>
          </cell>
          <cell r="C3610"/>
          <cell r="D3610"/>
          <cell r="E3610"/>
          <cell r="F3610"/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387.41</v>
          </cell>
          <cell r="E3611">
            <v>10.79</v>
          </cell>
          <cell r="F3611">
            <v>398.2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261.45</v>
          </cell>
          <cell r="E3612">
            <v>10.79</v>
          </cell>
          <cell r="F3612">
            <v>272.24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286.08</v>
          </cell>
          <cell r="E3613">
            <v>10.79</v>
          </cell>
          <cell r="F3613">
            <v>296.87</v>
          </cell>
        </row>
        <row r="3614">
          <cell r="A3614" t="str">
            <v>49.12</v>
          </cell>
          <cell r="B3614" t="str">
            <v>Poco de visita, boca de lobo, caixa de passagem e afins</v>
          </cell>
          <cell r="C3614"/>
          <cell r="D3614"/>
          <cell r="E3614"/>
          <cell r="F3614"/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1747.83</v>
          </cell>
          <cell r="E3615">
            <v>1545.65</v>
          </cell>
          <cell r="F3615">
            <v>3293.48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2957.05</v>
          </cell>
          <cell r="E3616">
            <v>2402.27</v>
          </cell>
          <cell r="F3616">
            <v>5359.32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4121.67</v>
          </cell>
          <cell r="E3617">
            <v>3252.69</v>
          </cell>
          <cell r="F3617">
            <v>7374.36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1168.75</v>
          </cell>
          <cell r="E3618">
            <v>1525.21</v>
          </cell>
          <cell r="F3618">
            <v>2693.96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3431.92</v>
          </cell>
          <cell r="E3619">
            <v>2615.23</v>
          </cell>
          <cell r="F3619">
            <v>6047.15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260.95</v>
          </cell>
          <cell r="E3620">
            <v>379.92</v>
          </cell>
          <cell r="F3620">
            <v>640.87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2048.8200000000002</v>
          </cell>
          <cell r="E3621">
            <v>2422.12</v>
          </cell>
          <cell r="F3621">
            <v>4470.9399999999996</v>
          </cell>
        </row>
        <row r="3622">
          <cell r="A3622" t="str">
            <v>49.13</v>
          </cell>
          <cell r="B3622" t="str">
            <v>Filtro anaerobio</v>
          </cell>
          <cell r="C3622"/>
          <cell r="D3622"/>
          <cell r="E3622"/>
          <cell r="F3622"/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3542.68</v>
          </cell>
          <cell r="E3623">
            <v>3040.5</v>
          </cell>
          <cell r="F3623">
            <v>6583.18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5725.66</v>
          </cell>
          <cell r="E3624">
            <v>4942.0200000000004</v>
          </cell>
          <cell r="F3624">
            <v>10667.68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8238.11</v>
          </cell>
          <cell r="E3625">
            <v>6526.42</v>
          </cell>
          <cell r="F3625">
            <v>14764.53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12257.16</v>
          </cell>
          <cell r="E3626">
            <v>8135.05</v>
          </cell>
          <cell r="F3626">
            <v>20392.21</v>
          </cell>
        </row>
        <row r="3627">
          <cell r="A3627" t="str">
            <v>49.14</v>
          </cell>
          <cell r="B3627" t="str">
            <v>Fossa septica</v>
          </cell>
          <cell r="C3627"/>
          <cell r="D3627"/>
          <cell r="E3627"/>
          <cell r="F3627"/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2285.87</v>
          </cell>
          <cell r="E3628">
            <v>1521.43</v>
          </cell>
          <cell r="F3628">
            <v>3807.3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6364.4</v>
          </cell>
          <cell r="E3629">
            <v>2272.38</v>
          </cell>
          <cell r="F3629">
            <v>8636.7800000000007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9514.07</v>
          </cell>
          <cell r="E3630">
            <v>4544.7299999999996</v>
          </cell>
          <cell r="F3630">
            <v>14058.8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1241.53</v>
          </cell>
          <cell r="E3631">
            <v>756.36</v>
          </cell>
          <cell r="F3631">
            <v>1997.89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708.43</v>
          </cell>
          <cell r="E3632">
            <v>43.16</v>
          </cell>
          <cell r="F3632">
            <v>751.59</v>
          </cell>
        </row>
        <row r="3633">
          <cell r="A3633" t="str">
            <v>49.15</v>
          </cell>
          <cell r="B3633" t="str">
            <v>Anel e aduela pre-moldados</v>
          </cell>
          <cell r="C3633"/>
          <cell r="D3633"/>
          <cell r="E3633"/>
          <cell r="F3633"/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341.63</v>
          </cell>
          <cell r="E3634">
            <v>31.32</v>
          </cell>
          <cell r="F3634">
            <v>372.95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484.02</v>
          </cell>
          <cell r="E3635">
            <v>46.98</v>
          </cell>
          <cell r="F3635">
            <v>531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544.25</v>
          </cell>
          <cell r="E3636">
            <v>62.63</v>
          </cell>
          <cell r="F3636">
            <v>606.88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828.76</v>
          </cell>
          <cell r="E3637">
            <v>78.290000000000006</v>
          </cell>
          <cell r="F3637">
            <v>907.05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1295.44</v>
          </cell>
          <cell r="E3638">
            <v>93.95</v>
          </cell>
          <cell r="F3638">
            <v>1389.39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2395.66</v>
          </cell>
          <cell r="E3639">
            <v>156.58000000000001</v>
          </cell>
          <cell r="F3639">
            <v>2552.2399999999998</v>
          </cell>
        </row>
        <row r="3640">
          <cell r="A3640" t="str">
            <v>49.16</v>
          </cell>
          <cell r="B3640" t="str">
            <v>Acessorios hidraulicos para agua de reuso</v>
          </cell>
          <cell r="C3640"/>
          <cell r="D3640"/>
          <cell r="E3640"/>
          <cell r="F3640"/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903.16</v>
          </cell>
          <cell r="E3641">
            <v>19.149999999999999</v>
          </cell>
          <cell r="F3641">
            <v>922.31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325.27999999999997</v>
          </cell>
          <cell r="E3642">
            <v>23.94</v>
          </cell>
          <cell r="F3642">
            <v>349.22</v>
          </cell>
        </row>
        <row r="3643">
          <cell r="A3643" t="str">
            <v>50</v>
          </cell>
          <cell r="B3643" t="str">
            <v>DETECCAO, COMBATE E PREVENCAO A INCÊNDIO</v>
          </cell>
          <cell r="C3643"/>
          <cell r="D3643"/>
          <cell r="E3643"/>
          <cell r="F3643"/>
        </row>
        <row r="3644">
          <cell r="A3644" t="str">
            <v>50.01</v>
          </cell>
          <cell r="B3644" t="str">
            <v>Hidrantes e acessorios</v>
          </cell>
          <cell r="C3644"/>
          <cell r="D3644"/>
          <cell r="E3644"/>
          <cell r="F3644"/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1170.82</v>
          </cell>
          <cell r="E3645">
            <v>167.52</v>
          </cell>
          <cell r="F3645">
            <v>1338.34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361.83</v>
          </cell>
          <cell r="E3646">
            <v>167.52</v>
          </cell>
          <cell r="F3646">
            <v>529.35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20.51</v>
          </cell>
          <cell r="E3647">
            <v>4.79</v>
          </cell>
          <cell r="F3647">
            <v>25.3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81.97</v>
          </cell>
          <cell r="E3648">
            <v>14.36</v>
          </cell>
          <cell r="F3648">
            <v>96.33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32.32</v>
          </cell>
          <cell r="E3649">
            <v>4.79</v>
          </cell>
          <cell r="F3649">
            <v>37.11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213.45</v>
          </cell>
          <cell r="E3650">
            <v>4.79</v>
          </cell>
          <cell r="F3650">
            <v>218.24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3845.69</v>
          </cell>
          <cell r="E3651">
            <v>263.23</v>
          </cell>
          <cell r="F3651">
            <v>4108.92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67.25</v>
          </cell>
          <cell r="E3652">
            <v>4.79</v>
          </cell>
          <cell r="F3652">
            <v>72.040000000000006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100.55</v>
          </cell>
          <cell r="E3653">
            <v>4.79</v>
          </cell>
          <cell r="F3653">
            <v>105.34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1787.82</v>
          </cell>
          <cell r="E3654">
            <v>61.42</v>
          </cell>
          <cell r="F3654">
            <v>1849.24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95.94</v>
          </cell>
          <cell r="E3655">
            <v>4.79</v>
          </cell>
          <cell r="F3655">
            <v>100.73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65.77</v>
          </cell>
          <cell r="E3656">
            <v>4.79</v>
          </cell>
          <cell r="F3656">
            <v>70.56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18.579999999999998</v>
          </cell>
          <cell r="E3657">
            <v>0.64</v>
          </cell>
          <cell r="F3657">
            <v>19.22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274.69</v>
          </cell>
          <cell r="E3658">
            <v>4.79</v>
          </cell>
          <cell r="F3658">
            <v>279.48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1953.12</v>
          </cell>
          <cell r="E3659">
            <v>248.87</v>
          </cell>
          <cell r="F3659">
            <v>2201.9899999999998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2415.9499999999998</v>
          </cell>
          <cell r="E3660">
            <v>248.87</v>
          </cell>
          <cell r="F3660">
            <v>2664.82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2664.09</v>
          </cell>
          <cell r="E3661">
            <v>779.21</v>
          </cell>
          <cell r="F3661">
            <v>3443.3</v>
          </cell>
        </row>
        <row r="3662">
          <cell r="A3662" t="str">
            <v>50.02</v>
          </cell>
          <cell r="B3662" t="str">
            <v>Registro e valvula controladora</v>
          </cell>
          <cell r="C3662"/>
          <cell r="D3662"/>
          <cell r="E3662"/>
          <cell r="F3662"/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29.31</v>
          </cell>
          <cell r="E3663">
            <v>16.84</v>
          </cell>
          <cell r="F3663">
            <v>46.15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1131.8</v>
          </cell>
          <cell r="E3664">
            <v>23.94</v>
          </cell>
          <cell r="F3664">
            <v>1155.74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31.25</v>
          </cell>
          <cell r="E3665">
            <v>16.84</v>
          </cell>
          <cell r="F3665">
            <v>48.09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8582.77</v>
          </cell>
          <cell r="E3666">
            <v>143.58000000000001</v>
          </cell>
          <cell r="F3666">
            <v>8726.35</v>
          </cell>
        </row>
        <row r="3667">
          <cell r="A3667" t="str">
            <v>50.05</v>
          </cell>
          <cell r="B3667" t="str">
            <v>Iluminacao e sinalizacao de emergencia</v>
          </cell>
          <cell r="C3667"/>
          <cell r="D3667"/>
          <cell r="E3667"/>
          <cell r="F3667"/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238.78</v>
          </cell>
          <cell r="E3668">
            <v>38.29</v>
          </cell>
          <cell r="F3668">
            <v>277.07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26965.01</v>
          </cell>
          <cell r="E3669">
            <v>15.25</v>
          </cell>
          <cell r="F3669">
            <v>26980.26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23.94</v>
          </cell>
          <cell r="F3670">
            <v>345.25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91.64</v>
          </cell>
          <cell r="E3671">
            <v>23.94</v>
          </cell>
          <cell r="F3671">
            <v>115.58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269.79000000000002</v>
          </cell>
          <cell r="E3672">
            <v>14.36</v>
          </cell>
          <cell r="F3672">
            <v>284.14999999999998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69.900000000000006</v>
          </cell>
          <cell r="E3673">
            <v>14.36</v>
          </cell>
          <cell r="F3673">
            <v>84.26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168.49</v>
          </cell>
          <cell r="E3674">
            <v>14.36</v>
          </cell>
          <cell r="F3674">
            <v>182.85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449.83</v>
          </cell>
          <cell r="E3675">
            <v>14.36</v>
          </cell>
          <cell r="F3675">
            <v>464.19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281.20999999999998</v>
          </cell>
          <cell r="E3676">
            <v>14.36</v>
          </cell>
          <cell r="F3676">
            <v>295.57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903.38</v>
          </cell>
          <cell r="E3677">
            <v>15.25</v>
          </cell>
          <cell r="F3677">
            <v>918.63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15.25</v>
          </cell>
          <cell r="F3678">
            <v>294.27999999999997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734.75</v>
          </cell>
          <cell r="E3679">
            <v>15.25</v>
          </cell>
          <cell r="F3679">
            <v>750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55.11</v>
          </cell>
          <cell r="E3680">
            <v>14.36</v>
          </cell>
          <cell r="F3680">
            <v>69.47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289.5</v>
          </cell>
          <cell r="E3681">
            <v>15.25</v>
          </cell>
          <cell r="F3681">
            <v>304.75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110.74</v>
          </cell>
          <cell r="E3682">
            <v>52.65</v>
          </cell>
          <cell r="F3682">
            <v>163.38999999999999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207.73</v>
          </cell>
          <cell r="E3683">
            <v>47.86</v>
          </cell>
          <cell r="F3683">
            <v>255.59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1241.29</v>
          </cell>
          <cell r="E3684">
            <v>14.36</v>
          </cell>
          <cell r="F3684">
            <v>1255.6500000000001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186.08</v>
          </cell>
          <cell r="E3685">
            <v>14.36</v>
          </cell>
          <cell r="F3685">
            <v>200.44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188.82</v>
          </cell>
          <cell r="E3686">
            <v>23.94</v>
          </cell>
          <cell r="F3686">
            <v>212.76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453.42</v>
          </cell>
          <cell r="E3687">
            <v>14.36</v>
          </cell>
          <cell r="F3687">
            <v>467.78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385.72</v>
          </cell>
          <cell r="E3688">
            <v>11.97</v>
          </cell>
          <cell r="F3688">
            <v>397.69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158.96</v>
          </cell>
          <cell r="E3689">
            <v>11.97</v>
          </cell>
          <cell r="F3689">
            <v>170.93</v>
          </cell>
        </row>
        <row r="3690">
          <cell r="A3690" t="str">
            <v>50.10</v>
          </cell>
          <cell r="B3690" t="str">
            <v>Extintores</v>
          </cell>
          <cell r="C3690"/>
          <cell r="D3690"/>
          <cell r="E3690"/>
          <cell r="F3690"/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1367.46</v>
          </cell>
          <cell r="E3691">
            <v>19.87</v>
          </cell>
          <cell r="F3691">
            <v>1387.33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5706.68</v>
          </cell>
          <cell r="E3692">
            <v>19.87</v>
          </cell>
          <cell r="F3692">
            <v>5726.55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169.76</v>
          </cell>
          <cell r="E3693">
            <v>19.87</v>
          </cell>
          <cell r="F3693">
            <v>189.63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236.14</v>
          </cell>
          <cell r="E3694">
            <v>19.87</v>
          </cell>
          <cell r="F3694">
            <v>256.01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282.27</v>
          </cell>
          <cell r="E3695">
            <v>19.87</v>
          </cell>
          <cell r="F3695">
            <v>302.14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1375.03</v>
          </cell>
          <cell r="E3696"/>
          <cell r="F3696">
            <v>1375.03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172.32</v>
          </cell>
          <cell r="E3697">
            <v>19.87</v>
          </cell>
          <cell r="F3697">
            <v>192.19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208.8</v>
          </cell>
          <cell r="E3698">
            <v>19.87</v>
          </cell>
          <cell r="F3698">
            <v>228.67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237.25</v>
          </cell>
          <cell r="E3699">
            <v>19.87</v>
          </cell>
          <cell r="F3699">
            <v>257.12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546.76</v>
          </cell>
          <cell r="E3700">
            <v>19.87</v>
          </cell>
          <cell r="F3700">
            <v>566.63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176.47</v>
          </cell>
          <cell r="E3701">
            <v>1.95</v>
          </cell>
          <cell r="F3701">
            <v>178.42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273.22000000000003</v>
          </cell>
          <cell r="E3702">
            <v>1.95</v>
          </cell>
          <cell r="F3702">
            <v>275.17</v>
          </cell>
        </row>
        <row r="3703">
          <cell r="A3703" t="str">
            <v>50.20</v>
          </cell>
          <cell r="B3703" t="str">
            <v>Reparos, conservacoes e complementos - GRUPO 50</v>
          </cell>
          <cell r="C3703"/>
          <cell r="D3703"/>
          <cell r="E3703"/>
          <cell r="F3703"/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3.44</v>
          </cell>
          <cell r="E3704"/>
          <cell r="F3704">
            <v>3.44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13.13</v>
          </cell>
          <cell r="E3705"/>
          <cell r="F3705">
            <v>13.13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10.23</v>
          </cell>
          <cell r="E3706"/>
          <cell r="F3706">
            <v>10.23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40.31</v>
          </cell>
          <cell r="E3707"/>
          <cell r="F3707">
            <v>40.31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21.96</v>
          </cell>
          <cell r="E3708"/>
          <cell r="F3708">
            <v>21.96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16.84</v>
          </cell>
          <cell r="F3709">
            <v>16.899999999999999</v>
          </cell>
        </row>
        <row r="3710">
          <cell r="A3710" t="str">
            <v>54</v>
          </cell>
          <cell r="B3710" t="str">
            <v>PAVIMENTACAO E PASSEIO</v>
          </cell>
          <cell r="C3710"/>
          <cell r="D3710"/>
          <cell r="E3710"/>
          <cell r="F3710"/>
        </row>
        <row r="3711">
          <cell r="A3711" t="str">
            <v>54.01</v>
          </cell>
          <cell r="B3711" t="str">
            <v>Pavimentacao preparo de base</v>
          </cell>
          <cell r="C3711"/>
          <cell r="D3711"/>
          <cell r="E3711"/>
          <cell r="F3711"/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3.66</v>
          </cell>
          <cell r="E3712">
            <v>0.16</v>
          </cell>
          <cell r="F3712">
            <v>3.82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26.97</v>
          </cell>
          <cell r="E3713">
            <v>0.31</v>
          </cell>
          <cell r="F3713">
            <v>27.28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23.08</v>
          </cell>
          <cell r="E3714">
            <v>0.62</v>
          </cell>
          <cell r="F3714">
            <v>23.7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247.97</v>
          </cell>
          <cell r="E3715">
            <v>29.21</v>
          </cell>
          <cell r="F3715">
            <v>277.18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187.61</v>
          </cell>
          <cell r="E3716">
            <v>19.47</v>
          </cell>
          <cell r="F3716">
            <v>207.08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162.12</v>
          </cell>
          <cell r="E3717">
            <v>3</v>
          </cell>
          <cell r="F3717">
            <v>165.12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993.6</v>
          </cell>
          <cell r="E3718">
            <v>14.6</v>
          </cell>
          <cell r="F3718">
            <v>1008.2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266.07</v>
          </cell>
          <cell r="E3719"/>
          <cell r="F3719">
            <v>266.07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22.52</v>
          </cell>
          <cell r="E3720">
            <v>0.44</v>
          </cell>
          <cell r="F3720">
            <v>22.96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D3721"/>
          <cell r="E3721">
            <v>0.78</v>
          </cell>
          <cell r="F3721">
            <v>0.78</v>
          </cell>
        </row>
        <row r="3722">
          <cell r="A3722" t="str">
            <v>54.02</v>
          </cell>
          <cell r="B3722" t="str">
            <v>Pavimentacao com pedrisco e revestimento primario</v>
          </cell>
          <cell r="C3722"/>
          <cell r="D3722"/>
          <cell r="E3722"/>
          <cell r="F3722"/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105.15</v>
          </cell>
          <cell r="E3723">
            <v>12.46</v>
          </cell>
          <cell r="F3723">
            <v>117.61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156.38</v>
          </cell>
          <cell r="E3724">
            <v>91.84</v>
          </cell>
          <cell r="F3724">
            <v>248.22</v>
          </cell>
        </row>
        <row r="3725">
          <cell r="A3725" t="str">
            <v>54.03</v>
          </cell>
          <cell r="B3725" t="str">
            <v>Pavimentacao flexivel</v>
          </cell>
          <cell r="C3725"/>
          <cell r="D3725"/>
          <cell r="E3725"/>
          <cell r="F3725"/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1474.98</v>
          </cell>
          <cell r="E3726">
            <v>16.22</v>
          </cell>
          <cell r="F3726">
            <v>1491.2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1645.55</v>
          </cell>
          <cell r="E3727">
            <v>16.22</v>
          </cell>
          <cell r="F3727">
            <v>1661.77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1518.14</v>
          </cell>
          <cell r="E3728">
            <v>16.22</v>
          </cell>
          <cell r="F3728">
            <v>1534.36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7.83</v>
          </cell>
          <cell r="E3729">
            <v>0.1</v>
          </cell>
          <cell r="F3729">
            <v>7.93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16.18</v>
          </cell>
          <cell r="E3730">
            <v>0.12</v>
          </cell>
          <cell r="F3730">
            <v>16.3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1442.23</v>
          </cell>
          <cell r="E3731">
            <v>16.22</v>
          </cell>
          <cell r="F3731">
            <v>1458.45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1508.33</v>
          </cell>
          <cell r="E3732">
            <v>38.94</v>
          </cell>
          <cell r="F3732">
            <v>1547.27</v>
          </cell>
        </row>
        <row r="3733">
          <cell r="A3733" t="str">
            <v>54.04</v>
          </cell>
          <cell r="B3733" t="str">
            <v>Pavimentacao em paralelepipedos e blocos de concreto</v>
          </cell>
          <cell r="C3733"/>
          <cell r="D3733"/>
          <cell r="E3733"/>
          <cell r="F3733"/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190.82</v>
          </cell>
          <cell r="E3734">
            <v>24.89</v>
          </cell>
          <cell r="F3734">
            <v>215.71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17.61</v>
          </cell>
          <cell r="E3735">
            <v>1.95</v>
          </cell>
          <cell r="F3735">
            <v>19.559999999999999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9.58</v>
          </cell>
          <cell r="E3736">
            <v>6.04</v>
          </cell>
          <cell r="F3736">
            <v>15.62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53.86</v>
          </cell>
          <cell r="E3737">
            <v>4.87</v>
          </cell>
          <cell r="F3737">
            <v>58.73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74.94</v>
          </cell>
          <cell r="E3738">
            <v>18.79</v>
          </cell>
          <cell r="F3738">
            <v>93.73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67</v>
          </cell>
          <cell r="E3739">
            <v>18.79</v>
          </cell>
          <cell r="F3739">
            <v>85.79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81.33</v>
          </cell>
          <cell r="E3740">
            <v>25.06</v>
          </cell>
          <cell r="F3740">
            <v>106.39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88.8</v>
          </cell>
          <cell r="E3741">
            <v>9.1999999999999993</v>
          </cell>
          <cell r="F3741">
            <v>98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104.35</v>
          </cell>
          <cell r="E3742">
            <v>19.48</v>
          </cell>
          <cell r="F3742">
            <v>123.83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101.51</v>
          </cell>
          <cell r="E3743">
            <v>19.48</v>
          </cell>
          <cell r="F3743">
            <v>120.99</v>
          </cell>
        </row>
        <row r="3744">
          <cell r="A3744" t="str">
            <v>54.06</v>
          </cell>
          <cell r="B3744" t="str">
            <v>Guias e sarjetas</v>
          </cell>
          <cell r="C3744"/>
          <cell r="D3744"/>
          <cell r="E3744"/>
          <cell r="F3744"/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42.26</v>
          </cell>
          <cell r="E3745">
            <v>11.75</v>
          </cell>
          <cell r="F3745">
            <v>54.01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38.08</v>
          </cell>
          <cell r="E3746">
            <v>11.75</v>
          </cell>
          <cell r="F3746">
            <v>49.83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454.3</v>
          </cell>
          <cell r="E3747">
            <v>42.31</v>
          </cell>
          <cell r="F3747">
            <v>496.61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471.61</v>
          </cell>
          <cell r="E3748">
            <v>42.31</v>
          </cell>
          <cell r="F3748">
            <v>513.91999999999996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75.33</v>
          </cell>
          <cell r="E3749">
            <v>304.77999999999997</v>
          </cell>
          <cell r="F3749">
            <v>380.11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632.77</v>
          </cell>
          <cell r="E3750">
            <v>86.32</v>
          </cell>
          <cell r="F3750">
            <v>719.09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650.08000000000004</v>
          </cell>
          <cell r="E3751">
            <v>86.32</v>
          </cell>
          <cell r="F3751">
            <v>736.4</v>
          </cell>
        </row>
        <row r="3752">
          <cell r="A3752" t="str">
            <v>54.07</v>
          </cell>
          <cell r="B3752" t="str">
            <v>Calcadas e passeios.</v>
          </cell>
          <cell r="C3752"/>
          <cell r="D3752"/>
          <cell r="E3752"/>
          <cell r="F3752"/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238.42</v>
          </cell>
          <cell r="E3753"/>
          <cell r="F3753">
            <v>238.42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79.25</v>
          </cell>
          <cell r="E3754">
            <v>11</v>
          </cell>
          <cell r="F3754">
            <v>90.25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79.5</v>
          </cell>
          <cell r="E3755">
            <v>11</v>
          </cell>
          <cell r="F3755">
            <v>90.5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4.2</v>
          </cell>
          <cell r="E3756">
            <v>9.81</v>
          </cell>
          <cell r="F3756">
            <v>14.01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2.04</v>
          </cell>
          <cell r="E3757">
            <v>9.81</v>
          </cell>
          <cell r="F3757">
            <v>11.85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100.31</v>
          </cell>
          <cell r="E3758">
            <v>27.84</v>
          </cell>
          <cell r="F3758">
            <v>128.15</v>
          </cell>
        </row>
        <row r="3759">
          <cell r="A3759" t="str">
            <v>54.20</v>
          </cell>
          <cell r="B3759" t="str">
            <v>Reparos, conservacoes e complementos - GRUPO 54</v>
          </cell>
          <cell r="C3759"/>
          <cell r="D3759"/>
          <cell r="E3759"/>
          <cell r="F3759"/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61.27</v>
          </cell>
          <cell r="E3760">
            <v>13.43</v>
          </cell>
          <cell r="F3760">
            <v>74.7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8.9700000000000006</v>
          </cell>
          <cell r="E3761">
            <v>11.75</v>
          </cell>
          <cell r="F3761">
            <v>20.72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13.28</v>
          </cell>
          <cell r="E3762">
            <v>24.89</v>
          </cell>
          <cell r="F3762">
            <v>38.17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8.5399999999999991</v>
          </cell>
          <cell r="E3763">
            <v>15.38</v>
          </cell>
          <cell r="F3763">
            <v>23.92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8.65</v>
          </cell>
          <cell r="E3764">
            <v>17.82</v>
          </cell>
          <cell r="F3764">
            <v>26.47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8.81</v>
          </cell>
          <cell r="E3765">
            <v>21.39</v>
          </cell>
          <cell r="F3765">
            <v>30.2</v>
          </cell>
        </row>
        <row r="3766">
          <cell r="A3766" t="str">
            <v>55</v>
          </cell>
          <cell r="B3766" t="str">
            <v>LIMPEZA E ARREMATE</v>
          </cell>
          <cell r="C3766"/>
          <cell r="D3766"/>
          <cell r="E3766"/>
          <cell r="F3766"/>
        </row>
        <row r="3767">
          <cell r="A3767" t="str">
            <v>55.01</v>
          </cell>
          <cell r="B3767" t="str">
            <v>Limpeza de obra</v>
          </cell>
          <cell r="C3767"/>
          <cell r="D3767"/>
          <cell r="E3767"/>
          <cell r="F3767"/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D3768"/>
          <cell r="E3768">
            <v>13.63</v>
          </cell>
          <cell r="F3768">
            <v>13.63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2.41</v>
          </cell>
          <cell r="E3769">
            <v>5.65</v>
          </cell>
          <cell r="F3769">
            <v>8.06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2.57</v>
          </cell>
          <cell r="E3770">
            <v>3.89</v>
          </cell>
          <cell r="F3770">
            <v>6.46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D3771"/>
          <cell r="E3771">
            <v>15.58</v>
          </cell>
          <cell r="F3771">
            <v>15.58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D3772"/>
          <cell r="E3772">
            <v>14.6</v>
          </cell>
          <cell r="F3772">
            <v>14.6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6.89</v>
          </cell>
          <cell r="E3773">
            <v>5.65</v>
          </cell>
          <cell r="F3773">
            <v>12.54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E3774"/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  <cell r="C3775"/>
          <cell r="D3775"/>
          <cell r="E3775"/>
          <cell r="F3775"/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D3776"/>
          <cell r="E3776">
            <v>5.84</v>
          </cell>
          <cell r="F3776">
            <v>5.84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24.97</v>
          </cell>
          <cell r="E3777">
            <v>19.47</v>
          </cell>
          <cell r="F3777">
            <v>44.44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192.78</v>
          </cell>
          <cell r="E3778"/>
          <cell r="F3778">
            <v>192.78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D3779"/>
          <cell r="E3779">
            <v>21.59</v>
          </cell>
          <cell r="F3779">
            <v>21.59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D3780"/>
          <cell r="E3780">
            <v>10.79</v>
          </cell>
          <cell r="F3780">
            <v>10.79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D3781"/>
          <cell r="E3781">
            <v>11.52</v>
          </cell>
          <cell r="F3781">
            <v>11.52</v>
          </cell>
        </row>
        <row r="3782">
          <cell r="A3782" t="str">
            <v>55.10</v>
          </cell>
          <cell r="B3782" t="str">
            <v>Remocao de entulho</v>
          </cell>
          <cell r="C3782"/>
          <cell r="D3782"/>
          <cell r="E3782"/>
          <cell r="F3782"/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80.739999999999995</v>
          </cell>
          <cell r="E3783"/>
          <cell r="F3783">
            <v>80.739999999999995</v>
          </cell>
        </row>
        <row r="3784">
          <cell r="A3784" t="str">
            <v>61</v>
          </cell>
          <cell r="B3784" t="str">
            <v>CONFORTO MECANICO, EQUIPAMENTO E SISTEMA</v>
          </cell>
          <cell r="C3784"/>
          <cell r="D3784"/>
          <cell r="E3784"/>
          <cell r="F3784"/>
        </row>
        <row r="3785">
          <cell r="A3785" t="str">
            <v>61.01</v>
          </cell>
          <cell r="B3785" t="str">
            <v>Elevador</v>
          </cell>
          <cell r="C3785"/>
          <cell r="D3785"/>
          <cell r="E3785"/>
          <cell r="F3785"/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111154.74</v>
          </cell>
          <cell r="E3786"/>
          <cell r="F3786">
            <v>111154.74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127555</v>
          </cell>
          <cell r="E3787"/>
          <cell r="F3787">
            <v>127555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130646.19</v>
          </cell>
          <cell r="E3788"/>
          <cell r="F3788">
            <v>130646.19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140412.67000000001</v>
          </cell>
          <cell r="E3789"/>
          <cell r="F3789">
            <v>140412.67000000001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142105</v>
          </cell>
          <cell r="E3790"/>
          <cell r="F3790">
            <v>142105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885.24</v>
          </cell>
          <cell r="E3791"/>
          <cell r="F3791">
            <v>885.24</v>
          </cell>
        </row>
        <row r="3792">
          <cell r="A3792" t="str">
            <v>61.10</v>
          </cell>
          <cell r="B3792" t="str">
            <v>Climatizacao</v>
          </cell>
          <cell r="C3792"/>
          <cell r="D3792"/>
          <cell r="E3792"/>
          <cell r="F3792"/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436717.93</v>
          </cell>
          <cell r="E3793">
            <v>29750.9</v>
          </cell>
          <cell r="F3793">
            <v>466468.83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394284.88</v>
          </cell>
          <cell r="E3794">
            <v>31691.81</v>
          </cell>
          <cell r="F3794">
            <v>425976.69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728423.82</v>
          </cell>
          <cell r="E3795">
            <v>28813.3</v>
          </cell>
          <cell r="F3795">
            <v>757237.12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252909.31</v>
          </cell>
          <cell r="E3796">
            <v>23800.720000000001</v>
          </cell>
          <cell r="F3796">
            <v>276710.03000000003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90239.13</v>
          </cell>
          <cell r="E3797">
            <v>14875.46</v>
          </cell>
          <cell r="F3797">
            <v>105114.59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19486.64</v>
          </cell>
          <cell r="E3798">
            <v>3520.9</v>
          </cell>
          <cell r="F3798">
            <v>23007.54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16368.28</v>
          </cell>
          <cell r="E3799">
            <v>3520.9</v>
          </cell>
          <cell r="F3799">
            <v>19889.18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53476.74</v>
          </cell>
          <cell r="E3800">
            <v>7692.24</v>
          </cell>
          <cell r="F3800">
            <v>61168.98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48773.47</v>
          </cell>
          <cell r="E3801">
            <v>9385.7999999999993</v>
          </cell>
          <cell r="F3801">
            <v>58159.27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4999.8</v>
          </cell>
          <cell r="E3802">
            <v>594.32000000000005</v>
          </cell>
          <cell r="F3802">
            <v>5594.12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5420.84</v>
          </cell>
          <cell r="E3803">
            <v>742.9</v>
          </cell>
          <cell r="F3803">
            <v>6163.74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6962.92</v>
          </cell>
          <cell r="E3804">
            <v>891.48</v>
          </cell>
          <cell r="F3804">
            <v>7854.4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6868.54</v>
          </cell>
          <cell r="E3805">
            <v>965.77</v>
          </cell>
          <cell r="F3805">
            <v>7834.31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5087.8</v>
          </cell>
          <cell r="E3806">
            <v>465.21</v>
          </cell>
          <cell r="F3806">
            <v>5553.01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5234.43</v>
          </cell>
          <cell r="E3807">
            <v>465.21</v>
          </cell>
          <cell r="F3807">
            <v>5699.64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5827.16</v>
          </cell>
          <cell r="E3808">
            <v>465.21</v>
          </cell>
          <cell r="F3808">
            <v>6292.37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9.7899999999999991</v>
          </cell>
          <cell r="E3809">
            <v>12.91</v>
          </cell>
          <cell r="F3809">
            <v>22.7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14.84</v>
          </cell>
          <cell r="E3810">
            <v>12.91</v>
          </cell>
          <cell r="F3810">
            <v>27.75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24.48</v>
          </cell>
          <cell r="E3811">
            <v>12.91</v>
          </cell>
          <cell r="F3811">
            <v>37.39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81.83</v>
          </cell>
          <cell r="E3812">
            <v>92.87</v>
          </cell>
          <cell r="F3812">
            <v>174.7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5323.97</v>
          </cell>
          <cell r="E3813"/>
          <cell r="F3813">
            <v>5323.97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2017.92</v>
          </cell>
          <cell r="E3814">
            <v>120.6</v>
          </cell>
          <cell r="F3814">
            <v>2138.52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1977.79</v>
          </cell>
          <cell r="E3815">
            <v>93.2</v>
          </cell>
          <cell r="F3815">
            <v>2070.9899999999998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1290.08</v>
          </cell>
          <cell r="E3816">
            <v>82.24</v>
          </cell>
          <cell r="F3816">
            <v>1372.32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D3817"/>
          <cell r="E3817">
            <v>350.68</v>
          </cell>
          <cell r="F3817">
            <v>350.68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7036.82</v>
          </cell>
          <cell r="E3818">
            <v>1485.8</v>
          </cell>
          <cell r="F3818">
            <v>8522.6200000000008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153.09</v>
          </cell>
          <cell r="E3819">
            <v>43.86</v>
          </cell>
          <cell r="F3819">
            <v>196.95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1014.53</v>
          </cell>
          <cell r="E3820">
            <v>126.09</v>
          </cell>
          <cell r="F3820">
            <v>1140.6199999999999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4077.6</v>
          </cell>
          <cell r="E3821">
            <v>191.88</v>
          </cell>
          <cell r="F3821">
            <v>4269.4799999999996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4215.05</v>
          </cell>
          <cell r="E3822">
            <v>47.86</v>
          </cell>
          <cell r="F3822">
            <v>4262.91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87.45</v>
          </cell>
          <cell r="E3823">
            <v>43.86</v>
          </cell>
          <cell r="F3823">
            <v>131.31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92.64</v>
          </cell>
          <cell r="E3824">
            <v>43.86</v>
          </cell>
          <cell r="F3824">
            <v>136.5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308.17</v>
          </cell>
          <cell r="E3825">
            <v>43.86</v>
          </cell>
          <cell r="F3825">
            <v>352.03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241.34</v>
          </cell>
          <cell r="E3826">
            <v>43.86</v>
          </cell>
          <cell r="F3826">
            <v>285.2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2620.56</v>
          </cell>
          <cell r="E3827">
            <v>268.62</v>
          </cell>
          <cell r="F3827">
            <v>2889.18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1548.49</v>
          </cell>
          <cell r="E3828">
            <v>109.64</v>
          </cell>
          <cell r="F3828">
            <v>1658.13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1599.16</v>
          </cell>
          <cell r="E3829">
            <v>54.82</v>
          </cell>
          <cell r="F3829">
            <v>1653.98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1491.51</v>
          </cell>
          <cell r="E3830">
            <v>120.6</v>
          </cell>
          <cell r="F3830">
            <v>1612.11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1825.89</v>
          </cell>
          <cell r="E3831">
            <v>158.97999999999999</v>
          </cell>
          <cell r="F3831">
            <v>1984.87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3242.16</v>
          </cell>
          <cell r="E3832">
            <v>263.14</v>
          </cell>
          <cell r="F3832">
            <v>3505.3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2370.38</v>
          </cell>
          <cell r="E3833">
            <v>197.35</v>
          </cell>
          <cell r="F3833">
            <v>2567.73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1733.73</v>
          </cell>
          <cell r="E3834">
            <v>137.06</v>
          </cell>
          <cell r="F3834">
            <v>1870.79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1436.89</v>
          </cell>
          <cell r="E3835">
            <v>109.64</v>
          </cell>
          <cell r="F3835">
            <v>1546.53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1280.53</v>
          </cell>
          <cell r="E3836">
            <v>93.2</v>
          </cell>
          <cell r="F3836">
            <v>1373.73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1065.1300000000001</v>
          </cell>
          <cell r="E3837">
            <v>82.24</v>
          </cell>
          <cell r="F3837">
            <v>1147.3699999999999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1567.27</v>
          </cell>
          <cell r="E3838">
            <v>109.64</v>
          </cell>
          <cell r="F3838">
            <v>1676.91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1063.6500000000001</v>
          </cell>
          <cell r="E3839">
            <v>65.78</v>
          </cell>
          <cell r="F3839">
            <v>1129.43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169.48</v>
          </cell>
          <cell r="E3840">
            <v>49.34</v>
          </cell>
          <cell r="F3840">
            <v>218.82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262.5</v>
          </cell>
          <cell r="E3841">
            <v>65.78</v>
          </cell>
          <cell r="F3841">
            <v>328.28</v>
          </cell>
        </row>
        <row r="3842">
          <cell r="A3842" t="str">
            <v>61.14</v>
          </cell>
          <cell r="B3842" t="str">
            <v>Ventilacao</v>
          </cell>
          <cell r="C3842"/>
          <cell r="D3842"/>
          <cell r="E3842"/>
          <cell r="F3842"/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6218.51</v>
          </cell>
          <cell r="E3843">
            <v>2228.6999999999998</v>
          </cell>
          <cell r="F3843">
            <v>8447.2099999999991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25069.4</v>
          </cell>
          <cell r="E3844">
            <v>5200.3</v>
          </cell>
          <cell r="F3844">
            <v>30269.7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9193.65</v>
          </cell>
          <cell r="E3845">
            <v>287.16000000000003</v>
          </cell>
          <cell r="F3845">
            <v>9480.81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7964.22</v>
          </cell>
          <cell r="E3846">
            <v>287.16000000000003</v>
          </cell>
          <cell r="F3846">
            <v>8251.3799999999992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4677.8900000000003</v>
          </cell>
          <cell r="E3847">
            <v>287.16000000000003</v>
          </cell>
          <cell r="F3847">
            <v>4965.05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4534.3599999999997</v>
          </cell>
          <cell r="E3848">
            <v>287.16000000000003</v>
          </cell>
          <cell r="F3848">
            <v>4821.5200000000004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13323.1</v>
          </cell>
          <cell r="E3849">
            <v>673.3</v>
          </cell>
          <cell r="F3849">
            <v>13996.4</v>
          </cell>
        </row>
        <row r="3850">
          <cell r="A3850" t="str">
            <v>61.15</v>
          </cell>
          <cell r="B3850" t="str">
            <v>Controles para Fan-Coil e CAG</v>
          </cell>
          <cell r="C3850"/>
          <cell r="D3850"/>
          <cell r="E3850"/>
          <cell r="F3850"/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194.83</v>
          </cell>
          <cell r="E3851">
            <v>2.39</v>
          </cell>
          <cell r="F3851">
            <v>197.22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10.88</v>
          </cell>
          <cell r="E3852">
            <v>14.36</v>
          </cell>
          <cell r="F3852">
            <v>25.24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218.1</v>
          </cell>
          <cell r="E3853">
            <v>2.39</v>
          </cell>
          <cell r="F3853">
            <v>220.49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2662.07</v>
          </cell>
          <cell r="E3854">
            <v>14.62</v>
          </cell>
          <cell r="F3854">
            <v>2676.69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2414.4699999999998</v>
          </cell>
          <cell r="E3855">
            <v>21.92</v>
          </cell>
          <cell r="F3855">
            <v>2436.39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959.87</v>
          </cell>
          <cell r="E3856">
            <v>17.05</v>
          </cell>
          <cell r="F3856">
            <v>976.92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2474.91</v>
          </cell>
          <cell r="E3857">
            <v>21.92</v>
          </cell>
          <cell r="F3857">
            <v>2496.83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409.67</v>
          </cell>
          <cell r="E3858">
            <v>21.92</v>
          </cell>
          <cell r="F3858">
            <v>431.59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2055.9299999999998</v>
          </cell>
          <cell r="E3859">
            <v>21.92</v>
          </cell>
          <cell r="F3859">
            <v>2077.85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940.67</v>
          </cell>
          <cell r="E3860">
            <v>14.62</v>
          </cell>
          <cell r="F3860">
            <v>955.29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2092.7399999999998</v>
          </cell>
          <cell r="E3861">
            <v>17.05</v>
          </cell>
          <cell r="F3861">
            <v>2109.79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117.66</v>
          </cell>
          <cell r="E3862">
            <v>7.18</v>
          </cell>
          <cell r="F3862">
            <v>124.84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266.33999999999997</v>
          </cell>
          <cell r="E3863">
            <v>72.44</v>
          </cell>
          <cell r="F3863">
            <v>338.78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1539.6</v>
          </cell>
          <cell r="E3864">
            <v>49.6</v>
          </cell>
          <cell r="F3864">
            <v>1589.2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332.66</v>
          </cell>
          <cell r="E3865">
            <v>35.89</v>
          </cell>
          <cell r="F3865">
            <v>368.55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72.44</v>
          </cell>
          <cell r="F3866">
            <v>252.02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71.86</v>
          </cell>
          <cell r="E3867">
            <v>79.040000000000006</v>
          </cell>
          <cell r="F3867">
            <v>150.9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1088.82</v>
          </cell>
          <cell r="E3868">
            <v>72.44</v>
          </cell>
          <cell r="F3868">
            <v>1161.26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1021.36</v>
          </cell>
          <cell r="E3869">
            <v>72.44</v>
          </cell>
          <cell r="F3869">
            <v>1093.8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1963</v>
          </cell>
          <cell r="E3870">
            <v>72.44</v>
          </cell>
          <cell r="F3870">
            <v>2035.44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3578.12</v>
          </cell>
          <cell r="E3871">
            <v>329.69</v>
          </cell>
          <cell r="F3871">
            <v>3907.81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2876.21</v>
          </cell>
          <cell r="E3872">
            <v>193.24</v>
          </cell>
          <cell r="F3872">
            <v>3069.45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4262.17</v>
          </cell>
          <cell r="E3873">
            <v>193.24</v>
          </cell>
          <cell r="F3873">
            <v>4455.41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733.12</v>
          </cell>
          <cell r="E3874">
            <v>221.68</v>
          </cell>
          <cell r="F3874">
            <v>954.8</v>
          </cell>
        </row>
        <row r="3875">
          <cell r="A3875" t="str">
            <v>61.20</v>
          </cell>
          <cell r="B3875" t="str">
            <v>Reparos, conservacoes e complementos - GRUPO 61</v>
          </cell>
          <cell r="C3875"/>
          <cell r="D3875"/>
          <cell r="E3875"/>
          <cell r="F3875"/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910.95</v>
          </cell>
          <cell r="E3876">
            <v>12.58</v>
          </cell>
          <cell r="F3876">
            <v>923.53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1137.49</v>
          </cell>
          <cell r="E3877">
            <v>12.58</v>
          </cell>
          <cell r="F3877">
            <v>1150.07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1252.96</v>
          </cell>
          <cell r="E3878">
            <v>508.34</v>
          </cell>
          <cell r="F3878">
            <v>1761.3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1489.69</v>
          </cell>
          <cell r="E3879">
            <v>542.01</v>
          </cell>
          <cell r="F3879">
            <v>2031.7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1771.02</v>
          </cell>
          <cell r="E3880">
            <v>609.34</v>
          </cell>
          <cell r="F3880">
            <v>2380.36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2262.52</v>
          </cell>
          <cell r="E3881">
            <v>643</v>
          </cell>
          <cell r="F3881">
            <v>2905.52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27.57</v>
          </cell>
          <cell r="E3882">
            <v>27.83</v>
          </cell>
          <cell r="F3882">
            <v>55.4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180.29</v>
          </cell>
          <cell r="E3883">
            <v>15.57</v>
          </cell>
          <cell r="F3883">
            <v>195.86</v>
          </cell>
        </row>
        <row r="3884">
          <cell r="A3884" t="str">
            <v>62</v>
          </cell>
          <cell r="B3884" t="str">
            <v>COZINHA, REFEITORIO, LAVANDERIA INDUSTRIAL E EQUIPAMENTOS</v>
          </cell>
          <cell r="C3884"/>
          <cell r="D3884"/>
          <cell r="E3884"/>
          <cell r="F3884"/>
        </row>
        <row r="3885">
          <cell r="A3885" t="str">
            <v>62.04</v>
          </cell>
          <cell r="B3885" t="str">
            <v>Mobiliario e acessorios</v>
          </cell>
          <cell r="C3885"/>
          <cell r="D3885"/>
          <cell r="E3885"/>
          <cell r="F3885"/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4575.9799999999996</v>
          </cell>
          <cell r="E3886">
            <v>23.94</v>
          </cell>
          <cell r="F3886">
            <v>4599.92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2387.87</v>
          </cell>
          <cell r="E3887"/>
          <cell r="F3887">
            <v>2387.87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2469.41</v>
          </cell>
          <cell r="E3888"/>
          <cell r="F3888">
            <v>2469.41</v>
          </cell>
        </row>
        <row r="3889">
          <cell r="A3889" t="str">
            <v>62.20</v>
          </cell>
          <cell r="B3889" t="str">
            <v>Reparos, conservacoes e complementos - GRUPO 62</v>
          </cell>
          <cell r="C3889"/>
          <cell r="D3889"/>
          <cell r="E3889"/>
          <cell r="F3889"/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E3890"/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E3891"/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E3892"/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  <cell r="C3893"/>
          <cell r="D3893"/>
          <cell r="E3893"/>
          <cell r="F3893"/>
        </row>
        <row r="3894">
          <cell r="A3894" t="str">
            <v>65.01</v>
          </cell>
          <cell r="B3894" t="str">
            <v>Camara frigorifica para resfriado</v>
          </cell>
          <cell r="C3894"/>
          <cell r="D3894"/>
          <cell r="E3894"/>
          <cell r="F3894"/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1817.83</v>
          </cell>
          <cell r="E3895"/>
          <cell r="F3895">
            <v>1817.83</v>
          </cell>
        </row>
        <row r="3896">
          <cell r="A3896" t="str">
            <v>65.02</v>
          </cell>
          <cell r="B3896" t="str">
            <v>Camara frigorifica para congelado</v>
          </cell>
          <cell r="C3896"/>
          <cell r="D3896"/>
          <cell r="E3896"/>
          <cell r="F3896"/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2196.71</v>
          </cell>
          <cell r="E3897"/>
          <cell r="F3897">
            <v>2196.71</v>
          </cell>
        </row>
        <row r="3898">
          <cell r="A3898" t="str">
            <v>66</v>
          </cell>
          <cell r="B3898" t="str">
            <v>SEGURANCA, VIGILANCIA E CONTROLE, EQUIPAMENTO E SISTEMA</v>
          </cell>
          <cell r="C3898"/>
          <cell r="D3898"/>
          <cell r="E3898"/>
          <cell r="F3898"/>
        </row>
        <row r="3899">
          <cell r="A3899" t="str">
            <v>66.02</v>
          </cell>
          <cell r="B3899" t="str">
            <v>Controle de acessos e alarme</v>
          </cell>
          <cell r="C3899"/>
          <cell r="D3899"/>
          <cell r="E3899"/>
          <cell r="F3899"/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985.92</v>
          </cell>
          <cell r="E3900">
            <v>14.36</v>
          </cell>
          <cell r="F3900">
            <v>1000.28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11242.74</v>
          </cell>
          <cell r="E3901"/>
          <cell r="F3901">
            <v>11242.74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213.91</v>
          </cell>
          <cell r="E3902">
            <v>47.86</v>
          </cell>
          <cell r="F3902">
            <v>261.77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2963.02</v>
          </cell>
          <cell r="E3903"/>
          <cell r="F3903">
            <v>2963.02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5938.13</v>
          </cell>
          <cell r="E3904"/>
          <cell r="F3904">
            <v>5938.13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1377.92</v>
          </cell>
          <cell r="E3905">
            <v>119.66</v>
          </cell>
          <cell r="F3905">
            <v>1497.58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2829.68</v>
          </cell>
          <cell r="E3906">
            <v>14.36</v>
          </cell>
          <cell r="F3906">
            <v>2844.04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2941.41</v>
          </cell>
          <cell r="E3907">
            <v>653.38</v>
          </cell>
          <cell r="F3907">
            <v>3594.79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  <cell r="C3908"/>
          <cell r="D3908"/>
          <cell r="E3908"/>
          <cell r="F3908"/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4071.88</v>
          </cell>
          <cell r="E3909">
            <v>1065.2</v>
          </cell>
          <cell r="F3909">
            <v>5137.08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765.6</v>
          </cell>
          <cell r="E3910">
            <v>332.88</v>
          </cell>
          <cell r="F3910">
            <v>1098.48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1267.29</v>
          </cell>
          <cell r="E3911">
            <v>332.88</v>
          </cell>
          <cell r="F3911">
            <v>1600.17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1214.2</v>
          </cell>
          <cell r="E3912">
            <v>332.88</v>
          </cell>
          <cell r="F3912">
            <v>1547.08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2521.89</v>
          </cell>
          <cell r="E3913">
            <v>665.75</v>
          </cell>
          <cell r="F3913">
            <v>3187.64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978.47</v>
          </cell>
          <cell r="E3914">
            <v>10.62</v>
          </cell>
          <cell r="F3914">
            <v>989.09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11.18</v>
          </cell>
          <cell r="E3915">
            <v>23.94</v>
          </cell>
          <cell r="F3915">
            <v>35.119999999999997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1072.97</v>
          </cell>
          <cell r="E3916">
            <v>191.44</v>
          </cell>
          <cell r="F3916">
            <v>1264.4100000000001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164.78</v>
          </cell>
          <cell r="E3917">
            <v>47.86</v>
          </cell>
          <cell r="F3917">
            <v>212.64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483.42</v>
          </cell>
          <cell r="E3918">
            <v>14.36</v>
          </cell>
          <cell r="F3918">
            <v>497.78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926.75</v>
          </cell>
          <cell r="E3919">
            <v>195.5</v>
          </cell>
          <cell r="F3919">
            <v>1122.25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3501.63</v>
          </cell>
          <cell r="E3920">
            <v>195.5</v>
          </cell>
          <cell r="F3920">
            <v>3697.13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10015.98</v>
          </cell>
          <cell r="E3921">
            <v>195.5</v>
          </cell>
          <cell r="F3921">
            <v>10211.48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1294.01</v>
          </cell>
          <cell r="E3922">
            <v>3.54</v>
          </cell>
          <cell r="F3922">
            <v>1297.55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10253.27</v>
          </cell>
          <cell r="E3923">
            <v>252.83</v>
          </cell>
          <cell r="F3923">
            <v>10506.1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15499.18</v>
          </cell>
          <cell r="E3924">
            <v>252.83</v>
          </cell>
          <cell r="F3924">
            <v>15752.01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1221.68</v>
          </cell>
          <cell r="E3925">
            <v>168.55</v>
          </cell>
          <cell r="F3925">
            <v>1390.23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1543.57</v>
          </cell>
          <cell r="E3926">
            <v>252.83</v>
          </cell>
          <cell r="F3926">
            <v>1796.4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3775.46</v>
          </cell>
          <cell r="E3927">
            <v>332.88</v>
          </cell>
          <cell r="F3927">
            <v>4108.34</v>
          </cell>
        </row>
        <row r="3928">
          <cell r="A3928" t="str">
            <v>66.20</v>
          </cell>
          <cell r="B3928" t="str">
            <v>Reparos, conservacoes e complementos - GRUPO 66</v>
          </cell>
          <cell r="C3928"/>
          <cell r="D3928"/>
          <cell r="E3928"/>
          <cell r="F3928"/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19.77</v>
          </cell>
          <cell r="E3929">
            <v>13.32</v>
          </cell>
          <cell r="F3929">
            <v>33.090000000000003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33.619999999999997</v>
          </cell>
          <cell r="E3930">
            <v>13.32</v>
          </cell>
          <cell r="F3930">
            <v>46.94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D3931"/>
          <cell r="E3931">
            <v>195.5</v>
          </cell>
          <cell r="F3931">
            <v>195.5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D3932"/>
          <cell r="E3932">
            <v>195.5</v>
          </cell>
          <cell r="F3932">
            <v>195.5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14561.62</v>
          </cell>
          <cell r="E3933">
            <v>17.7</v>
          </cell>
          <cell r="F3933">
            <v>14579.32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2589.1</v>
          </cell>
          <cell r="E3934">
            <v>17.7</v>
          </cell>
          <cell r="F3934">
            <v>2606.8000000000002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  <cell r="C3935"/>
          <cell r="D3935"/>
          <cell r="E3935"/>
          <cell r="F3935"/>
        </row>
        <row r="3936">
          <cell r="A3936" t="str">
            <v>67.02</v>
          </cell>
          <cell r="B3936" t="str">
            <v>Tratamento</v>
          </cell>
          <cell r="C3936"/>
          <cell r="D3936"/>
          <cell r="E3936"/>
          <cell r="F3936"/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1699.36</v>
          </cell>
          <cell r="E3937">
            <v>86.32</v>
          </cell>
          <cell r="F3937">
            <v>1785.68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1054.68</v>
          </cell>
          <cell r="E3938">
            <v>9.74</v>
          </cell>
          <cell r="F3938">
            <v>1064.42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2439.88</v>
          </cell>
          <cell r="E3939">
            <v>9.74</v>
          </cell>
          <cell r="F3939">
            <v>2449.62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1016.61</v>
          </cell>
          <cell r="E3940">
            <v>4.87</v>
          </cell>
          <cell r="F3940">
            <v>1021.48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19354.43</v>
          </cell>
          <cell r="E3941">
            <v>173.12</v>
          </cell>
          <cell r="F3941">
            <v>19527.55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1752.46</v>
          </cell>
          <cell r="E3942">
            <v>31.32</v>
          </cell>
          <cell r="F3942">
            <v>1783.78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92106.36</v>
          </cell>
          <cell r="E3943"/>
          <cell r="F3943">
            <v>92106.36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48479.46</v>
          </cell>
          <cell r="E3944">
            <v>279.87</v>
          </cell>
          <cell r="F3944">
            <v>48759.33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415337.38</v>
          </cell>
          <cell r="E3945"/>
          <cell r="F3945">
            <v>415337.38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5271.28</v>
          </cell>
          <cell r="E3946">
            <v>60763.3</v>
          </cell>
          <cell r="F3946">
            <v>66034.58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7296.15</v>
          </cell>
          <cell r="E3947">
            <v>73344.08</v>
          </cell>
          <cell r="F3947">
            <v>80640.23</v>
          </cell>
        </row>
        <row r="3948">
          <cell r="A3948" t="str">
            <v>68</v>
          </cell>
          <cell r="B3948" t="str">
            <v>ELETRIFICACAO, EQUIPAMENTOS E SISTEMA</v>
          </cell>
          <cell r="C3948"/>
          <cell r="D3948"/>
          <cell r="E3948"/>
          <cell r="F3948"/>
        </row>
        <row r="3949">
          <cell r="A3949" t="str">
            <v>68.01</v>
          </cell>
          <cell r="B3949" t="str">
            <v>Posteamento</v>
          </cell>
          <cell r="C3949"/>
          <cell r="D3949"/>
          <cell r="E3949"/>
          <cell r="F3949"/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1302.8800000000001</v>
          </cell>
          <cell r="E3950">
            <v>292.3</v>
          </cell>
          <cell r="F3950">
            <v>1595.18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1273.9000000000001</v>
          </cell>
          <cell r="E3951">
            <v>292.3</v>
          </cell>
          <cell r="F3951">
            <v>1566.2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1751.37</v>
          </cell>
          <cell r="E3952">
            <v>292.3</v>
          </cell>
          <cell r="F3952">
            <v>2043.67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2539.96</v>
          </cell>
          <cell r="E3953">
            <v>292.3</v>
          </cell>
          <cell r="F3953">
            <v>2832.26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1908.61</v>
          </cell>
          <cell r="E3954">
            <v>292.3</v>
          </cell>
          <cell r="F3954">
            <v>2200.91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1594.33</v>
          </cell>
          <cell r="E3955">
            <v>292.3</v>
          </cell>
          <cell r="F3955">
            <v>1886.63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1589.01</v>
          </cell>
          <cell r="E3956">
            <v>292.3</v>
          </cell>
          <cell r="F3956">
            <v>1881.31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2477.9</v>
          </cell>
          <cell r="E3957">
            <v>292.3</v>
          </cell>
          <cell r="F3957">
            <v>2770.2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2297.11</v>
          </cell>
          <cell r="E3958">
            <v>292.3</v>
          </cell>
          <cell r="F3958">
            <v>2589.41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2807.11</v>
          </cell>
          <cell r="E3959">
            <v>292.3</v>
          </cell>
          <cell r="F3959">
            <v>3099.41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2826.46</v>
          </cell>
          <cell r="E3960">
            <v>292.3</v>
          </cell>
          <cell r="F3960">
            <v>3118.76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3085.47</v>
          </cell>
          <cell r="E3961">
            <v>292.3</v>
          </cell>
          <cell r="F3961">
            <v>3377.77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5270.41</v>
          </cell>
          <cell r="E3962">
            <v>292.3</v>
          </cell>
          <cell r="F3962">
            <v>5562.71</v>
          </cell>
        </row>
        <row r="3963">
          <cell r="A3963" t="str">
            <v>68.02</v>
          </cell>
          <cell r="B3963" t="str">
            <v>Estrutura especifica</v>
          </cell>
          <cell r="C3963"/>
          <cell r="D3963"/>
          <cell r="E3963"/>
          <cell r="F3963"/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570</v>
          </cell>
          <cell r="E3964">
            <v>171.48</v>
          </cell>
          <cell r="F3964">
            <v>741.48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444.41</v>
          </cell>
          <cell r="E3965">
            <v>205.77</v>
          </cell>
          <cell r="F3965">
            <v>650.17999999999995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977.99</v>
          </cell>
          <cell r="E3966">
            <v>205.77</v>
          </cell>
          <cell r="F3966">
            <v>1183.76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1224.44</v>
          </cell>
          <cell r="E3967">
            <v>308.66000000000003</v>
          </cell>
          <cell r="F3967">
            <v>1533.1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1420.22</v>
          </cell>
          <cell r="E3968">
            <v>411.54</v>
          </cell>
          <cell r="F3968">
            <v>1831.76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2171.06</v>
          </cell>
          <cell r="E3969">
            <v>308.66000000000003</v>
          </cell>
          <cell r="F3969">
            <v>2479.7199999999998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1122.5899999999999</v>
          </cell>
          <cell r="E3970">
            <v>308.66000000000003</v>
          </cell>
          <cell r="F3970">
            <v>1431.25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2187.4299999999998</v>
          </cell>
          <cell r="E3971">
            <v>411.54</v>
          </cell>
          <cell r="F3971">
            <v>2598.9699999999998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118.06</v>
          </cell>
          <cell r="E3972">
            <v>137.18</v>
          </cell>
          <cell r="F3972">
            <v>255.24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127.07</v>
          </cell>
          <cell r="E3973">
            <v>137.18</v>
          </cell>
          <cell r="F3973">
            <v>264.25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218.15</v>
          </cell>
          <cell r="E3974">
            <v>171.48</v>
          </cell>
          <cell r="F3974">
            <v>389.63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436.3</v>
          </cell>
          <cell r="E3975">
            <v>205.77</v>
          </cell>
          <cell r="F3975">
            <v>642.07000000000005</v>
          </cell>
        </row>
        <row r="3976">
          <cell r="A3976" t="str">
            <v>68.20</v>
          </cell>
          <cell r="B3976" t="str">
            <v>Reparos, conservacoes e complementos - GRUPO 68</v>
          </cell>
          <cell r="C3976"/>
          <cell r="D3976"/>
          <cell r="E3976"/>
          <cell r="F3976"/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217.45</v>
          </cell>
          <cell r="E3977">
            <v>230.72</v>
          </cell>
          <cell r="F3977">
            <v>448.17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61.09</v>
          </cell>
          <cell r="E3978">
            <v>16.84</v>
          </cell>
          <cell r="F3978">
            <v>77.930000000000007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631.9</v>
          </cell>
          <cell r="E3979">
            <v>33.67</v>
          </cell>
          <cell r="F3979">
            <v>665.57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34.4</v>
          </cell>
          <cell r="E3980">
            <v>33.5</v>
          </cell>
          <cell r="F3980">
            <v>67.900000000000006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  <cell r="C3981"/>
          <cell r="D3981"/>
          <cell r="E3981"/>
          <cell r="F3981"/>
        </row>
        <row r="3982">
          <cell r="A3982" t="str">
            <v>69.03</v>
          </cell>
          <cell r="B3982" t="str">
            <v>Distribuicao e comando, caixas e equipamentos especificos</v>
          </cell>
          <cell r="C3982"/>
          <cell r="D3982"/>
          <cell r="E3982"/>
          <cell r="F3982"/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66.959999999999994</v>
          </cell>
          <cell r="E3983"/>
          <cell r="F3983">
            <v>66.959999999999994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403.61</v>
          </cell>
          <cell r="E3984">
            <v>60.32</v>
          </cell>
          <cell r="F3984">
            <v>463.93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841.06</v>
          </cell>
          <cell r="E3985">
            <v>128.27000000000001</v>
          </cell>
          <cell r="F3985">
            <v>969.33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1458.68</v>
          </cell>
          <cell r="E3986">
            <v>6.73</v>
          </cell>
          <cell r="F3986">
            <v>1465.41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169.6</v>
          </cell>
          <cell r="E3987">
            <v>19.149999999999999</v>
          </cell>
          <cell r="F3987">
            <v>188.75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36.43</v>
          </cell>
          <cell r="E3988">
            <v>7.18</v>
          </cell>
          <cell r="F3988">
            <v>43.61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162.44</v>
          </cell>
          <cell r="E3989">
            <v>7.18</v>
          </cell>
          <cell r="F3989">
            <v>169.62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6855.28</v>
          </cell>
          <cell r="E3990"/>
          <cell r="F3990">
            <v>6855.28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23977.11</v>
          </cell>
          <cell r="E3991"/>
          <cell r="F3991">
            <v>23977.11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69153.73</v>
          </cell>
          <cell r="E3992"/>
          <cell r="F3992">
            <v>69153.73</v>
          </cell>
        </row>
        <row r="3993">
          <cell r="A3993" t="str">
            <v>69.05</v>
          </cell>
          <cell r="B3993" t="str">
            <v>Estabilizacao de tensao</v>
          </cell>
          <cell r="C3993"/>
          <cell r="D3993"/>
          <cell r="E3993"/>
          <cell r="F3993"/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9529.41</v>
          </cell>
          <cell r="E3994">
            <v>71.8</v>
          </cell>
          <cell r="F3994">
            <v>9601.2099999999991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12530.79</v>
          </cell>
          <cell r="E3995">
            <v>71.8</v>
          </cell>
          <cell r="F3995">
            <v>12602.59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37040.69</v>
          </cell>
          <cell r="E3996">
            <v>71.8</v>
          </cell>
          <cell r="F3996">
            <v>37112.49</v>
          </cell>
        </row>
        <row r="3997">
          <cell r="A3997" t="str">
            <v>69.06</v>
          </cell>
          <cell r="B3997" t="str">
            <v>Sistemas ininterruptos de energia</v>
          </cell>
          <cell r="C3997"/>
          <cell r="D3997"/>
          <cell r="E3997"/>
          <cell r="F3997"/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36501.4</v>
          </cell>
          <cell r="E3998">
            <v>134.66</v>
          </cell>
          <cell r="F3998">
            <v>36636.06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48358.65</v>
          </cell>
          <cell r="E3999">
            <v>134.66</v>
          </cell>
          <cell r="F3999">
            <v>48493.31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51982.16</v>
          </cell>
          <cell r="E4000">
            <v>134.66</v>
          </cell>
          <cell r="F4000">
            <v>52116.82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4991.84</v>
          </cell>
          <cell r="E4001">
            <v>95.72</v>
          </cell>
          <cell r="F4001">
            <v>5087.5600000000004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13821.51</v>
          </cell>
          <cell r="E4002">
            <v>134.66</v>
          </cell>
          <cell r="F4002">
            <v>13956.17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20497.97</v>
          </cell>
          <cell r="E4003">
            <v>95.72</v>
          </cell>
          <cell r="F4003">
            <v>20593.689999999999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769.84</v>
          </cell>
          <cell r="E4004">
            <v>47.86</v>
          </cell>
          <cell r="F4004">
            <v>817.7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42990.43</v>
          </cell>
          <cell r="E4005">
            <v>134.66</v>
          </cell>
          <cell r="F4005">
            <v>43125.09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57586.8</v>
          </cell>
          <cell r="E4006">
            <v>134.66</v>
          </cell>
          <cell r="F4006">
            <v>57721.46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124056.84</v>
          </cell>
          <cell r="E4007">
            <v>134.66</v>
          </cell>
          <cell r="F4007">
            <v>124191.5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132516.07999999999</v>
          </cell>
          <cell r="E4008">
            <v>134.66</v>
          </cell>
          <cell r="F4008">
            <v>132650.74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56703.79</v>
          </cell>
          <cell r="E4009">
            <v>134.66</v>
          </cell>
          <cell r="F4009">
            <v>56838.45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25565.85</v>
          </cell>
          <cell r="E4010">
            <v>134.66</v>
          </cell>
          <cell r="F4010">
            <v>25700.51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36238.699999999997</v>
          </cell>
          <cell r="E4011">
            <v>134.66</v>
          </cell>
          <cell r="F4011">
            <v>36373.360000000001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80925.73</v>
          </cell>
          <cell r="E4012">
            <v>134.66</v>
          </cell>
          <cell r="F4012">
            <v>81060.39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30815.57</v>
          </cell>
          <cell r="E4013">
            <v>134.66</v>
          </cell>
          <cell r="F4013">
            <v>30950.23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79722.710000000006</v>
          </cell>
          <cell r="E4014">
            <v>134.66</v>
          </cell>
          <cell r="F4014">
            <v>79857.37</v>
          </cell>
        </row>
        <row r="4015">
          <cell r="A4015" t="str">
            <v>69.08</v>
          </cell>
          <cell r="B4015" t="str">
            <v>Equipamentos para informatica</v>
          </cell>
          <cell r="C4015"/>
          <cell r="D4015"/>
          <cell r="E4015"/>
          <cell r="F4015"/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768.39</v>
          </cell>
          <cell r="E4016">
            <v>54.87</v>
          </cell>
          <cell r="F4016">
            <v>823.26</v>
          </cell>
        </row>
        <row r="4017">
          <cell r="A4017" t="str">
            <v>69.09</v>
          </cell>
          <cell r="B4017" t="str">
            <v>Sistema de rede</v>
          </cell>
          <cell r="C4017"/>
          <cell r="D4017"/>
          <cell r="E4017"/>
          <cell r="F4017"/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53.87</v>
          </cell>
          <cell r="E4018">
            <v>9.57</v>
          </cell>
          <cell r="F4018">
            <v>63.44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743.48</v>
          </cell>
          <cell r="E4019">
            <v>38.29</v>
          </cell>
          <cell r="F4019">
            <v>781.77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515.6</v>
          </cell>
          <cell r="E4020">
            <v>38.29</v>
          </cell>
          <cell r="F4020">
            <v>553.89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152.9</v>
          </cell>
          <cell r="E4021">
            <v>9.57</v>
          </cell>
          <cell r="F4021">
            <v>162.47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1305.82</v>
          </cell>
          <cell r="E4022">
            <v>3.54</v>
          </cell>
          <cell r="F4022">
            <v>1309.3599999999999</v>
          </cell>
        </row>
        <row r="4023">
          <cell r="A4023" t="str">
            <v>69.10</v>
          </cell>
          <cell r="B4023" t="str">
            <v>Telecomunicacoes</v>
          </cell>
          <cell r="C4023"/>
          <cell r="D4023"/>
          <cell r="E4023"/>
          <cell r="F4023"/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447.95</v>
          </cell>
          <cell r="E4024">
            <v>21.95</v>
          </cell>
          <cell r="F4024">
            <v>469.9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497.03</v>
          </cell>
          <cell r="E4025">
            <v>382.88</v>
          </cell>
          <cell r="F4025">
            <v>879.91</v>
          </cell>
        </row>
        <row r="4026">
          <cell r="A4026" t="str">
            <v>69.20</v>
          </cell>
          <cell r="B4026" t="str">
            <v>Reparos, conservacoes e complementos - GRUPO 69</v>
          </cell>
          <cell r="C4026"/>
          <cell r="D4026"/>
          <cell r="E4026"/>
          <cell r="F4026"/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0.47</v>
          </cell>
          <cell r="E4027">
            <v>4.79</v>
          </cell>
          <cell r="F4027">
            <v>5.26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7.11</v>
          </cell>
          <cell r="E4028">
            <v>9.57</v>
          </cell>
          <cell r="F4028">
            <v>16.68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2.54</v>
          </cell>
          <cell r="E4029">
            <v>9.57</v>
          </cell>
          <cell r="F4029">
            <v>12.11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3.19</v>
          </cell>
          <cell r="E4030">
            <v>9.57</v>
          </cell>
          <cell r="F4030">
            <v>12.76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281.33</v>
          </cell>
          <cell r="E4031">
            <v>10.63</v>
          </cell>
          <cell r="F4031">
            <v>291.95999999999998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619.86</v>
          </cell>
          <cell r="E4032">
            <v>10.63</v>
          </cell>
          <cell r="F4032">
            <v>630.49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4.79</v>
          </cell>
          <cell r="E4033">
            <v>16.84</v>
          </cell>
          <cell r="F4033">
            <v>21.63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21.96</v>
          </cell>
          <cell r="E4034">
            <v>16.84</v>
          </cell>
          <cell r="F4034">
            <v>38.799999999999997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67.91</v>
          </cell>
          <cell r="E4035">
            <v>1.95</v>
          </cell>
          <cell r="F4035">
            <v>69.86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206.84</v>
          </cell>
          <cell r="E4036">
            <v>10.97</v>
          </cell>
          <cell r="F4036">
            <v>217.81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80.599999999999994</v>
          </cell>
          <cell r="E4037">
            <v>7.08</v>
          </cell>
          <cell r="F4037">
            <v>87.68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103.87</v>
          </cell>
          <cell r="E4038">
            <v>7.08</v>
          </cell>
          <cell r="F4038">
            <v>110.95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167.04</v>
          </cell>
          <cell r="E4039">
            <v>7.08</v>
          </cell>
          <cell r="F4039">
            <v>174.12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89.62</v>
          </cell>
          <cell r="E4040">
            <v>1.95</v>
          </cell>
          <cell r="F4040">
            <v>91.57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92.5</v>
          </cell>
          <cell r="E4041">
            <v>1.95</v>
          </cell>
          <cell r="F4041">
            <v>94.45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9.7799999999999994</v>
          </cell>
          <cell r="E4042">
            <v>3.89</v>
          </cell>
          <cell r="F4042">
            <v>13.67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12.21</v>
          </cell>
          <cell r="E4043">
            <v>3.89</v>
          </cell>
          <cell r="F4043">
            <v>16.100000000000001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18.45</v>
          </cell>
          <cell r="E4044">
            <v>18.11</v>
          </cell>
          <cell r="F4044">
            <v>36.56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7.99</v>
          </cell>
          <cell r="E4045">
            <v>10.97</v>
          </cell>
          <cell r="F4045">
            <v>18.96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13.11</v>
          </cell>
          <cell r="E4046">
            <v>10.97</v>
          </cell>
          <cell r="F4046">
            <v>24.08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12.93</v>
          </cell>
          <cell r="E4047">
            <v>10.97</v>
          </cell>
          <cell r="F4047">
            <v>23.9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31.06</v>
          </cell>
          <cell r="E4048">
            <v>18.59</v>
          </cell>
          <cell r="F4048">
            <v>49.65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11.03</v>
          </cell>
          <cell r="E4049">
            <v>9.57</v>
          </cell>
          <cell r="F4049">
            <v>20.6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150.13</v>
          </cell>
          <cell r="E4050">
            <v>33.67</v>
          </cell>
          <cell r="F4050">
            <v>183.8</v>
          </cell>
        </row>
        <row r="4051">
          <cell r="A4051" t="str">
            <v>70</v>
          </cell>
          <cell r="B4051" t="str">
            <v>SINALIZACAO VIARIA</v>
          </cell>
          <cell r="C4051"/>
          <cell r="D4051"/>
          <cell r="E4051"/>
          <cell r="F4051"/>
        </row>
        <row r="4052">
          <cell r="A4052" t="str">
            <v>70.01</v>
          </cell>
          <cell r="B4052" t="str">
            <v>Dispositivo viario</v>
          </cell>
          <cell r="C4052"/>
          <cell r="D4052"/>
          <cell r="E4052"/>
          <cell r="F4052"/>
        </row>
        <row r="4053">
          <cell r="A4053" t="str">
            <v>70.01.002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292.48</v>
          </cell>
          <cell r="E4053">
            <v>2.86</v>
          </cell>
          <cell r="F4053">
            <v>295.33999999999997</v>
          </cell>
        </row>
        <row r="4054">
          <cell r="A4054" t="str">
            <v>70.01.020</v>
          </cell>
          <cell r="B4054" t="str">
            <v>Ondulação transversal em massa asfáltica - lombada tipo A</v>
          </cell>
          <cell r="C4054" t="str">
            <v>M2</v>
          </cell>
          <cell r="D4054">
            <v>309.31</v>
          </cell>
          <cell r="E4054">
            <v>3.04</v>
          </cell>
          <cell r="F4054">
            <v>312.35000000000002</v>
          </cell>
        </row>
        <row r="4055">
          <cell r="A4055" t="str">
            <v>70.01.021</v>
          </cell>
          <cell r="B4055" t="str">
            <v>Ondulação transversal em massa alfáltica - lombada tipo B</v>
          </cell>
          <cell r="C4055" t="str">
            <v>M2</v>
          </cell>
          <cell r="D4055">
            <v>311.39</v>
          </cell>
          <cell r="E4055">
            <v>3.06</v>
          </cell>
          <cell r="F4055">
            <v>314.45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353.07</v>
          </cell>
          <cell r="E4056">
            <v>13.71</v>
          </cell>
          <cell r="F4056">
            <v>366.78</v>
          </cell>
        </row>
        <row r="4057">
          <cell r="A4057" t="str">
            <v>70.02</v>
          </cell>
          <cell r="B4057" t="str">
            <v>Sinalizacao horizontal</v>
          </cell>
          <cell r="C4057"/>
          <cell r="D4057"/>
          <cell r="E4057"/>
          <cell r="F4057"/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72.8</v>
          </cell>
          <cell r="E4058"/>
          <cell r="F4058">
            <v>72.8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35.74</v>
          </cell>
          <cell r="E4059"/>
          <cell r="F4059">
            <v>35.74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183.28</v>
          </cell>
          <cell r="E4060"/>
          <cell r="F4060">
            <v>183.28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229.1</v>
          </cell>
          <cell r="E4061"/>
          <cell r="F4061">
            <v>229.1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76.91</v>
          </cell>
          <cell r="E4062"/>
          <cell r="F4062">
            <v>76.91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112.4</v>
          </cell>
          <cell r="E4063"/>
          <cell r="F4063">
            <v>112.4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130.19</v>
          </cell>
          <cell r="E4064"/>
          <cell r="F4064">
            <v>130.19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222.29</v>
          </cell>
          <cell r="E4065"/>
          <cell r="F4065">
            <v>222.29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215.51</v>
          </cell>
          <cell r="E4066"/>
          <cell r="F4066">
            <v>215.51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37.26</v>
          </cell>
          <cell r="E4067"/>
          <cell r="F4067">
            <v>37.26</v>
          </cell>
        </row>
        <row r="4068">
          <cell r="A4068" t="str">
            <v>70.03</v>
          </cell>
          <cell r="B4068" t="str">
            <v>Sinalizacao vertical</v>
          </cell>
          <cell r="C4068"/>
          <cell r="D4068"/>
          <cell r="E4068"/>
          <cell r="F4068"/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934.91</v>
          </cell>
          <cell r="E4069">
            <v>24.77</v>
          </cell>
          <cell r="F4069">
            <v>959.68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985.97</v>
          </cell>
          <cell r="E4070">
            <v>24.76</v>
          </cell>
          <cell r="F4070">
            <v>1010.73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1143.32</v>
          </cell>
          <cell r="E4071">
            <v>24.76</v>
          </cell>
          <cell r="F4071">
            <v>1168.08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1206.78</v>
          </cell>
          <cell r="E4072">
            <v>24.76</v>
          </cell>
          <cell r="F4072">
            <v>1231.54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1451.13</v>
          </cell>
          <cell r="E4073">
            <v>24.76</v>
          </cell>
          <cell r="F4073">
            <v>1475.89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917.28</v>
          </cell>
          <cell r="E4074">
            <v>37.15</v>
          </cell>
          <cell r="F4074">
            <v>954.43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988.47</v>
          </cell>
          <cell r="E4075">
            <v>37.15</v>
          </cell>
          <cell r="F4075">
            <v>1025.6199999999999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1189.73</v>
          </cell>
          <cell r="E4076">
            <v>37.15</v>
          </cell>
          <cell r="F4076">
            <v>1226.8800000000001</v>
          </cell>
        </row>
        <row r="4077">
          <cell r="A4077" t="str">
            <v>70.04</v>
          </cell>
          <cell r="B4077" t="str">
            <v>Coluna cônica</v>
          </cell>
          <cell r="C4077"/>
          <cell r="D4077"/>
          <cell r="E4077"/>
          <cell r="F4077"/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1201.48</v>
          </cell>
          <cell r="E4078">
            <v>108.15</v>
          </cell>
          <cell r="F4078">
            <v>1309.6300000000001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2823.33</v>
          </cell>
          <cell r="E4079">
            <v>108.15</v>
          </cell>
          <cell r="F4079">
            <v>2931.48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4244.92</v>
          </cell>
          <cell r="E4080">
            <v>184.97</v>
          </cell>
          <cell r="F4080">
            <v>4429.8900000000003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3533.03</v>
          </cell>
          <cell r="E4081">
            <v>108.15</v>
          </cell>
          <cell r="F4081">
            <v>3641.18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2153.52</v>
          </cell>
          <cell r="E4082">
            <v>67.33</v>
          </cell>
          <cell r="F4082">
            <v>2220.85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2009.22</v>
          </cell>
          <cell r="E4083">
            <v>108.15</v>
          </cell>
          <cell r="F4083">
            <v>2117.37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2573.0100000000002</v>
          </cell>
          <cell r="E4084">
            <v>108.15</v>
          </cell>
          <cell r="F4084">
            <v>2681.16</v>
          </cell>
        </row>
        <row r="4085">
          <cell r="A4085" t="str">
            <v>70.05</v>
          </cell>
          <cell r="B4085" t="str">
            <v>Sinalizacao semaforica e complementar</v>
          </cell>
          <cell r="C4085"/>
          <cell r="D4085"/>
          <cell r="E4085"/>
          <cell r="F4085"/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361.28</v>
          </cell>
          <cell r="E4086">
            <v>22.77</v>
          </cell>
          <cell r="F4086">
            <v>384.05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3528.58</v>
          </cell>
          <cell r="E4087">
            <v>50.6</v>
          </cell>
          <cell r="F4087">
            <v>3579.18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1420.79</v>
          </cell>
          <cell r="E4088">
            <v>33.67</v>
          </cell>
          <cell r="F4088">
            <v>1454.46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2065.5</v>
          </cell>
          <cell r="E4089">
            <v>575.95000000000005</v>
          </cell>
          <cell r="F4089">
            <v>2641.45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6748.99</v>
          </cell>
          <cell r="E4090">
            <v>671.67</v>
          </cell>
          <cell r="F4090">
            <v>7420.66</v>
          </cell>
        </row>
        <row r="4091">
          <cell r="A4091" t="str">
            <v>70.06</v>
          </cell>
          <cell r="B4091" t="str">
            <v>Tachas e tachoes</v>
          </cell>
          <cell r="C4091"/>
          <cell r="D4091"/>
          <cell r="E4091"/>
          <cell r="F4091"/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82.52</v>
          </cell>
          <cell r="E4092">
            <v>10.96</v>
          </cell>
          <cell r="F4092">
            <v>93.48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23.75</v>
          </cell>
          <cell r="E4093">
            <v>8.2200000000000006</v>
          </cell>
          <cell r="F4093">
            <v>31.97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13.19</v>
          </cell>
          <cell r="E4094">
            <v>8.2200000000000006</v>
          </cell>
          <cell r="F4094">
            <v>21.41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11.49</v>
          </cell>
          <cell r="E4095">
            <v>8.2200000000000006</v>
          </cell>
          <cell r="F4095">
            <v>19.71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17.47</v>
          </cell>
          <cell r="E4096">
            <v>8.2200000000000006</v>
          </cell>
          <cell r="F4096">
            <v>25.69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13.72</v>
          </cell>
          <cell r="E4097">
            <v>8.2200000000000006</v>
          </cell>
          <cell r="F4097">
            <v>21.94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36.65</v>
          </cell>
          <cell r="E4098">
            <v>9.19</v>
          </cell>
          <cell r="F4098">
            <v>45.84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32.79</v>
          </cell>
          <cell r="E4099">
            <v>9.19</v>
          </cell>
          <cell r="F4099">
            <v>41.98</v>
          </cell>
        </row>
        <row r="4100">
          <cell r="A4100" t="str">
            <v>97</v>
          </cell>
          <cell r="B4100" t="str">
            <v>SINALIZACAO E COMUNICACAO VISUAL</v>
          </cell>
          <cell r="C4100"/>
          <cell r="D4100"/>
          <cell r="E4100"/>
          <cell r="F4100"/>
        </row>
        <row r="4101">
          <cell r="A4101" t="str">
            <v>97.02</v>
          </cell>
          <cell r="B4101" t="str">
            <v>Placas, porticos e obeliscos arquitetônicos</v>
          </cell>
          <cell r="C4101"/>
          <cell r="D4101"/>
          <cell r="E4101"/>
          <cell r="F4101"/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10256.719999999999</v>
          </cell>
          <cell r="E4102">
            <v>86.32</v>
          </cell>
          <cell r="F4102">
            <v>10343.040000000001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351.76</v>
          </cell>
          <cell r="E4103">
            <v>86.32</v>
          </cell>
          <cell r="F4103">
            <v>438.08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3287.37</v>
          </cell>
          <cell r="E4104">
            <v>86.32</v>
          </cell>
          <cell r="F4104">
            <v>3373.69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9.9499999999999993</v>
          </cell>
          <cell r="E4105">
            <v>6.26</v>
          </cell>
          <cell r="F4105">
            <v>16.21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6.48</v>
          </cell>
          <cell r="E4106">
            <v>6.26</v>
          </cell>
          <cell r="F4106">
            <v>12.74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6.05</v>
          </cell>
          <cell r="E4107">
            <v>6.26</v>
          </cell>
          <cell r="F4107">
            <v>12.31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5.87</v>
          </cell>
          <cell r="E4108">
            <v>6.26</v>
          </cell>
          <cell r="F4108">
            <v>12.13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11.36</v>
          </cell>
          <cell r="E4109">
            <v>6.26</v>
          </cell>
          <cell r="F4109">
            <v>17.62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5.64</v>
          </cell>
          <cell r="E4110">
            <v>6.26</v>
          </cell>
          <cell r="F4110">
            <v>11.9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531.6</v>
          </cell>
          <cell r="E4111">
            <v>3.55</v>
          </cell>
          <cell r="F4111">
            <v>535.15</v>
          </cell>
        </row>
        <row r="4112">
          <cell r="A4112" t="str">
            <v>97.03</v>
          </cell>
          <cell r="B4112" t="str">
            <v>Pintura de letras e pictogramas</v>
          </cell>
          <cell r="C4112"/>
          <cell r="D4112"/>
          <cell r="E4112"/>
          <cell r="F4112"/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9.9</v>
          </cell>
          <cell r="E4113">
            <v>54.59</v>
          </cell>
          <cell r="F4113">
            <v>64.489999999999995</v>
          </cell>
        </row>
        <row r="4114">
          <cell r="A4114" t="str">
            <v>97.05</v>
          </cell>
          <cell r="B4114" t="str">
            <v>Placas, porticos e sinalizacao viaria</v>
          </cell>
          <cell r="C4114"/>
          <cell r="D4114"/>
          <cell r="E4114"/>
          <cell r="F4114"/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97.25</v>
          </cell>
          <cell r="E4115">
            <v>7.34</v>
          </cell>
          <cell r="F4115">
            <v>104.59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</v>
          </cell>
          <cell r="E4116">
            <v>1.51</v>
          </cell>
          <cell r="F4116">
            <v>40.51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64.260000000000005</v>
          </cell>
          <cell r="E4117"/>
          <cell r="F4117">
            <v>64.260000000000005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26.01</v>
          </cell>
          <cell r="E4118"/>
          <cell r="F4118">
            <v>26.01</v>
          </cell>
        </row>
        <row r="4119">
          <cell r="A4119" t="str">
            <v>98</v>
          </cell>
          <cell r="B4119" t="str">
            <v>ARQUITETURA DE INTERIORES</v>
          </cell>
          <cell r="C4119"/>
          <cell r="D4119"/>
          <cell r="E4119"/>
          <cell r="F4119"/>
        </row>
        <row r="4120">
          <cell r="A4120" t="str">
            <v>98.02</v>
          </cell>
          <cell r="B4120" t="str">
            <v>Mobiliario</v>
          </cell>
          <cell r="C4120"/>
          <cell r="D4120"/>
          <cell r="E4120"/>
          <cell r="F4120"/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687.03</v>
          </cell>
          <cell r="E4121"/>
          <cell r="F4121">
            <v>687.03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ado_185"/>
    </sheetNames>
    <sheetDataSet>
      <sheetData sheetId="0">
        <row r="1">
          <cell r="A1"/>
          <cell r="B1" t="str">
            <v>COMPANHIA DE DESENVOLVIMENTO HABITACIONAL E URBANO</v>
          </cell>
          <cell r="C1"/>
          <cell r="D1"/>
          <cell r="E1"/>
          <cell r="F1"/>
        </row>
        <row r="2">
          <cell r="A2" t="str">
            <v>DO ESTADO DE SÃO PAULO</v>
          </cell>
          <cell r="B2"/>
          <cell r="C2"/>
          <cell r="D2"/>
          <cell r="E2"/>
          <cell r="F2"/>
        </row>
        <row r="3">
          <cell r="A3" t="str">
            <v>BOLETIM REFERENCIAL DE CUSTOS - TABELA DE SERVIÇOS</v>
          </cell>
          <cell r="B3"/>
          <cell r="C3"/>
          <cell r="D3"/>
          <cell r="E3"/>
          <cell r="F3"/>
        </row>
        <row r="4">
          <cell r="A4" t="str">
            <v>SEM DESONERAÇÃO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 t="str">
            <v>Versão 185</v>
          </cell>
        </row>
        <row r="6">
          <cell r="A6"/>
          <cell r="B6"/>
          <cell r="C6"/>
          <cell r="D6"/>
          <cell r="E6"/>
          <cell r="F6" t="str">
            <v>Data base: FEVEREIRO/22</v>
          </cell>
        </row>
        <row r="7">
          <cell r="A7"/>
          <cell r="B7"/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/>
          <cell r="D9"/>
          <cell r="E9"/>
          <cell r="F9"/>
        </row>
        <row r="10">
          <cell r="A10" t="str">
            <v>01.02</v>
          </cell>
          <cell r="B10" t="str">
            <v>Parecer técnico</v>
          </cell>
          <cell r="C10"/>
          <cell r="D10"/>
          <cell r="E10"/>
          <cell r="F10"/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/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/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/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/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/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/>
          <cell r="D16"/>
          <cell r="E16"/>
          <cell r="F16"/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/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/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/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/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/>
          <cell r="D21"/>
          <cell r="E21"/>
          <cell r="F21"/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/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/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/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/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/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/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/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/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/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/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/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/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/>
          <cell r="D34"/>
          <cell r="E34"/>
          <cell r="F34"/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/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/>
          <cell r="D60"/>
          <cell r="E60"/>
          <cell r="F60"/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/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/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/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/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/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/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/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/>
          <cell r="D68"/>
          <cell r="E68"/>
          <cell r="F68"/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/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/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/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/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/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/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/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/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/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/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/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/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/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/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/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/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/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/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/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/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/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/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/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/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/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/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/>
          <cell r="D102"/>
          <cell r="E102"/>
          <cell r="F102"/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/>
          <cell r="D111"/>
          <cell r="E111"/>
          <cell r="F111"/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/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/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/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/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/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/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/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/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/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/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/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/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/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/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/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/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/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/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/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/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/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/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/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/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/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/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/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/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/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/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/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/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/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/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/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/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/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/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/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/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/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/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/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/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/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/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/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/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/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/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/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/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/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/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/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/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/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/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/>
          <cell r="D171"/>
          <cell r="E171"/>
          <cell r="F171"/>
        </row>
        <row r="172">
          <cell r="A172" t="str">
            <v>02.01</v>
          </cell>
          <cell r="B172" t="str">
            <v>Construção provisória</v>
          </cell>
          <cell r="C172"/>
          <cell r="D172"/>
          <cell r="E172"/>
          <cell r="F172"/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/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/>
          <cell r="D177"/>
          <cell r="E177"/>
          <cell r="F177"/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/>
          <cell r="D183"/>
          <cell r="E183"/>
          <cell r="F183"/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/>
          <cell r="D195"/>
          <cell r="E195"/>
          <cell r="F195"/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/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/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/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/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/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/>
          <cell r="D203"/>
          <cell r="E203"/>
          <cell r="F203"/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/>
          <cell r="D206"/>
          <cell r="E206"/>
          <cell r="F206"/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/>
          <cell r="D210"/>
          <cell r="E210"/>
          <cell r="F210"/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/>
          <cell r="D216"/>
          <cell r="E216"/>
          <cell r="F216"/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/>
          <cell r="D221"/>
          <cell r="E221"/>
          <cell r="F221"/>
        </row>
        <row r="222">
          <cell r="A222" t="str">
            <v>03.01</v>
          </cell>
          <cell r="B222" t="str">
            <v>Demolição de concreto, lastro, mistura e afins</v>
          </cell>
          <cell r="C222"/>
          <cell r="D222"/>
          <cell r="E222"/>
          <cell r="F222"/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/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/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/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/>
          <cell r="D234"/>
          <cell r="E234"/>
          <cell r="F234"/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/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/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/>
          <cell r="D237"/>
          <cell r="E237"/>
          <cell r="F237"/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/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/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/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/>
          <cell r="D241"/>
          <cell r="E241"/>
          <cell r="F241"/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/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/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/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/>
          <cell r="D245"/>
          <cell r="E245"/>
          <cell r="F245"/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/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/>
          <cell r="D247"/>
          <cell r="E247"/>
          <cell r="F247"/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/>
          <cell r="D250"/>
          <cell r="E250"/>
          <cell r="F250"/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/>
          <cell r="D256"/>
          <cell r="E256"/>
          <cell r="F256"/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/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/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/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/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/>
          <cell r="D261"/>
          <cell r="E261"/>
          <cell r="F261"/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/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/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/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/>
          <cell r="D265"/>
          <cell r="E265"/>
          <cell r="F265"/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/>
          <cell r="D272"/>
          <cell r="E272"/>
          <cell r="F272"/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/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/>
          <cell r="D275"/>
          <cell r="E275"/>
          <cell r="F275"/>
        </row>
        <row r="276">
          <cell r="A276" t="str">
            <v>04.01</v>
          </cell>
          <cell r="B276" t="str">
            <v>Retirada de fechamento e elemento divisor</v>
          </cell>
          <cell r="C276"/>
          <cell r="D276"/>
          <cell r="E276"/>
          <cell r="F276"/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/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/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/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/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/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/>
          <cell r="D283"/>
          <cell r="E283"/>
          <cell r="F283"/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/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/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/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/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/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/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/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/>
          <cell r="D291"/>
          <cell r="E291"/>
          <cell r="F291"/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/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/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/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/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/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/>
          <cell r="D297"/>
          <cell r="E297"/>
          <cell r="F297"/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/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/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/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/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/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/>
          <cell r="D303"/>
          <cell r="E303"/>
          <cell r="F303"/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/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/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/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/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/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/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/>
          <cell r="D310"/>
          <cell r="E310"/>
          <cell r="F310"/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/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/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/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/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/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/>
          <cell r="D316"/>
          <cell r="E316"/>
          <cell r="F316"/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/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/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/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/>
          <cell r="D320"/>
          <cell r="E320"/>
          <cell r="F320"/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/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/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/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/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/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/>
          <cell r="D326"/>
          <cell r="E326"/>
          <cell r="F326"/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/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/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/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/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/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/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/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/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/>
          <cell r="D335"/>
          <cell r="E335"/>
          <cell r="F335"/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/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/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/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/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/>
          <cell r="D340"/>
          <cell r="E340"/>
          <cell r="F340"/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/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/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/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/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/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/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/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/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/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/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/>
          <cell r="D351"/>
          <cell r="E351"/>
          <cell r="F351"/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/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/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/>
          <cell r="D354"/>
          <cell r="E354"/>
          <cell r="F354"/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/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/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/>
          <cell r="D357"/>
          <cell r="E357"/>
          <cell r="F357"/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/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/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/>
          <cell r="D360"/>
          <cell r="E360"/>
          <cell r="F360"/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/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/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/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/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/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/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/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/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/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/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/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/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/>
          <cell r="D373"/>
          <cell r="E373"/>
          <cell r="F373"/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/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/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/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/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/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/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/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/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/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/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/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/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/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/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/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/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/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/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/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/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/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/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/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/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/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/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/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/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/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/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/>
          <cell r="D404"/>
          <cell r="E404"/>
          <cell r="F404"/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/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/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/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/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/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/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/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/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/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/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/>
          <cell r="D415"/>
          <cell r="E415"/>
          <cell r="F415"/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/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/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/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/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/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/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/>
          <cell r="D422"/>
          <cell r="E422"/>
          <cell r="F422"/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/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/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/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/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/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/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/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/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/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/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/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/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/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/>
          <cell r="D438"/>
          <cell r="E438"/>
          <cell r="F438"/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/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/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/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/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/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/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/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/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/>
          <cell r="D448"/>
          <cell r="E448"/>
          <cell r="F448"/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/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/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/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/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/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/>
          <cell r="D454"/>
          <cell r="E454"/>
          <cell r="F454"/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/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/>
          <cell r="D456"/>
          <cell r="E456"/>
          <cell r="F456"/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/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/>
          <cell r="D458"/>
          <cell r="E458"/>
          <cell r="F458"/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/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/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/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/>
          <cell r="D464"/>
          <cell r="E464"/>
          <cell r="F464"/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/>
          <cell r="D466"/>
          <cell r="E466"/>
          <cell r="F466"/>
        </row>
        <row r="467">
          <cell r="A467" t="str">
            <v>05.04</v>
          </cell>
          <cell r="B467" t="str">
            <v>Transporte de material solto</v>
          </cell>
          <cell r="C467"/>
          <cell r="D467"/>
          <cell r="E467"/>
          <cell r="F467"/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/>
          <cell r="D469"/>
          <cell r="E469"/>
          <cell r="F469"/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/>
          <cell r="D474"/>
          <cell r="E474"/>
          <cell r="F474"/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/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/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/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/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/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/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/>
          <cell r="D481"/>
          <cell r="E481"/>
          <cell r="F481"/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/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/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/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/>
          <cell r="D485"/>
          <cell r="E485"/>
          <cell r="F485"/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/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/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/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/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/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/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/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/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/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/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/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/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/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/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/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/>
          <cell r="D501"/>
          <cell r="E501"/>
          <cell r="F501"/>
        </row>
        <row r="502">
          <cell r="A502" t="str">
            <v>06.01</v>
          </cell>
          <cell r="B502" t="str">
            <v>Escavação manual em campo aberto de solo, exceto rocha</v>
          </cell>
          <cell r="C502"/>
          <cell r="D502"/>
          <cell r="E502"/>
          <cell r="F502"/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/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/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/>
          <cell r="D505"/>
          <cell r="E505"/>
          <cell r="F505"/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/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/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/>
          <cell r="D508"/>
          <cell r="E508"/>
          <cell r="F508"/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/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/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/>
          <cell r="D512"/>
          <cell r="E512"/>
          <cell r="F512"/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/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/>
          <cell r="D514"/>
          <cell r="E514"/>
          <cell r="F514"/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/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/>
          <cell r="D516"/>
          <cell r="E516"/>
          <cell r="F516"/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/>
          <cell r="D517"/>
          <cell r="E517"/>
          <cell r="F517"/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/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/>
          <cell r="D522"/>
          <cell r="E522"/>
          <cell r="F522"/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/>
          <cell r="D527"/>
          <cell r="E527"/>
          <cell r="F527"/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/>
          <cell r="D530"/>
          <cell r="E530"/>
          <cell r="F530"/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/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/>
          <cell r="D532"/>
          <cell r="E532"/>
          <cell r="F532"/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/>
          <cell r="D534"/>
          <cell r="E534"/>
          <cell r="F534"/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/>
          <cell r="D537"/>
          <cell r="E537"/>
          <cell r="F537"/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/>
          <cell r="D542"/>
          <cell r="E542"/>
          <cell r="F542"/>
        </row>
        <row r="543">
          <cell r="A543" t="str">
            <v>08.01</v>
          </cell>
          <cell r="B543" t="str">
            <v>Escoramento</v>
          </cell>
          <cell r="C543"/>
          <cell r="D543"/>
          <cell r="E543"/>
          <cell r="F543"/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/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/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/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/>
          <cell r="D551"/>
          <cell r="E551"/>
          <cell r="F551"/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/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/>
          <cell r="D556"/>
          <cell r="E556"/>
          <cell r="F556"/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/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/>
          <cell r="D558"/>
          <cell r="E558"/>
          <cell r="F558"/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/>
          <cell r="D565"/>
          <cell r="E565"/>
          <cell r="F565"/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/>
          <cell r="D569"/>
          <cell r="E569"/>
          <cell r="F569"/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/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/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/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/>
          <cell r="D574"/>
          <cell r="E574"/>
          <cell r="F574"/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/>
          <cell r="D579"/>
          <cell r="E579"/>
          <cell r="F579"/>
        </row>
        <row r="580">
          <cell r="A580" t="str">
            <v>09.01</v>
          </cell>
          <cell r="B580" t="str">
            <v>Forma em tabua</v>
          </cell>
          <cell r="C580"/>
          <cell r="D580"/>
          <cell r="E580"/>
          <cell r="F580"/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/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/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/>
          <cell r="D586"/>
          <cell r="E586"/>
          <cell r="F586"/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/>
          <cell r="D596"/>
          <cell r="E596"/>
          <cell r="F596"/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/>
          <cell r="D603"/>
          <cell r="E603"/>
          <cell r="F603"/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/>
          <cell r="D605"/>
          <cell r="E605"/>
          <cell r="F605"/>
        </row>
        <row r="606">
          <cell r="A606" t="str">
            <v>10.01</v>
          </cell>
          <cell r="B606" t="str">
            <v>Armadura em barra</v>
          </cell>
          <cell r="C606"/>
          <cell r="D606"/>
          <cell r="E606"/>
          <cell r="F606"/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/>
          <cell r="D610"/>
          <cell r="E610"/>
          <cell r="F610"/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/>
          <cell r="D612"/>
          <cell r="E612"/>
          <cell r="F612"/>
        </row>
        <row r="613">
          <cell r="A613" t="str">
            <v>11.01</v>
          </cell>
          <cell r="B613" t="str">
            <v>Concreto usinado com controle fck - fornecimento do material</v>
          </cell>
          <cell r="C613"/>
          <cell r="D613"/>
          <cell r="E613"/>
          <cell r="F613"/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/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/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/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/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/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/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/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/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/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/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/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/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/>
          <cell r="D626"/>
          <cell r="E626"/>
          <cell r="F626"/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/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/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/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/>
          <cell r="D630"/>
          <cell r="E630"/>
          <cell r="F630"/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/>
          <cell r="D633"/>
          <cell r="E633"/>
          <cell r="F633"/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/>
          <cell r="D637"/>
          <cell r="E637"/>
          <cell r="F637"/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/>
          <cell r="D643"/>
          <cell r="E643"/>
          <cell r="F643"/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/>
          <cell r="D645"/>
          <cell r="E645"/>
          <cell r="F645"/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/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/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/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/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/>
          <cell r="D651"/>
          <cell r="E651"/>
          <cell r="F651"/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/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/>
          <cell r="D664"/>
          <cell r="E664"/>
          <cell r="F664"/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/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/>
          <cell r="D670"/>
          <cell r="E670"/>
          <cell r="F670"/>
        </row>
        <row r="671">
          <cell r="A671" t="str">
            <v>12.01</v>
          </cell>
          <cell r="B671" t="str">
            <v>Broca</v>
          </cell>
          <cell r="C671"/>
          <cell r="D671"/>
          <cell r="E671"/>
          <cell r="F671"/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/>
          <cell r="D675"/>
          <cell r="E675"/>
          <cell r="F675"/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/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/>
          <cell r="D683"/>
          <cell r="E683"/>
          <cell r="F683"/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/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/>
          <cell r="D689"/>
          <cell r="E689"/>
          <cell r="F689"/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/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/>
          <cell r="D695"/>
          <cell r="E695"/>
          <cell r="F695"/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/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/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/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/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/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/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/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/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/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/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/>
          <cell r="D714"/>
          <cell r="E714"/>
          <cell r="F714"/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/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/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/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/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/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/>
          <cell r="D720"/>
          <cell r="E720"/>
          <cell r="F720"/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/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/>
          <cell r="D730"/>
          <cell r="E730"/>
          <cell r="F730"/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/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/>
          <cell r="D735"/>
          <cell r="E735"/>
          <cell r="F735"/>
        </row>
        <row r="736">
          <cell r="A736" t="str">
            <v>13.01</v>
          </cell>
          <cell r="B736" t="str">
            <v>Laje pre-fabricada mista em vigotas treplicadas e lajotas</v>
          </cell>
          <cell r="C736"/>
          <cell r="D736"/>
          <cell r="E736"/>
          <cell r="F736"/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/>
          <cell r="D747"/>
          <cell r="E747"/>
          <cell r="F747"/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/>
          <cell r="D752"/>
          <cell r="E752"/>
          <cell r="F752"/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/>
          <cell r="D759"/>
          <cell r="E759"/>
          <cell r="F759"/>
        </row>
        <row r="760">
          <cell r="A760" t="str">
            <v>14.01</v>
          </cell>
          <cell r="B760" t="str">
            <v>Alvenaria de fundação (embasamento)</v>
          </cell>
          <cell r="C760"/>
          <cell r="D760"/>
          <cell r="E760"/>
          <cell r="F760"/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/>
          <cell r="D764"/>
          <cell r="E764"/>
          <cell r="F764"/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/>
          <cell r="D771"/>
          <cell r="E771"/>
          <cell r="F771"/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/>
          <cell r="D775"/>
          <cell r="E775"/>
          <cell r="F775"/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/>
          <cell r="D779"/>
          <cell r="E779"/>
          <cell r="F779"/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/>
          <cell r="D782"/>
          <cell r="E782"/>
          <cell r="F782"/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/>
          <cell r="D786"/>
          <cell r="E786"/>
          <cell r="F786"/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/>
          <cell r="D791"/>
          <cell r="E791"/>
          <cell r="F791"/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/>
          <cell r="D796"/>
          <cell r="E796"/>
          <cell r="F796"/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/>
          <cell r="D799"/>
          <cell r="E799"/>
          <cell r="F799"/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/>
          <cell r="D804"/>
          <cell r="E804"/>
          <cell r="F804"/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/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/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/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/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/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/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/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/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/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/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/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/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/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/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/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/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/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/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/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/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/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/>
          <cell r="D829"/>
          <cell r="E829"/>
          <cell r="F829"/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/>
          <cell r="D831"/>
          <cell r="E831"/>
          <cell r="F831"/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/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/>
          <cell r="D838"/>
          <cell r="E838"/>
          <cell r="F838"/>
        </row>
        <row r="839">
          <cell r="A839" t="str">
            <v>15.01</v>
          </cell>
          <cell r="B839" t="str">
            <v>Estrutura em madeira para cobertura</v>
          </cell>
          <cell r="C839"/>
          <cell r="D839"/>
          <cell r="E839"/>
          <cell r="F839"/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/>
          <cell r="D853"/>
          <cell r="E853"/>
          <cell r="F853"/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/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/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/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/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/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/>
          <cell r="D860"/>
          <cell r="E860"/>
          <cell r="F860"/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/>
          <cell r="D866"/>
          <cell r="E866"/>
          <cell r="F866"/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/>
          <cell r="D870"/>
          <cell r="E870"/>
          <cell r="F870"/>
        </row>
        <row r="871">
          <cell r="A871" t="str">
            <v>16.02</v>
          </cell>
          <cell r="B871" t="str">
            <v>Telhamento em barro</v>
          </cell>
          <cell r="C871"/>
          <cell r="D871"/>
          <cell r="E871"/>
          <cell r="F871"/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/>
          <cell r="D880"/>
          <cell r="E880"/>
          <cell r="F880"/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/>
          <cell r="D892"/>
          <cell r="E892"/>
          <cell r="F892"/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/>
          <cell r="D895"/>
          <cell r="E895"/>
          <cell r="F895"/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/>
          <cell r="D902"/>
          <cell r="E902"/>
          <cell r="F902"/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/>
          <cell r="D907"/>
          <cell r="E907"/>
          <cell r="F907"/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/>
          <cell r="D911"/>
          <cell r="E911"/>
          <cell r="F911"/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/>
          <cell r="D914"/>
          <cell r="E914"/>
          <cell r="F914"/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/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/>
          <cell r="D916"/>
          <cell r="E916"/>
          <cell r="F916"/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/>
          <cell r="D920"/>
          <cell r="E920"/>
          <cell r="F920"/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/>
          <cell r="D930"/>
          <cell r="E930"/>
          <cell r="F930"/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/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/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/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/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/>
          <cell r="D938"/>
          <cell r="E938"/>
          <cell r="F938"/>
        </row>
        <row r="939">
          <cell r="A939" t="str">
            <v>17.01</v>
          </cell>
          <cell r="B939" t="str">
            <v>Regularização de base</v>
          </cell>
          <cell r="C939"/>
          <cell r="D939"/>
          <cell r="E939"/>
          <cell r="F939"/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/>
          <cell r="D946"/>
          <cell r="E946"/>
          <cell r="F946"/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/>
          <cell r="D957"/>
          <cell r="E957"/>
          <cell r="F957"/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/>
          <cell r="D968"/>
          <cell r="E968"/>
          <cell r="F968"/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/>
          <cell r="D971"/>
          <cell r="E971"/>
          <cell r="F971"/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/>
          <cell r="D977"/>
          <cell r="E977"/>
          <cell r="F977"/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/>
          <cell r="D984"/>
          <cell r="E984"/>
          <cell r="F984"/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/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/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/>
          <cell r="D992"/>
          <cell r="E992"/>
          <cell r="F992"/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/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/>
          <cell r="D998"/>
          <cell r="E998"/>
          <cell r="F998"/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/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/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/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/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/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/>
          <cell r="D1008"/>
          <cell r="E1008"/>
          <cell r="F1008"/>
        </row>
        <row r="1009">
          <cell r="A1009" t="str">
            <v>18.05</v>
          </cell>
          <cell r="B1009" t="str">
            <v>Plaqueta laminada para revestimento</v>
          </cell>
          <cell r="C1009"/>
          <cell r="D1009"/>
          <cell r="E1009"/>
          <cell r="F1009"/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/>
          <cell r="D1011"/>
          <cell r="E1011"/>
          <cell r="F1011"/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/>
          <cell r="D1027"/>
          <cell r="E1027"/>
          <cell r="F1027"/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/>
          <cell r="D1041"/>
          <cell r="E1041"/>
          <cell r="F1041"/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/>
          <cell r="D1054"/>
          <cell r="E1054"/>
          <cell r="F1054"/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/>
          <cell r="D1060"/>
          <cell r="E1060"/>
          <cell r="F1060"/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/>
          <cell r="D1064"/>
          <cell r="E1064"/>
          <cell r="F1064"/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/>
          <cell r="D1068"/>
          <cell r="E1068"/>
          <cell r="F1068"/>
        </row>
        <row r="1069">
          <cell r="A1069" t="str">
            <v>19.01</v>
          </cell>
          <cell r="B1069" t="str">
            <v>Granito</v>
          </cell>
          <cell r="C1069"/>
          <cell r="D1069"/>
          <cell r="E1069"/>
          <cell r="F1069"/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/>
          <cell r="D1076"/>
          <cell r="E1076"/>
          <cell r="F1076"/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/>
          <cell r="D1084"/>
          <cell r="E1084"/>
          <cell r="F1084"/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/>
          <cell r="D1094"/>
          <cell r="E1094"/>
          <cell r="F1094"/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/>
          <cell r="D1096"/>
          <cell r="E1096"/>
          <cell r="F1096"/>
        </row>
        <row r="1097">
          <cell r="A1097" t="str">
            <v>20.01</v>
          </cell>
          <cell r="B1097" t="str">
            <v>Lambris de madeira</v>
          </cell>
          <cell r="C1097"/>
          <cell r="D1097"/>
          <cell r="E1097"/>
          <cell r="F1097"/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/>
          <cell r="D1099"/>
          <cell r="E1099"/>
          <cell r="F1099"/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/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/>
          <cell r="D1101"/>
          <cell r="E1101"/>
          <cell r="F1101"/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/>
          <cell r="D1103"/>
          <cell r="E1103"/>
          <cell r="F1103"/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/>
          <cell r="D1106"/>
          <cell r="E1106"/>
          <cell r="F1106"/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/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/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/>
          <cell r="D1112"/>
          <cell r="E1112"/>
          <cell r="F1112"/>
        </row>
        <row r="1113">
          <cell r="A1113" t="str">
            <v>21.01</v>
          </cell>
          <cell r="B1113" t="str">
            <v>Revestimento em borracha</v>
          </cell>
          <cell r="C1113"/>
          <cell r="D1113"/>
          <cell r="E1113"/>
          <cell r="F1113"/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/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/>
          <cell r="D1116"/>
          <cell r="E1116"/>
          <cell r="F1116"/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/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/>
          <cell r="D1126"/>
          <cell r="E1126"/>
          <cell r="F1126"/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/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/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/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/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/>
          <cell r="D1131"/>
          <cell r="E1131"/>
          <cell r="F1131"/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/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/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/>
          <cell r="D1134"/>
          <cell r="E1134"/>
          <cell r="F1134"/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/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/>
          <cell r="D1137"/>
          <cell r="E1137"/>
          <cell r="F1137"/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/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/>
          <cell r="D1139"/>
          <cell r="E1139"/>
          <cell r="F1139"/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/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/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/>
          <cell r="D1148"/>
          <cell r="E1148"/>
          <cell r="F1148"/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/>
          <cell r="D1151"/>
          <cell r="E1151"/>
          <cell r="F1151"/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/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/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/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/>
          <cell r="D1162"/>
          <cell r="E1162"/>
          <cell r="F1162"/>
        </row>
        <row r="1163">
          <cell r="A1163" t="str">
            <v>22.01</v>
          </cell>
          <cell r="B1163" t="str">
            <v>Forro de madeira</v>
          </cell>
          <cell r="C1163"/>
          <cell r="D1163"/>
          <cell r="E1163"/>
          <cell r="F1163"/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/>
          <cell r="D1170"/>
          <cell r="E1170"/>
          <cell r="F1170"/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/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/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/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/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/>
          <cell r="D1175"/>
          <cell r="E1175"/>
          <cell r="F1175"/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/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/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/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/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/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/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/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/>
          <cell r="D1183"/>
          <cell r="E1183"/>
          <cell r="F1183"/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/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/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/>
          <cell r="D1186"/>
          <cell r="E1186"/>
          <cell r="F1186"/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/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/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/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/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/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/>
          <cell r="D1193"/>
          <cell r="E1193"/>
          <cell r="F1193"/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/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/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/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/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/>
          <cell r="D1199"/>
          <cell r="E1199"/>
          <cell r="F1199"/>
        </row>
        <row r="1200">
          <cell r="A1200" t="str">
            <v>23.01</v>
          </cell>
          <cell r="B1200" t="str">
            <v>Janela e veneziana em madeira</v>
          </cell>
          <cell r="C1200"/>
          <cell r="D1200"/>
          <cell r="E1200"/>
          <cell r="F1200"/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/>
          <cell r="D1203"/>
          <cell r="E1203"/>
          <cell r="F1203"/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/>
          <cell r="D1209"/>
          <cell r="E1209"/>
          <cell r="F1209"/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/>
          <cell r="D1224"/>
          <cell r="E1224"/>
          <cell r="F1224"/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/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/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/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/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/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/>
          <cell r="D1240"/>
          <cell r="E1240"/>
          <cell r="F1240"/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/>
          <cell r="D1262"/>
          <cell r="E1262"/>
          <cell r="F1262"/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/>
          <cell r="D1267"/>
          <cell r="E1267"/>
          <cell r="F1267"/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/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/>
          <cell r="D1269"/>
          <cell r="E1269"/>
          <cell r="F1269"/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/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/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/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/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/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/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/>
          <cell r="D1276"/>
          <cell r="E1276"/>
          <cell r="F1276"/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/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/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/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/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/>
          <cell r="D1295"/>
          <cell r="E1295"/>
          <cell r="F1295"/>
        </row>
        <row r="1296">
          <cell r="A1296" t="str">
            <v>24.01</v>
          </cell>
          <cell r="B1296" t="str">
            <v>Caixilho em ferro</v>
          </cell>
          <cell r="C1296"/>
          <cell r="D1296"/>
          <cell r="E1296"/>
          <cell r="F1296"/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/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/>
          <cell r="D1308"/>
          <cell r="E1308"/>
          <cell r="F1308"/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/>
          <cell r="D1337"/>
          <cell r="E1337"/>
          <cell r="F1337"/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/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/>
          <cell r="D1353"/>
          <cell r="E1353"/>
          <cell r="F1353"/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/>
          <cell r="D1378"/>
          <cell r="E1378"/>
          <cell r="F1378"/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/>
          <cell r="D1380"/>
          <cell r="E1380"/>
          <cell r="F1380"/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/>
          <cell r="D1383"/>
          <cell r="E1383"/>
          <cell r="F1383"/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/>
          <cell r="D1387"/>
          <cell r="E1387"/>
          <cell r="F1387"/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/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/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/>
          <cell r="D1400"/>
          <cell r="E1400"/>
          <cell r="F1400"/>
        </row>
        <row r="1401">
          <cell r="A1401" t="str">
            <v>25.01</v>
          </cell>
          <cell r="B1401" t="str">
            <v>Caixilho em aluminio</v>
          </cell>
          <cell r="C1401"/>
          <cell r="D1401"/>
          <cell r="E1401"/>
          <cell r="F1401"/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/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/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/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/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/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/>
          <cell r="D1430"/>
          <cell r="E1430"/>
          <cell r="F1430"/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/>
          <cell r="D1446"/>
          <cell r="E1446"/>
          <cell r="F1446"/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/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/>
          <cell r="D1448"/>
          <cell r="E1448"/>
          <cell r="F1448"/>
        </row>
        <row r="1449">
          <cell r="A1449" t="str">
            <v>26.01</v>
          </cell>
          <cell r="B1449" t="str">
            <v>Vidro comum e laminado</v>
          </cell>
          <cell r="C1449"/>
          <cell r="D1449"/>
          <cell r="E1449"/>
          <cell r="F1449"/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/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/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/>
          <cell r="D1466"/>
          <cell r="E1466"/>
          <cell r="F1466"/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/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/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/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/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/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/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/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/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/>
          <cell r="D1475"/>
          <cell r="E1475"/>
          <cell r="F1475"/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/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/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/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/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/>
          <cell r="D1480"/>
          <cell r="E1480"/>
          <cell r="F1480"/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/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/>
          <cell r="D1483"/>
          <cell r="E1483"/>
          <cell r="F1483"/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/>
          <cell r="D1486"/>
          <cell r="E1486"/>
          <cell r="F1486"/>
        </row>
        <row r="1487">
          <cell r="A1487" t="str">
            <v>27.02</v>
          </cell>
          <cell r="B1487" t="str">
            <v>Policarbonato</v>
          </cell>
          <cell r="C1487"/>
          <cell r="D1487"/>
          <cell r="E1487"/>
          <cell r="F1487"/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/>
          <cell r="D1492"/>
          <cell r="E1492"/>
          <cell r="F1492"/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/>
          <cell r="D1494"/>
          <cell r="E1494"/>
          <cell r="F1494"/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/>
          <cell r="D1502"/>
          <cell r="E1502"/>
          <cell r="F1502"/>
        </row>
        <row r="1503">
          <cell r="A1503" t="str">
            <v>28.01</v>
          </cell>
          <cell r="B1503" t="str">
            <v>Ferragem para porta</v>
          </cell>
          <cell r="C1503"/>
          <cell r="D1503"/>
          <cell r="E1503"/>
          <cell r="F1503"/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/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/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/>
          <cell r="D1524"/>
          <cell r="E1524"/>
          <cell r="F1524"/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/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/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/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/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/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/>
          <cell r="D1530"/>
          <cell r="E1530"/>
          <cell r="F1530"/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/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/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/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/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/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/>
          <cell r="D1563"/>
          <cell r="E1563"/>
          <cell r="F1563"/>
        </row>
        <row r="1564">
          <cell r="A1564" t="str">
            <v>29.01</v>
          </cell>
          <cell r="B1564" t="str">
            <v>Cantoneira</v>
          </cell>
          <cell r="C1564"/>
          <cell r="D1564"/>
          <cell r="E1564"/>
          <cell r="F1564"/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/>
          <cell r="D1570"/>
          <cell r="E1570"/>
          <cell r="F1570"/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/>
          <cell r="D1575"/>
          <cell r="E1575"/>
          <cell r="F1575"/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/>
          <cell r="D1577"/>
          <cell r="E1577"/>
          <cell r="F1577"/>
        </row>
        <row r="1578">
          <cell r="A1578" t="str">
            <v>30.01</v>
          </cell>
          <cell r="B1578" t="str">
            <v>Barra de apoio</v>
          </cell>
          <cell r="C1578"/>
          <cell r="D1578"/>
          <cell r="E1578"/>
          <cell r="F1578"/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/>
          <cell r="D1589"/>
          <cell r="E1589"/>
          <cell r="F1589"/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/>
          <cell r="D1592"/>
          <cell r="E1592"/>
          <cell r="F1592"/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/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/>
          <cell r="D1602"/>
          <cell r="E1602"/>
          <cell r="F1602"/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/>
          <cell r="D1615"/>
          <cell r="E1615"/>
          <cell r="F1615"/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/>
          <cell r="D1620"/>
          <cell r="E1620"/>
          <cell r="F1620"/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/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/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/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/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/>
          <cell r="D1625"/>
          <cell r="E1625"/>
          <cell r="F1625"/>
        </row>
        <row r="1626">
          <cell r="A1626" t="str">
            <v>32.06</v>
          </cell>
          <cell r="B1626" t="str">
            <v>Isolamentos termicos / acusticos</v>
          </cell>
          <cell r="C1626"/>
          <cell r="D1626"/>
          <cell r="E1626"/>
          <cell r="F1626"/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/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/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/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/>
          <cell r="D1636"/>
          <cell r="E1636"/>
          <cell r="F1636"/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/>
          <cell r="D1647"/>
          <cell r="E1647"/>
          <cell r="F1647"/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/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/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/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/>
          <cell r="D1657"/>
          <cell r="E1657"/>
          <cell r="F1657"/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/>
          <cell r="D1660"/>
          <cell r="E1660"/>
          <cell r="F1660"/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/>
          <cell r="D1669"/>
          <cell r="E1669"/>
          <cell r="F1669"/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/>
          <cell r="D1695"/>
          <cell r="E1695"/>
          <cell r="F1695"/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/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/>
          <cell r="D1701"/>
          <cell r="E1701"/>
          <cell r="F1701"/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/>
          <cell r="D1709"/>
          <cell r="E1709"/>
          <cell r="F1709"/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/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/>
          <cell r="D1715"/>
          <cell r="E1715"/>
          <cell r="F1715"/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/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/>
          <cell r="D1720"/>
          <cell r="E1720"/>
          <cell r="F1720"/>
        </row>
        <row r="1721">
          <cell r="A1721" t="str">
            <v>33.01</v>
          </cell>
          <cell r="B1721" t="str">
            <v>Preparo de base</v>
          </cell>
          <cell r="C1721"/>
          <cell r="D1721"/>
          <cell r="E1721"/>
          <cell r="F1721"/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/>
          <cell r="D1727"/>
          <cell r="E1727"/>
          <cell r="F1727"/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/>
          <cell r="D1730"/>
          <cell r="E1730"/>
          <cell r="F1730"/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/>
          <cell r="D1738"/>
          <cell r="E1738"/>
          <cell r="F1738"/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/>
          <cell r="D1743"/>
          <cell r="E1743"/>
          <cell r="F1743"/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/>
          <cell r="D1745"/>
          <cell r="E1745"/>
          <cell r="F1745"/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/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/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/>
          <cell r="D1751"/>
          <cell r="E1751"/>
          <cell r="F1751"/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/>
          <cell r="D1754"/>
          <cell r="E1754"/>
          <cell r="F1754"/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/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/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/>
          <cell r="D1765"/>
          <cell r="E1765"/>
          <cell r="F1765"/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/>
          <cell r="D1767"/>
          <cell r="E1767"/>
          <cell r="F1767"/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/>
          <cell r="D1769"/>
          <cell r="E1769"/>
          <cell r="F1769"/>
        </row>
        <row r="1770">
          <cell r="A1770" t="str">
            <v>34.01</v>
          </cell>
          <cell r="B1770" t="str">
            <v>Preparacao de solo</v>
          </cell>
          <cell r="C1770"/>
          <cell r="D1770"/>
          <cell r="E1770"/>
          <cell r="F1770"/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/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/>
          <cell r="D1773"/>
          <cell r="E1773"/>
          <cell r="F1773"/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/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/>
          <cell r="D1782"/>
          <cell r="E1782"/>
          <cell r="F1782"/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/>
          <cell r="D1787"/>
          <cell r="E1787"/>
          <cell r="F1787"/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/>
          <cell r="D1796"/>
          <cell r="E1796"/>
          <cell r="F1796"/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/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/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/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/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/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/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/>
          <cell r="D1815"/>
          <cell r="E1815"/>
          <cell r="F1815"/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/>
          <cell r="D1822"/>
          <cell r="E1822"/>
          <cell r="F1822"/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/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/>
          <cell r="D1830"/>
          <cell r="E1830"/>
          <cell r="F1830"/>
        </row>
        <row r="1831">
          <cell r="A1831" t="str">
            <v>35.01</v>
          </cell>
          <cell r="B1831" t="str">
            <v>Quadra e equipamento de esportes</v>
          </cell>
          <cell r="C1831"/>
          <cell r="D1831"/>
          <cell r="E1831"/>
          <cell r="F1831"/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/>
          <cell r="D1837"/>
          <cell r="E1837"/>
          <cell r="F1837"/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/>
          <cell r="D1839"/>
          <cell r="E1839"/>
          <cell r="F1839"/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/>
          <cell r="D1845"/>
          <cell r="E1845"/>
          <cell r="F1845"/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/>
          <cell r="D1850"/>
          <cell r="E1850"/>
          <cell r="F1850"/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/>
          <cell r="D1855"/>
          <cell r="E1855"/>
          <cell r="F1855"/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/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/>
          <cell r="D1858"/>
          <cell r="E1858"/>
          <cell r="F1858"/>
        </row>
        <row r="1859">
          <cell r="A1859" t="str">
            <v>36.01</v>
          </cell>
          <cell r="B1859" t="str">
            <v>Entrada de energia - componentes</v>
          </cell>
          <cell r="C1859"/>
          <cell r="D1859"/>
          <cell r="E1859"/>
          <cell r="F1859"/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/>
          <cell r="D1863"/>
          <cell r="E1863"/>
          <cell r="F1863"/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/>
          <cell r="D1875"/>
          <cell r="E1875"/>
          <cell r="F1875"/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/>
          <cell r="D1880"/>
          <cell r="E1880"/>
          <cell r="F1880"/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/>
          <cell r="D1886"/>
          <cell r="E1886"/>
          <cell r="F1886"/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/>
          <cell r="D1889"/>
          <cell r="E1889"/>
          <cell r="F1889"/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/>
          <cell r="D1894"/>
          <cell r="E1894"/>
          <cell r="F1894"/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/>
          <cell r="D1905"/>
          <cell r="E1905"/>
          <cell r="F1905"/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/>
          <cell r="D1925"/>
          <cell r="E1925"/>
          <cell r="F1925"/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/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/>
          <cell r="D1953"/>
          <cell r="E1953"/>
          <cell r="F1953"/>
        </row>
        <row r="1954">
          <cell r="A1954" t="str">
            <v>37.01</v>
          </cell>
          <cell r="B1954" t="str">
            <v>Quadro para telefonia embutir, protecao IP40 chapa nº 16msg</v>
          </cell>
          <cell r="C1954"/>
          <cell r="D1954"/>
          <cell r="E1954"/>
          <cell r="F1954"/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/>
          <cell r="D1960"/>
          <cell r="E1960"/>
          <cell r="F1960"/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/>
          <cell r="D1965"/>
          <cell r="E1965"/>
          <cell r="F1965"/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/>
          <cell r="D1972"/>
          <cell r="E1972"/>
          <cell r="F1972"/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/>
          <cell r="D1979"/>
          <cell r="E1979"/>
          <cell r="F1979"/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/>
          <cell r="D1981"/>
          <cell r="E1981"/>
          <cell r="F1981"/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/>
          <cell r="D1983"/>
          <cell r="E1983"/>
          <cell r="F1983"/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/>
          <cell r="D1991"/>
          <cell r="E1991"/>
          <cell r="F1991"/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/>
          <cell r="D2001"/>
          <cell r="E2001"/>
          <cell r="F2001"/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/>
          <cell r="D2034"/>
          <cell r="E2034"/>
          <cell r="F2034"/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/>
          <cell r="D2057"/>
          <cell r="E2057"/>
          <cell r="F2057"/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/>
          <cell r="D2065"/>
          <cell r="E2065"/>
          <cell r="F2065"/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/>
          <cell r="D2067"/>
          <cell r="E2067"/>
          <cell r="F2067"/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/>
          <cell r="D2077"/>
          <cell r="E2077"/>
          <cell r="F2077"/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/>
          <cell r="D2081"/>
          <cell r="E2081"/>
          <cell r="F2081"/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/>
          <cell r="D2086"/>
          <cell r="E2086"/>
          <cell r="F2086"/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/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/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/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/>
          <cell r="D2100"/>
          <cell r="E2100"/>
          <cell r="F2100"/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/>
          <cell r="D2102"/>
          <cell r="E2102"/>
          <cell r="F2102"/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/>
          <cell r="D2104"/>
          <cell r="E2104"/>
          <cell r="F2104"/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/>
          <cell r="D2111"/>
          <cell r="E2111"/>
          <cell r="F2111"/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/>
          <cell r="D2118"/>
          <cell r="E2118"/>
          <cell r="F2118"/>
        </row>
        <row r="2119">
          <cell r="A2119" t="str">
            <v>38.01</v>
          </cell>
          <cell r="B2119" t="str">
            <v>Eletroduto em PVC rigido roscavel</v>
          </cell>
          <cell r="C2119"/>
          <cell r="D2119"/>
          <cell r="E2119"/>
          <cell r="F2119"/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/>
          <cell r="D2128"/>
          <cell r="E2128"/>
          <cell r="F2128"/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/>
          <cell r="D2137"/>
          <cell r="E2137"/>
          <cell r="F2137"/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/>
          <cell r="D2146"/>
          <cell r="E2146"/>
          <cell r="F2146"/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/>
          <cell r="D2156"/>
          <cell r="E2156"/>
          <cell r="F2156"/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/>
          <cell r="D2178"/>
          <cell r="E2178"/>
          <cell r="F2178"/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/>
          <cell r="D2188"/>
          <cell r="E2188"/>
          <cell r="F2188"/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/>
          <cell r="D2194"/>
          <cell r="E2194"/>
          <cell r="F2194"/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/>
          <cell r="D2202"/>
          <cell r="E2202"/>
          <cell r="F2202"/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/>
          <cell r="D2212"/>
          <cell r="E2212"/>
          <cell r="F2212"/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/>
          <cell r="D2226"/>
          <cell r="E2226"/>
          <cell r="F2226"/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/>
          <cell r="D2232"/>
          <cell r="E2232"/>
          <cell r="F2232"/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/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/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/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/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/>
          <cell r="D2237"/>
          <cell r="E2237"/>
          <cell r="F2237"/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/>
          <cell r="D2253"/>
          <cell r="E2253"/>
          <cell r="F2253"/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/>
          <cell r="D2266"/>
          <cell r="E2266"/>
          <cell r="F2266"/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/>
          <cell r="D2286"/>
          <cell r="E2286"/>
          <cell r="F2286"/>
        </row>
        <row r="2287">
          <cell r="A2287" t="str">
            <v>39.02</v>
          </cell>
          <cell r="B2287" t="str">
            <v>Cabo de cobre, isolamento 450V / 750 V, isolacao em PVC 70°C</v>
          </cell>
          <cell r="C2287"/>
          <cell r="D2287"/>
          <cell r="E2287"/>
          <cell r="F2287"/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/>
          <cell r="D2293"/>
          <cell r="E2293"/>
          <cell r="F2293"/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/>
          <cell r="D2299"/>
          <cell r="E2299"/>
          <cell r="F2299"/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/>
          <cell r="D2308"/>
          <cell r="E2308"/>
          <cell r="F2308"/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/>
          <cell r="D2310"/>
          <cell r="E2310"/>
          <cell r="F2310"/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/>
          <cell r="D2315"/>
          <cell r="E2315"/>
          <cell r="F2315"/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/>
          <cell r="D2324"/>
          <cell r="E2324"/>
          <cell r="F2324"/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/>
          <cell r="D2337"/>
          <cell r="E2337"/>
          <cell r="F2337"/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/>
          <cell r="D2355"/>
          <cell r="E2355"/>
          <cell r="F2355"/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/>
          <cell r="D2359"/>
          <cell r="E2359"/>
          <cell r="F2359"/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/>
          <cell r="D2362"/>
          <cell r="E2362"/>
          <cell r="F2362"/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/>
          <cell r="D2365"/>
          <cell r="E2365"/>
          <cell r="F2365"/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/>
          <cell r="D2373"/>
          <cell r="E2373"/>
          <cell r="F2373"/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/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/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/>
          <cell r="D2377"/>
          <cell r="E2377"/>
          <cell r="F2377"/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/>
          <cell r="D2400"/>
          <cell r="E2400"/>
          <cell r="F2400"/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/>
          <cell r="D2407"/>
          <cell r="E2407"/>
          <cell r="F2407"/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/>
          <cell r="D2410"/>
          <cell r="E2410"/>
          <cell r="F2410"/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/>
          <cell r="D2426"/>
          <cell r="E2426"/>
          <cell r="F2426"/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/>
          <cell r="D2432"/>
          <cell r="E2432"/>
          <cell r="F2432"/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/>
          <cell r="D2438"/>
          <cell r="E2438"/>
          <cell r="F2438"/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/>
          <cell r="D2440"/>
          <cell r="E2440"/>
          <cell r="F2440"/>
        </row>
        <row r="2441">
          <cell r="A2441" t="str">
            <v>40.01</v>
          </cell>
          <cell r="B2441" t="str">
            <v>Caixa de passagem estampada</v>
          </cell>
          <cell r="C2441"/>
          <cell r="D2441"/>
          <cell r="E2441"/>
          <cell r="F2441"/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/>
          <cell r="D2446"/>
          <cell r="E2446"/>
          <cell r="F2446"/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/>
          <cell r="D2461"/>
          <cell r="E2461"/>
          <cell r="F2461"/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/>
          <cell r="D2475"/>
          <cell r="E2475"/>
          <cell r="F2475"/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/>
          <cell r="D2490"/>
          <cell r="E2490"/>
          <cell r="F2490"/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/>
          <cell r="D2500"/>
          <cell r="E2500"/>
          <cell r="F2500"/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/>
          <cell r="D2504"/>
          <cell r="E2504"/>
          <cell r="F2504"/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/>
          <cell r="D2520"/>
          <cell r="E2520"/>
          <cell r="F2520"/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/>
          <cell r="D2531"/>
          <cell r="E2531"/>
          <cell r="F2531"/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/>
          <cell r="D2536"/>
          <cell r="E2536"/>
          <cell r="F2536"/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/>
          <cell r="D2539"/>
          <cell r="E2539"/>
          <cell r="F2539"/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/>
          <cell r="D2542"/>
          <cell r="E2542"/>
          <cell r="F2542"/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/>
          <cell r="D2556"/>
          <cell r="E2556"/>
          <cell r="F2556"/>
        </row>
        <row r="2557">
          <cell r="A2557" t="str">
            <v>41.02</v>
          </cell>
          <cell r="B2557" t="str">
            <v>Lampadas</v>
          </cell>
          <cell r="C2557"/>
          <cell r="D2557"/>
          <cell r="E2557"/>
          <cell r="F2557"/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/>
          <cell r="D2562"/>
          <cell r="E2562"/>
          <cell r="F2562"/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/>
          <cell r="D2565"/>
          <cell r="E2565"/>
          <cell r="F2565"/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/>
          <cell r="D2569"/>
          <cell r="E2569"/>
          <cell r="F2569"/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/>
          <cell r="D2573"/>
          <cell r="E2573"/>
          <cell r="F2573"/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/>
          <cell r="D2589"/>
          <cell r="E2589"/>
          <cell r="F2589"/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/>
          <cell r="D2599"/>
          <cell r="E2599"/>
          <cell r="F2599"/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/>
          <cell r="D2606"/>
          <cell r="E2606"/>
          <cell r="F2606"/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/>
          <cell r="D2618"/>
          <cell r="E2618"/>
          <cell r="F2618"/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/>
          <cell r="D2633"/>
          <cell r="E2633"/>
          <cell r="F2633"/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/>
          <cell r="D2640"/>
          <cell r="E2640"/>
          <cell r="F2640"/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/>
          <cell r="D2646"/>
          <cell r="E2646"/>
          <cell r="F2646"/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/>
          <cell r="D2667"/>
          <cell r="E2667"/>
          <cell r="F2667"/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/>
          <cell r="D2669"/>
          <cell r="E2669"/>
          <cell r="F2669"/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/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/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/>
          <cell r="D2674"/>
          <cell r="E2674"/>
          <cell r="F2674"/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/>
          <cell r="D2681"/>
          <cell r="E2681"/>
          <cell r="F2681"/>
        </row>
        <row r="2682">
          <cell r="A2682" t="str">
            <v>42.01</v>
          </cell>
          <cell r="B2682" t="str">
            <v>Complementos para para-raios</v>
          </cell>
          <cell r="C2682"/>
          <cell r="D2682"/>
          <cell r="E2682"/>
          <cell r="F2682"/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/>
          <cell r="D2691"/>
          <cell r="E2691"/>
          <cell r="F2691"/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/>
          <cell r="D2698"/>
          <cell r="E2698"/>
          <cell r="F2698"/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/>
          <cell r="D2703"/>
          <cell r="E2703"/>
          <cell r="F2703"/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/>
          <cell r="D2711"/>
          <cell r="E2711"/>
          <cell r="F2711"/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/>
          <cell r="D2756"/>
          <cell r="E2756"/>
          <cell r="F2756"/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/>
          <cell r="D2777"/>
          <cell r="E2777"/>
          <cell r="F2777"/>
        </row>
        <row r="2778">
          <cell r="A2778" t="str">
            <v>43.01</v>
          </cell>
          <cell r="B2778" t="str">
            <v>Bebedouros</v>
          </cell>
          <cell r="C2778"/>
          <cell r="D2778"/>
          <cell r="E2778"/>
          <cell r="F2778"/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/>
          <cell r="D2781"/>
          <cell r="E2781"/>
          <cell r="F2781"/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/>
          <cell r="D2791"/>
          <cell r="E2791"/>
          <cell r="F2791"/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/>
          <cell r="D2801"/>
          <cell r="E2801"/>
          <cell r="F2801"/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/>
          <cell r="D2803"/>
          <cell r="E2803"/>
          <cell r="F2803"/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/>
          <cell r="D2806"/>
          <cell r="E2806"/>
          <cell r="F2806"/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/>
          <cell r="D2808"/>
          <cell r="E2808"/>
          <cell r="F2808"/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/>
          <cell r="D2819"/>
          <cell r="E2819"/>
          <cell r="F2819"/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/>
          <cell r="D2835"/>
          <cell r="E2835"/>
          <cell r="F2835"/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/>
          <cell r="D2859"/>
          <cell r="E2859"/>
          <cell r="F2859"/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/>
          <cell r="D2876"/>
          <cell r="E2876"/>
          <cell r="F2876"/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/>
          <cell r="D2878"/>
          <cell r="E2878"/>
          <cell r="F2878"/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/>
          <cell r="D2885"/>
          <cell r="E2885"/>
          <cell r="F2885"/>
        </row>
        <row r="2886">
          <cell r="A2886" t="str">
            <v>44.01</v>
          </cell>
          <cell r="B2886" t="str">
            <v>Aparelhos e loucas</v>
          </cell>
          <cell r="C2886"/>
          <cell r="D2886"/>
          <cell r="E2886"/>
          <cell r="F2886"/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/>
          <cell r="D2906"/>
          <cell r="E2906"/>
          <cell r="F2906"/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/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/>
          <cell r="D2911"/>
          <cell r="E2911"/>
          <cell r="F2911"/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/>
          <cell r="D2952"/>
          <cell r="E2952"/>
          <cell r="F2952"/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/>
          <cell r="D2956"/>
          <cell r="E2956"/>
          <cell r="F2956"/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/>
          <cell r="D2977"/>
          <cell r="E2977"/>
          <cell r="F2977"/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/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/>
          <cell r="D3003"/>
          <cell r="E3003"/>
          <cell r="F3003"/>
        </row>
        <row r="3004">
          <cell r="A3004" t="str">
            <v>45.01</v>
          </cell>
          <cell r="B3004" t="str">
            <v>Entrada de agua</v>
          </cell>
          <cell r="C3004"/>
          <cell r="D3004"/>
          <cell r="E3004"/>
          <cell r="F3004"/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/>
          <cell r="D3011"/>
          <cell r="E3011"/>
          <cell r="F3011"/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/>
          <cell r="D3017"/>
          <cell r="E3017"/>
          <cell r="F3017"/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/>
          <cell r="D3023"/>
          <cell r="E3023"/>
          <cell r="F3023"/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/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/>
          <cell r="D3025"/>
          <cell r="E3025"/>
          <cell r="F3025"/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/>
          <cell r="D3026"/>
          <cell r="E3026"/>
          <cell r="F3026"/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/>
          <cell r="D3036"/>
          <cell r="E3036"/>
          <cell r="F3036"/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/>
          <cell r="D3041"/>
          <cell r="E3041"/>
          <cell r="F3041"/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/>
          <cell r="D3047"/>
          <cell r="E3047"/>
          <cell r="F3047"/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/>
          <cell r="D3056"/>
          <cell r="E3056"/>
          <cell r="F3056"/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/>
          <cell r="D3063"/>
          <cell r="E3063"/>
          <cell r="F3063"/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/>
          <cell r="D3074"/>
          <cell r="E3074"/>
          <cell r="F3074"/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/>
          <cell r="D3085"/>
          <cell r="E3085"/>
          <cell r="F3085"/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/>
          <cell r="D3117"/>
          <cell r="E3117"/>
          <cell r="F3117"/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/>
          <cell r="D3133"/>
          <cell r="E3133"/>
          <cell r="F3133"/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/>
          <cell r="D3162"/>
          <cell r="E3162"/>
          <cell r="F3162"/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/>
          <cell r="D3176"/>
          <cell r="E3176"/>
          <cell r="F3176"/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/>
          <cell r="D3189"/>
          <cell r="E3189"/>
          <cell r="F3189"/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/>
          <cell r="D3193"/>
          <cell r="E3193"/>
          <cell r="F3193"/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/>
          <cell r="D3216"/>
          <cell r="E3216"/>
          <cell r="F3216"/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/>
          <cell r="D3226"/>
          <cell r="E3226"/>
          <cell r="F3226"/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/>
          <cell r="D3229"/>
          <cell r="E3229"/>
          <cell r="F3229"/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/>
          <cell r="D3243"/>
          <cell r="E3243"/>
          <cell r="F3243"/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/>
          <cell r="D3252"/>
          <cell r="E3252"/>
          <cell r="F3252"/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/>
          <cell r="D3254"/>
          <cell r="E3254"/>
          <cell r="F3254"/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/>
          <cell r="D3318"/>
          <cell r="E3318"/>
          <cell r="F3318"/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/>
          <cell r="D3326"/>
          <cell r="E3326"/>
          <cell r="F3326"/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/>
          <cell r="D3338"/>
          <cell r="E3338"/>
          <cell r="F3338"/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/>
          <cell r="D3377"/>
          <cell r="E3377"/>
          <cell r="F3377"/>
        </row>
        <row r="3378">
          <cell r="A3378" t="str">
            <v>47.01</v>
          </cell>
          <cell r="B3378" t="str">
            <v>Registro e / ou valvula em latao fundido sem acabamento</v>
          </cell>
          <cell r="C3378"/>
          <cell r="D3378"/>
          <cell r="E3378"/>
          <cell r="F3378"/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/>
          <cell r="D3395"/>
          <cell r="E3395"/>
          <cell r="F3395"/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/>
          <cell r="D3405"/>
          <cell r="E3405"/>
          <cell r="F3405"/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/>
          <cell r="D3416"/>
          <cell r="E3416"/>
          <cell r="F3416"/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/>
          <cell r="D3463"/>
          <cell r="E3463"/>
          <cell r="F3463"/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/>
          <cell r="D3481"/>
          <cell r="E3481"/>
          <cell r="F3481"/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/>
          <cell r="D3487"/>
          <cell r="E3487"/>
          <cell r="F3487"/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/>
          <cell r="D3492"/>
          <cell r="E3492"/>
          <cell r="F3492"/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/>
          <cell r="D3494"/>
          <cell r="E3494"/>
          <cell r="F3494"/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/>
          <cell r="D3499"/>
          <cell r="E3499"/>
          <cell r="F3499"/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/>
          <cell r="D3510"/>
          <cell r="E3510"/>
          <cell r="F3510"/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/>
          <cell r="D3513"/>
          <cell r="E3513"/>
          <cell r="F3513"/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/>
          <cell r="D3526"/>
          <cell r="E3526"/>
          <cell r="F3526"/>
        </row>
        <row r="3527">
          <cell r="A3527" t="str">
            <v>48.02</v>
          </cell>
          <cell r="B3527" t="str">
            <v>Reservatorio em material sintetico</v>
          </cell>
          <cell r="C3527"/>
          <cell r="D3527"/>
          <cell r="E3527"/>
          <cell r="F3527"/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/>
          <cell r="D3538"/>
          <cell r="E3538"/>
          <cell r="F3538"/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/>
          <cell r="D3543"/>
          <cell r="E3543"/>
          <cell r="F3543"/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/>
          <cell r="D3546"/>
          <cell r="E3546"/>
          <cell r="F3546"/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/>
          <cell r="D3554"/>
          <cell r="E3554"/>
          <cell r="F3554"/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/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/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/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/>
          <cell r="D3558"/>
          <cell r="E3558"/>
          <cell r="F3558"/>
        </row>
        <row r="3559">
          <cell r="A3559" t="str">
            <v>49.01</v>
          </cell>
          <cell r="B3559" t="str">
            <v>Caixas sifonadas de PVC rigido</v>
          </cell>
          <cell r="C3559"/>
          <cell r="D3559"/>
          <cell r="E3559"/>
          <cell r="F3559"/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/>
          <cell r="D3566"/>
          <cell r="E3566"/>
          <cell r="F3566"/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/>
          <cell r="D3570"/>
          <cell r="E3570"/>
          <cell r="F3570"/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/>
          <cell r="D3572"/>
          <cell r="E3572"/>
          <cell r="F3572"/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/>
          <cell r="D3575"/>
          <cell r="E3575"/>
          <cell r="F3575"/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/>
          <cell r="D3598"/>
          <cell r="E3598"/>
          <cell r="F3598"/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/>
          <cell r="D3600"/>
          <cell r="E3600"/>
          <cell r="F3600"/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/>
          <cell r="D3604"/>
          <cell r="E3604"/>
          <cell r="F3604"/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/>
          <cell r="D3612"/>
          <cell r="E3612"/>
          <cell r="F3612"/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/>
          <cell r="D3617"/>
          <cell r="E3617"/>
          <cell r="F3617"/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/>
          <cell r="D3623"/>
          <cell r="E3623"/>
          <cell r="F3623"/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/>
          <cell r="D3630"/>
          <cell r="E3630"/>
          <cell r="F3630"/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/>
          <cell r="D3633"/>
          <cell r="E3633"/>
          <cell r="F3633"/>
        </row>
        <row r="3634">
          <cell r="A3634" t="str">
            <v>50.01</v>
          </cell>
          <cell r="B3634" t="str">
            <v>Hidrantes e acessorios</v>
          </cell>
          <cell r="C3634"/>
          <cell r="D3634"/>
          <cell r="E3634"/>
          <cell r="F3634"/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/>
          <cell r="D3652"/>
          <cell r="E3652"/>
          <cell r="F3652"/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/>
          <cell r="D3657"/>
          <cell r="E3657"/>
          <cell r="F3657"/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/>
          <cell r="D3680"/>
          <cell r="E3680"/>
          <cell r="F3680"/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/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/>
          <cell r="D3693"/>
          <cell r="E3693"/>
          <cell r="F3693"/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/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/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/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/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/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/>
          <cell r="D3700"/>
          <cell r="E3700"/>
          <cell r="F3700"/>
        </row>
        <row r="3701">
          <cell r="A3701" t="str">
            <v>54.01</v>
          </cell>
          <cell r="B3701" t="str">
            <v>Pavimentacao preparo de base</v>
          </cell>
          <cell r="C3701"/>
          <cell r="D3701"/>
          <cell r="E3701"/>
          <cell r="F3701"/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/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/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/>
          <cell r="D3712"/>
          <cell r="E3712"/>
          <cell r="F3712"/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/>
          <cell r="D3714"/>
          <cell r="E3714"/>
          <cell r="F3714"/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/>
          <cell r="D3722"/>
          <cell r="E3722"/>
          <cell r="F3722"/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/>
          <cell r="D3733"/>
          <cell r="E3733"/>
          <cell r="F3733"/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/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/>
          <cell r="D3741"/>
          <cell r="E3741"/>
          <cell r="F3741"/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/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/>
          <cell r="D3748"/>
          <cell r="E3748"/>
          <cell r="F3748"/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/>
          <cell r="D3755"/>
          <cell r="E3755"/>
          <cell r="F3755"/>
        </row>
        <row r="3756">
          <cell r="A3756" t="str">
            <v>55.01</v>
          </cell>
          <cell r="B3756" t="str">
            <v>Limpeza de obra</v>
          </cell>
          <cell r="C3756"/>
          <cell r="D3756"/>
          <cell r="E3756"/>
          <cell r="F3756"/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/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/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/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/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/>
          <cell r="D3764"/>
          <cell r="E3764"/>
          <cell r="F3764"/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/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/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/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/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/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/>
          <cell r="D3771"/>
          <cell r="E3771"/>
          <cell r="F3771"/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/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/>
          <cell r="D3773"/>
          <cell r="E3773"/>
          <cell r="F3773"/>
        </row>
        <row r="3774">
          <cell r="A3774" t="str">
            <v>61.01</v>
          </cell>
          <cell r="B3774" t="str">
            <v>Elevador</v>
          </cell>
          <cell r="C3774"/>
          <cell r="D3774"/>
          <cell r="E3774"/>
          <cell r="F3774"/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/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/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/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/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/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/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/>
          <cell r="D3781"/>
          <cell r="E3781"/>
          <cell r="F3781"/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/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/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/>
          <cell r="D3831"/>
          <cell r="E3831"/>
          <cell r="F3831"/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/>
          <cell r="D3839"/>
          <cell r="E3839"/>
          <cell r="F3839"/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/>
          <cell r="D3864"/>
          <cell r="E3864"/>
          <cell r="F3864"/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/>
          <cell r="D3872"/>
          <cell r="E3872"/>
          <cell r="F3872"/>
        </row>
        <row r="3873">
          <cell r="A3873" t="str">
            <v>62.04</v>
          </cell>
          <cell r="B3873" t="str">
            <v>Mobiliario e acessorios</v>
          </cell>
          <cell r="C3873"/>
          <cell r="D3873"/>
          <cell r="E3873"/>
          <cell r="F3873"/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/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/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/>
          <cell r="D3877"/>
          <cell r="E3877"/>
          <cell r="F3877"/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/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/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/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/>
          <cell r="D3881"/>
          <cell r="E3881"/>
          <cell r="F3881"/>
        </row>
        <row r="3882">
          <cell r="A3882" t="str">
            <v>65.01</v>
          </cell>
          <cell r="B3882" t="str">
            <v>Camara frigorifica para resfriado</v>
          </cell>
          <cell r="C3882"/>
          <cell r="D3882"/>
          <cell r="E3882"/>
          <cell r="F3882"/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/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/>
          <cell r="D3884"/>
          <cell r="E3884"/>
          <cell r="F3884"/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/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/>
          <cell r="D3886"/>
          <cell r="E3886"/>
          <cell r="F3886"/>
        </row>
        <row r="3887">
          <cell r="A3887" t="str">
            <v>66.02</v>
          </cell>
          <cell r="B3887" t="str">
            <v>Controle de acessos e alarme</v>
          </cell>
          <cell r="C3887"/>
          <cell r="D3887"/>
          <cell r="E3887"/>
          <cell r="F3887"/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/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/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/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/>
          <cell r="D3896"/>
          <cell r="E3896"/>
          <cell r="F3896"/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/>
          <cell r="D3916"/>
          <cell r="E3916"/>
          <cell r="F3916"/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/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/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/>
          <cell r="D3923"/>
          <cell r="E3923"/>
          <cell r="F3923"/>
        </row>
        <row r="3924">
          <cell r="A3924" t="str">
            <v>67.02</v>
          </cell>
          <cell r="B3924" t="str">
            <v>Tratamento</v>
          </cell>
          <cell r="C3924"/>
          <cell r="D3924"/>
          <cell r="E3924"/>
          <cell r="F3924"/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/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/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/>
          <cell r="D3936"/>
          <cell r="E3936"/>
          <cell r="F3936"/>
        </row>
        <row r="3937">
          <cell r="A3937" t="str">
            <v>68.01</v>
          </cell>
          <cell r="B3937" t="str">
            <v>Posteamento</v>
          </cell>
          <cell r="C3937"/>
          <cell r="D3937"/>
          <cell r="E3937"/>
          <cell r="F3937"/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/>
          <cell r="D3951"/>
          <cell r="E3951"/>
          <cell r="F3951"/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/>
          <cell r="D3964"/>
          <cell r="E3964"/>
          <cell r="F3964"/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/>
          <cell r="D3969"/>
          <cell r="E3969"/>
          <cell r="F3969"/>
        </row>
        <row r="3970">
          <cell r="A3970" t="str">
            <v>69.03</v>
          </cell>
          <cell r="B3970" t="str">
            <v>Distribuicao e comando, caixas e equipamentos especificos</v>
          </cell>
          <cell r="C3970"/>
          <cell r="D3970"/>
          <cell r="E3970"/>
          <cell r="F3970"/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/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/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/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/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/>
          <cell r="D3981"/>
          <cell r="E3981"/>
          <cell r="F3981"/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/>
          <cell r="D3985"/>
          <cell r="E3985"/>
          <cell r="F3985"/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/>
          <cell r="D4003"/>
          <cell r="E4003"/>
          <cell r="F4003"/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/>
          <cell r="D4005"/>
          <cell r="E4005"/>
          <cell r="F4005"/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/>
          <cell r="D4011"/>
          <cell r="E4011"/>
          <cell r="F4011"/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/>
          <cell r="D4014"/>
          <cell r="E4014"/>
          <cell r="F4014"/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/>
          <cell r="D4039"/>
          <cell r="E4039"/>
          <cell r="F4039"/>
        </row>
        <row r="4040">
          <cell r="A4040" t="str">
            <v>70.01</v>
          </cell>
          <cell r="B4040" t="str">
            <v>Dispositivo viario</v>
          </cell>
          <cell r="C4040"/>
          <cell r="D4040"/>
          <cell r="E4040"/>
          <cell r="F4040"/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/>
          <cell r="D4045"/>
          <cell r="E4045"/>
          <cell r="F4045"/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/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/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/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/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/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/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/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/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/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/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/>
          <cell r="D4056"/>
          <cell r="E4056"/>
          <cell r="F4056"/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/>
          <cell r="D4065"/>
          <cell r="E4065"/>
          <cell r="F4065"/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/>
          <cell r="D4073"/>
          <cell r="E4073"/>
          <cell r="F4073"/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/>
          <cell r="D4079"/>
          <cell r="E4079"/>
          <cell r="F4079"/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/>
          <cell r="D4088"/>
          <cell r="E4088"/>
          <cell r="F4088"/>
        </row>
        <row r="4089">
          <cell r="A4089" t="str">
            <v>97.02</v>
          </cell>
          <cell r="B4089" t="str">
            <v>Placas, porticos e obeliscos arquitetônicos</v>
          </cell>
          <cell r="C4089"/>
          <cell r="D4089"/>
          <cell r="E4089"/>
          <cell r="F4089"/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/>
          <cell r="D4100"/>
          <cell r="E4100"/>
          <cell r="F4100"/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/>
          <cell r="D4102"/>
          <cell r="E4102"/>
          <cell r="F4102"/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/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/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/>
          <cell r="D4107"/>
          <cell r="E4107"/>
          <cell r="F4107"/>
        </row>
        <row r="4108">
          <cell r="A4108" t="str">
            <v>98.02</v>
          </cell>
          <cell r="B4108" t="str">
            <v>Mobiliario</v>
          </cell>
          <cell r="C4108"/>
          <cell r="D4108"/>
          <cell r="E4108"/>
          <cell r="F4108"/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/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tabSelected="1" view="pageLayout" zoomScaleNormal="100" zoomScaleSheetLayoutView="100" workbookViewId="0">
      <selection activeCell="E75" sqref="E75"/>
    </sheetView>
  </sheetViews>
  <sheetFormatPr defaultColWidth="9.140625" defaultRowHeight="14.25"/>
  <cols>
    <col min="1" max="1" width="10.140625" style="34" customWidth="1"/>
    <col min="2" max="2" width="20.85546875" style="34" bestFit="1" customWidth="1"/>
    <col min="3" max="3" width="68.140625" style="35" customWidth="1"/>
    <col min="4" max="4" width="10" style="34" bestFit="1" customWidth="1"/>
    <col min="5" max="5" width="12.42578125" style="34" bestFit="1" customWidth="1"/>
    <col min="6" max="6" width="11.28515625" style="34" bestFit="1" customWidth="1"/>
    <col min="7" max="7" width="12.7109375" style="34" bestFit="1" customWidth="1"/>
    <col min="8" max="8" width="11.28515625" style="34" bestFit="1" customWidth="1"/>
    <col min="9" max="9" width="20.42578125" style="34" customWidth="1"/>
    <col min="10" max="16384" width="9.140625" style="34"/>
  </cols>
  <sheetData>
    <row r="1" spans="1:9" s="33" customFormat="1" ht="15">
      <c r="A1" s="160" t="s">
        <v>0</v>
      </c>
      <c r="B1" s="162" t="s">
        <v>13</v>
      </c>
      <c r="C1" s="164" t="s">
        <v>2</v>
      </c>
      <c r="D1" s="166" t="s">
        <v>3</v>
      </c>
      <c r="E1" s="168" t="s">
        <v>4</v>
      </c>
      <c r="F1" s="158" t="s">
        <v>5</v>
      </c>
      <c r="G1" s="158"/>
      <c r="H1" s="158"/>
      <c r="I1" s="159"/>
    </row>
    <row r="2" spans="1:9" s="33" customFormat="1" ht="15">
      <c r="A2" s="161"/>
      <c r="B2" s="163"/>
      <c r="C2" s="165"/>
      <c r="D2" s="167"/>
      <c r="E2" s="169"/>
      <c r="F2" s="40" t="s">
        <v>6</v>
      </c>
      <c r="G2" s="40" t="s">
        <v>7</v>
      </c>
      <c r="H2" s="40" t="s">
        <v>8</v>
      </c>
      <c r="I2" s="41" t="s">
        <v>1</v>
      </c>
    </row>
    <row r="3" spans="1:9" s="33" customFormat="1" ht="34.5" customHeight="1">
      <c r="A3" s="69">
        <v>1</v>
      </c>
      <c r="B3" s="70"/>
      <c r="C3" s="71" t="s">
        <v>56</v>
      </c>
      <c r="D3" s="72"/>
      <c r="E3" s="73"/>
      <c r="F3" s="73"/>
      <c r="G3" s="73"/>
      <c r="H3" s="73"/>
      <c r="I3" s="74">
        <f>SUM(I4:I11)</f>
        <v>94958.108000000007</v>
      </c>
    </row>
    <row r="4" spans="1:9" s="33" customFormat="1">
      <c r="A4" s="58" t="s">
        <v>12</v>
      </c>
      <c r="B4" s="43" t="s">
        <v>294</v>
      </c>
      <c r="C4" s="51" t="str">
        <f>VLOOKUP(B4,[2]onerado!$A:$F,2,0)</f>
        <v>Placa de identificação para obra</v>
      </c>
      <c r="D4" s="44" t="str">
        <f>VLOOKUP(B4,[2]onerado!$A:$F,3,0)</f>
        <v>M2</v>
      </c>
      <c r="E4" s="44">
        <v>15</v>
      </c>
      <c r="F4" s="45">
        <f>VLOOKUP(B4,[2]onerado!$A:$F,4,0)</f>
        <v>770.75</v>
      </c>
      <c r="G4" s="45">
        <f>VLOOKUP(B4,[2]onerado!$A:$F,5,0)</f>
        <v>89.45</v>
      </c>
      <c r="H4" s="45">
        <f>G4+F4</f>
        <v>860.2</v>
      </c>
      <c r="I4" s="46">
        <f>E4*H4</f>
        <v>12903</v>
      </c>
    </row>
    <row r="5" spans="1:9" s="33" customFormat="1">
      <c r="A5" s="58" t="s">
        <v>561</v>
      </c>
      <c r="B5" s="43" t="s">
        <v>295</v>
      </c>
      <c r="C5" s="51" t="str">
        <f>VLOOKUP(B5,[2]onerado!$A:$F,2,0)</f>
        <v>Tapume fixo para fechamento de áreas, com portão</v>
      </c>
      <c r="D5" s="44" t="str">
        <f>VLOOKUP(B5,[2]onerado!$A:$F,3,0)</f>
        <v>M2</v>
      </c>
      <c r="E5" s="44">
        <f>2.1*50</f>
        <v>105</v>
      </c>
      <c r="F5" s="45">
        <f>VLOOKUP(B5,[2]onerado!$A:$F,4,0)</f>
        <v>55.41</v>
      </c>
      <c r="G5" s="45">
        <f>VLOOKUP(B5,[2]onerado!$A:$F,5,0)</f>
        <v>51.57</v>
      </c>
      <c r="H5" s="45">
        <f t="shared" ref="H5:H10" si="0">G5+F5</f>
        <v>106.97999999999999</v>
      </c>
      <c r="I5" s="46">
        <f t="shared" ref="I5:I11" si="1">E5*H5</f>
        <v>11232.9</v>
      </c>
    </row>
    <row r="6" spans="1:9" s="33" customFormat="1">
      <c r="A6" s="58" t="s">
        <v>562</v>
      </c>
      <c r="B6" s="43" t="s">
        <v>296</v>
      </c>
      <c r="C6" s="51" t="str">
        <f>VLOOKUP(B6,[2]onerado!$A:$F,2,0)</f>
        <v>Andaime torre metálico (1,5 x 1,5 m) com piso metálico</v>
      </c>
      <c r="D6" s="44" t="str">
        <f>VLOOKUP(B6,[2]onerado!$A:$F,3,0)</f>
        <v>MXMES</v>
      </c>
      <c r="E6" s="44">
        <v>500</v>
      </c>
      <c r="F6" s="45">
        <f>VLOOKUP(B6,[2]onerado!$A:$F,4,0)</f>
        <v>19.8</v>
      </c>
      <c r="G6" s="45">
        <f>VLOOKUP(B6,[2]onerado!$A:$F,5,0)</f>
        <v>4.67</v>
      </c>
      <c r="H6" s="45">
        <f t="shared" si="0"/>
        <v>24.47</v>
      </c>
      <c r="I6" s="46">
        <f t="shared" si="1"/>
        <v>12235</v>
      </c>
    </row>
    <row r="7" spans="1:9" s="33" customFormat="1" ht="28.5">
      <c r="A7" s="58" t="s">
        <v>563</v>
      </c>
      <c r="B7" s="43" t="s">
        <v>297</v>
      </c>
      <c r="C7" s="51" t="str">
        <f>VLOOKUP(B7,[2]onerado!$A:$F,2,0)</f>
        <v>Montagem e desmontagem de andaime tubular fachadeiro com altura até 10 m</v>
      </c>
      <c r="D7" s="44" t="str">
        <f>VLOOKUP(B7,[2]onerado!$A:$F,3,0)</f>
        <v>M2</v>
      </c>
      <c r="E7" s="44">
        <v>500</v>
      </c>
      <c r="F7" s="45">
        <f>VLOOKUP(B7,[2]onerado!$A:$F,4,0)</f>
        <v>0</v>
      </c>
      <c r="G7" s="45">
        <f>VLOOKUP(B7,[2]onerado!$A:$F,5,0)</f>
        <v>11.89</v>
      </c>
      <c r="H7" s="45">
        <f t="shared" si="0"/>
        <v>11.89</v>
      </c>
      <c r="I7" s="46">
        <f t="shared" si="1"/>
        <v>5945</v>
      </c>
    </row>
    <row r="8" spans="1:9" s="33" customFormat="1" ht="42.75">
      <c r="A8" s="58" t="s">
        <v>564</v>
      </c>
      <c r="B8" s="43" t="s">
        <v>298</v>
      </c>
      <c r="C8" s="51" t="str">
        <f>VLOOKUP(B8,[2]onerado!$A:$F,2,0)</f>
        <v>Remoção de entulho separado de obra com caçamba metálica - terra, alvenaria, concreto, argamassa, madeira, papel, plástico ou metal</v>
      </c>
      <c r="D8" s="44" t="str">
        <f>VLOOKUP(B8,[2]onerado!$A:$F,3,0)</f>
        <v>M3</v>
      </c>
      <c r="E8" s="44">
        <f>4*50</f>
        <v>200</v>
      </c>
      <c r="F8" s="45">
        <f>VLOOKUP(B8,[2]onerado!$A:$F,4,0)</f>
        <v>80.53</v>
      </c>
      <c r="G8" s="45">
        <f>VLOOKUP(B8,[2]onerado!$A:$F,5,0)</f>
        <v>11.68</v>
      </c>
      <c r="H8" s="45">
        <f t="shared" si="0"/>
        <v>92.210000000000008</v>
      </c>
      <c r="I8" s="46">
        <f t="shared" si="1"/>
        <v>18442</v>
      </c>
    </row>
    <row r="9" spans="1:9" s="33" customFormat="1">
      <c r="A9" s="58" t="s">
        <v>565</v>
      </c>
      <c r="B9" s="43" t="s">
        <v>300</v>
      </c>
      <c r="C9" s="51" t="str">
        <f>VLOOKUP(B9,[2]onerado!$A:$F,2,0)</f>
        <v>Construção provisória em madeira - fornecimento e montagem</v>
      </c>
      <c r="D9" s="44" t="str">
        <f>VLOOKUP(B9,[2]onerado!$A:$F,3,0)</f>
        <v>M2</v>
      </c>
      <c r="E9" s="44">
        <f>13.8*4</f>
        <v>55.2</v>
      </c>
      <c r="F9" s="45">
        <f>VLOOKUP(B9,[2]onerado!$A:$F,4,0)</f>
        <v>379.63</v>
      </c>
      <c r="G9" s="45">
        <f>VLOOKUP(B9,[2]onerado!$A:$F,5,0)</f>
        <v>124.76</v>
      </c>
      <c r="H9" s="45">
        <f t="shared" si="0"/>
        <v>504.39</v>
      </c>
      <c r="I9" s="46">
        <f t="shared" si="1"/>
        <v>27842.328000000001</v>
      </c>
    </row>
    <row r="10" spans="1:9" s="33" customFormat="1">
      <c r="A10" s="58" t="s">
        <v>566</v>
      </c>
      <c r="B10" s="43" t="s">
        <v>293</v>
      </c>
      <c r="C10" s="51" t="str">
        <f>VLOOKUP(B10,[2]onerado!$A:$F,2,0)</f>
        <v>Desmobilização de construção provisória</v>
      </c>
      <c r="D10" s="44" t="str">
        <f>VLOOKUP(B10,[2]onerado!$A:$F,3,0)</f>
        <v>M2</v>
      </c>
      <c r="E10" s="44">
        <v>55.2</v>
      </c>
      <c r="F10" s="45">
        <f>VLOOKUP(B10,[2]onerado!$A:$F,4,0)</f>
        <v>16.27</v>
      </c>
      <c r="G10" s="45">
        <f>VLOOKUP(B10,[2]onerado!$A:$F,5,0)</f>
        <v>6.88</v>
      </c>
      <c r="H10" s="45">
        <f t="shared" si="0"/>
        <v>23.15</v>
      </c>
      <c r="I10" s="46">
        <f t="shared" si="1"/>
        <v>1277.8799999999999</v>
      </c>
    </row>
    <row r="11" spans="1:9" s="33" customFormat="1">
      <c r="A11" s="58" t="s">
        <v>826</v>
      </c>
      <c r="B11" s="43" t="s">
        <v>824</v>
      </c>
      <c r="C11" s="51" t="s">
        <v>825</v>
      </c>
      <c r="D11" s="44" t="s">
        <v>80</v>
      </c>
      <c r="E11" s="44">
        <v>2000</v>
      </c>
      <c r="F11" s="45">
        <v>0.59</v>
      </c>
      <c r="G11" s="45">
        <v>1.95</v>
      </c>
      <c r="H11" s="45">
        <v>2.54</v>
      </c>
      <c r="I11" s="46">
        <f t="shared" si="1"/>
        <v>5080</v>
      </c>
    </row>
    <row r="12" spans="1:9" s="33" customFormat="1" ht="34.5" customHeight="1">
      <c r="A12" s="69">
        <v>2</v>
      </c>
      <c r="B12" s="70"/>
      <c r="C12" s="71" t="s">
        <v>530</v>
      </c>
      <c r="D12" s="72"/>
      <c r="E12" s="73"/>
      <c r="F12" s="73"/>
      <c r="G12" s="73"/>
      <c r="H12" s="73"/>
      <c r="I12" s="74">
        <f>SUM(I13:I21)</f>
        <v>232135.75200000004</v>
      </c>
    </row>
    <row r="13" spans="1:9" s="33" customFormat="1" ht="28.5">
      <c r="A13" s="58" t="s">
        <v>9</v>
      </c>
      <c r="B13" s="43" t="s">
        <v>61</v>
      </c>
      <c r="C13" s="51" t="str">
        <f>VLOOKUP(B13,[2]onerado!$A:$F,2,0)</f>
        <v>Taxa de mobilização e desmobilização de equipamentos para execução de levantamento topográfico</v>
      </c>
      <c r="D13" s="44" t="str">
        <f>VLOOKUP(B13,[2]onerado!$A:$F,3,0)</f>
        <v>TX</v>
      </c>
      <c r="E13" s="44">
        <v>1</v>
      </c>
      <c r="F13" s="45">
        <f>VLOOKUP(B13,[2]onerado!$A:$F,4,0)</f>
        <v>1166.17</v>
      </c>
      <c r="G13" s="45">
        <f>VLOOKUP(B13,[2]onerado!$A:$F,5,0)</f>
        <v>0</v>
      </c>
      <c r="H13" s="45">
        <f>G13+F13</f>
        <v>1166.17</v>
      </c>
      <c r="I13" s="46">
        <f>E13*H13</f>
        <v>1166.17</v>
      </c>
    </row>
    <row r="14" spans="1:9" s="33" customFormat="1">
      <c r="A14" s="58" t="s">
        <v>177</v>
      </c>
      <c r="B14" s="43" t="s">
        <v>88</v>
      </c>
      <c r="C14" s="51" t="s">
        <v>173</v>
      </c>
      <c r="D14" s="44" t="s">
        <v>89</v>
      </c>
      <c r="E14" s="44">
        <v>162000</v>
      </c>
      <c r="F14" s="45">
        <v>0.03</v>
      </c>
      <c r="G14" s="45">
        <v>0.33</v>
      </c>
      <c r="H14" s="45">
        <f t="shared" ref="H14:H20" si="2">G14+F14</f>
        <v>0.36</v>
      </c>
      <c r="I14" s="46">
        <f t="shared" ref="I14:I20" si="3">E14*H14</f>
        <v>58320</v>
      </c>
    </row>
    <row r="15" spans="1:9" s="33" customFormat="1">
      <c r="A15" s="58" t="s">
        <v>178</v>
      </c>
      <c r="B15" s="43" t="s">
        <v>171</v>
      </c>
      <c r="C15" s="51" t="str">
        <f>VLOOKUP(B15,[2]onerado!$A:$F,2,0)</f>
        <v>Projeto e implementação de controle ambiental de obra</v>
      </c>
      <c r="D15" s="44" t="str">
        <f>VLOOKUP(B15,[2]onerado!$A:$F,3,0)</f>
        <v>UN</v>
      </c>
      <c r="E15" s="44">
        <v>1</v>
      </c>
      <c r="F15" s="45">
        <f>VLOOKUP(B15,[2]onerado!$A:$F,4,0)</f>
        <v>196.95</v>
      </c>
      <c r="G15" s="45">
        <f>VLOOKUP(B15,[2]onerado!$A:$F,5,0)</f>
        <v>10448.07</v>
      </c>
      <c r="H15" s="45">
        <f t="shared" si="2"/>
        <v>10645.02</v>
      </c>
      <c r="I15" s="46">
        <f t="shared" si="3"/>
        <v>10645.02</v>
      </c>
    </row>
    <row r="16" spans="1:9" s="33" customFormat="1" ht="42.75">
      <c r="A16" s="58" t="s">
        <v>179</v>
      </c>
      <c r="B16" s="43" t="s">
        <v>62</v>
      </c>
      <c r="C16" s="51" t="str">
        <f>VLOOKUP(B16,[2]onerado!$A:$F,2,0)</f>
        <v>Elaboração de projeto de adequação de entrada de energia elétrica junto a concessionária, com medição em média tensão, subestação simplificada e demanda de 75 kVA a 300 kVA</v>
      </c>
      <c r="D16" s="44" t="str">
        <f>VLOOKUP(B16,[2]onerado!$A:$F,3,0)</f>
        <v>UN</v>
      </c>
      <c r="E16" s="44">
        <v>2</v>
      </c>
      <c r="F16" s="45">
        <f>VLOOKUP(B16,[2]onerado!$A:$F,4,0)</f>
        <v>0</v>
      </c>
      <c r="G16" s="45">
        <f>VLOOKUP(B16,[2]onerado!$A:$F,5,0)</f>
        <v>13453.18</v>
      </c>
      <c r="H16" s="45">
        <f t="shared" si="2"/>
        <v>13453.18</v>
      </c>
      <c r="I16" s="46">
        <f t="shared" si="3"/>
        <v>26906.36</v>
      </c>
    </row>
    <row r="17" spans="1:9" s="33" customFormat="1">
      <c r="A17" s="58" t="s">
        <v>180</v>
      </c>
      <c r="B17" s="43" t="s">
        <v>63</v>
      </c>
      <c r="C17" s="51" t="str">
        <f>VLOOKUP(B17,[2]onerado!$A:$F,2,0)</f>
        <v>Projeto executivo de instalações elétricas em formato A0</v>
      </c>
      <c r="D17" s="44" t="str">
        <f>VLOOKUP(B17,[2]onerado!$A:$F,3,0)</f>
        <v>UN</v>
      </c>
      <c r="E17" s="44">
        <v>7</v>
      </c>
      <c r="F17" s="45">
        <f>VLOOKUP(B17,[2]onerado!$A:$F,4,0)</f>
        <v>0</v>
      </c>
      <c r="G17" s="45">
        <f>VLOOKUP(B17,[2]onerado!$A:$F,5,0)</f>
        <v>1516.73</v>
      </c>
      <c r="H17" s="45">
        <f t="shared" si="2"/>
        <v>1516.73</v>
      </c>
      <c r="I17" s="46">
        <f t="shared" si="3"/>
        <v>10617.11</v>
      </c>
    </row>
    <row r="18" spans="1:9" s="33" customFormat="1">
      <c r="A18" s="58" t="s">
        <v>176</v>
      </c>
      <c r="B18" s="43" t="s">
        <v>64</v>
      </c>
      <c r="C18" s="51" t="str">
        <f>VLOOKUP(B18,[2]onerado!$A:$F,2,0)</f>
        <v>Projeto executivo de instalações hidráulicas em formato A0</v>
      </c>
      <c r="D18" s="44" t="str">
        <f>VLOOKUP(B18,[2]onerado!$A:$F,3,0)</f>
        <v>UN</v>
      </c>
      <c r="E18" s="44">
        <v>6</v>
      </c>
      <c r="F18" s="45">
        <f>VLOOKUP(B18,[2]onerado!$A:$F,4,0)</f>
        <v>0</v>
      </c>
      <c r="G18" s="45">
        <f>VLOOKUP(B18,[2]onerado!$A:$F,5,0)</f>
        <v>1311.29</v>
      </c>
      <c r="H18" s="45">
        <f t="shared" si="2"/>
        <v>1311.29</v>
      </c>
      <c r="I18" s="46">
        <f t="shared" si="3"/>
        <v>7867.74</v>
      </c>
    </row>
    <row r="19" spans="1:9" s="33" customFormat="1">
      <c r="A19" s="58" t="s">
        <v>175</v>
      </c>
      <c r="B19" s="43" t="s">
        <v>82</v>
      </c>
      <c r="C19" s="51" t="str">
        <f>VLOOKUP(B19,[2]onerado!$A:$F,2,0)</f>
        <v>Projeto executivo de arquitetura em formato A1</v>
      </c>
      <c r="D19" s="44" t="str">
        <f>VLOOKUP(B19,[2]onerado!$A:$F,3,0)</f>
        <v>UN</v>
      </c>
      <c r="E19" s="44">
        <v>25</v>
      </c>
      <c r="F19" s="45">
        <f>VLOOKUP(B19,[2]onerado!$A:$F,4,0)</f>
        <v>0</v>
      </c>
      <c r="G19" s="45">
        <f>VLOOKUP(B19,[2]onerado!$A:$F,5,0)</f>
        <v>3128.84</v>
      </c>
      <c r="H19" s="45">
        <f t="shared" si="2"/>
        <v>3128.84</v>
      </c>
      <c r="I19" s="46">
        <f t="shared" si="3"/>
        <v>78221</v>
      </c>
    </row>
    <row r="20" spans="1:9" s="33" customFormat="1">
      <c r="A20" s="58" t="s">
        <v>174</v>
      </c>
      <c r="B20" s="43" t="s">
        <v>168</v>
      </c>
      <c r="C20" s="51" t="s">
        <v>170</v>
      </c>
      <c r="D20" s="44" t="s">
        <v>169</v>
      </c>
      <c r="E20" s="44">
        <f>652.8*2</f>
        <v>1305.5999999999999</v>
      </c>
      <c r="F20" s="45"/>
      <c r="G20" s="45">
        <v>19.82</v>
      </c>
      <c r="H20" s="45">
        <f t="shared" si="2"/>
        <v>19.82</v>
      </c>
      <c r="I20" s="46">
        <f t="shared" si="3"/>
        <v>25876.991999999998</v>
      </c>
    </row>
    <row r="21" spans="1:9" s="33" customFormat="1">
      <c r="A21" s="58" t="s">
        <v>310</v>
      </c>
      <c r="B21" s="43" t="s">
        <v>82</v>
      </c>
      <c r="C21" s="51" t="s">
        <v>309</v>
      </c>
      <c r="D21" s="44" t="str">
        <f>VLOOKUP(B21,[2]onerado!$A:$F,3,0)</f>
        <v>UN</v>
      </c>
      <c r="E21" s="44">
        <v>4</v>
      </c>
      <c r="F21" s="45">
        <f>VLOOKUP(B21,[2]onerado!$A:$F,4,0)</f>
        <v>0</v>
      </c>
      <c r="G21" s="45">
        <f>VLOOKUP(B21,[2]onerado!$A:$F,5,0)</f>
        <v>3128.84</v>
      </c>
      <c r="H21" s="45">
        <f t="shared" ref="H21" si="4">G21+F21</f>
        <v>3128.84</v>
      </c>
      <c r="I21" s="46">
        <f t="shared" ref="I21" si="5">E21*H21</f>
        <v>12515.36</v>
      </c>
    </row>
    <row r="22" spans="1:9" s="33" customFormat="1" ht="34.5" customHeight="1">
      <c r="A22" s="69">
        <v>3</v>
      </c>
      <c r="B22" s="70"/>
      <c r="C22" s="71" t="s">
        <v>531</v>
      </c>
      <c r="D22" s="72"/>
      <c r="E22" s="73"/>
      <c r="F22" s="73"/>
      <c r="G22" s="73"/>
      <c r="H22" s="73"/>
      <c r="I22" s="74">
        <f>SUM(I23:I43)</f>
        <v>342716.57000000007</v>
      </c>
    </row>
    <row r="23" spans="1:9" s="33" customFormat="1">
      <c r="A23" s="58" t="s">
        <v>24</v>
      </c>
      <c r="B23" s="43" t="s">
        <v>65</v>
      </c>
      <c r="C23" s="51" t="str">
        <f>VLOOKUP(B23,[2]onerado!$A:$F,2,0)</f>
        <v>Poste de concreto circular, 300 kg, H = 9,00 m</v>
      </c>
      <c r="D23" s="44" t="str">
        <f>VLOOKUP(B23,[2]onerado!$A:$F,3,0)</f>
        <v>UN</v>
      </c>
      <c r="E23" s="44">
        <f>ROUND(((825+190+319+201+344+61.4)/40),0)</f>
        <v>49</v>
      </c>
      <c r="F23" s="45">
        <f>VLOOKUP(B23,[2]onerado!$A:$F,4,0)</f>
        <v>1594.33</v>
      </c>
      <c r="G23" s="45">
        <f>VLOOKUP(B23,[2]onerado!$A:$F,5,0)</f>
        <v>292.3</v>
      </c>
      <c r="H23" s="45">
        <f t="shared" ref="H23:H27" si="6">G23+F23</f>
        <v>1886.6299999999999</v>
      </c>
      <c r="I23" s="46">
        <f t="shared" ref="I23:I27" si="7">E23*H23</f>
        <v>92444.87</v>
      </c>
    </row>
    <row r="24" spans="1:9" s="33" customFormat="1" ht="28.5" customHeight="1">
      <c r="A24" s="58" t="s">
        <v>181</v>
      </c>
      <c r="B24" s="43" t="s">
        <v>66</v>
      </c>
      <c r="C24" s="51" t="str">
        <f>VLOOKUP(B24,[2]onerado!$A:$F,2,0)</f>
        <v>Suporte para 1 isolador de baixa tensão</v>
      </c>
      <c r="D24" s="44" t="str">
        <f>VLOOKUP(B24,[2]onerado!$A:$F,3,0)</f>
        <v>UN</v>
      </c>
      <c r="E24" s="44">
        <v>98</v>
      </c>
      <c r="F24" s="45">
        <f>VLOOKUP(B24,[2]onerado!$A:$F,4,0)</f>
        <v>29.99</v>
      </c>
      <c r="G24" s="45">
        <f>VLOOKUP(B24,[2]onerado!$A:$F,5,0)</f>
        <v>14.36</v>
      </c>
      <c r="H24" s="45">
        <f t="shared" si="6"/>
        <v>44.349999999999994</v>
      </c>
      <c r="I24" s="46">
        <f t="shared" si="7"/>
        <v>4346.2999999999993</v>
      </c>
    </row>
    <row r="25" spans="1:9" s="33" customFormat="1">
      <c r="A25" s="58" t="s">
        <v>182</v>
      </c>
      <c r="B25" s="43" t="s">
        <v>67</v>
      </c>
      <c r="C25" s="51" t="str">
        <f>VLOOKUP(B25,[2]onerado!$A:$F,2,0)</f>
        <v>Isolador tipo roldana para baixa tensão de 76 x 79 mm</v>
      </c>
      <c r="D25" s="44" t="str">
        <f>VLOOKUP(B25,[2]onerado!$A:$F,3,0)</f>
        <v>UN</v>
      </c>
      <c r="E25" s="44">
        <f>E23*2</f>
        <v>98</v>
      </c>
      <c r="F25" s="45">
        <f>VLOOKUP(B25,[2]onerado!$A:$F,4,0)</f>
        <v>39</v>
      </c>
      <c r="G25" s="45">
        <f>VLOOKUP(B25,[2]onerado!$A:$F,5,0)</f>
        <v>9.57</v>
      </c>
      <c r="H25" s="45">
        <f t="shared" si="6"/>
        <v>48.57</v>
      </c>
      <c r="I25" s="46">
        <f t="shared" si="7"/>
        <v>4759.8599999999997</v>
      </c>
    </row>
    <row r="26" spans="1:9" s="33" customFormat="1" ht="28.5">
      <c r="A26" s="58" t="s">
        <v>183</v>
      </c>
      <c r="B26" s="43" t="s">
        <v>68</v>
      </c>
      <c r="C26" s="51" t="str">
        <f>VLOOKUP(B26,[2]onerado!$A:$F,2,0)</f>
        <v>Braçadeira circular em aço carbono galvanizado, diâmetro nominal de 140 até 300 mm</v>
      </c>
      <c r="D26" s="44" t="str">
        <f>VLOOKUP(B26,[2]onerado!$A:$F,3,0)</f>
        <v>UN</v>
      </c>
      <c r="E26" s="44">
        <v>49</v>
      </c>
      <c r="F26" s="45">
        <f>VLOOKUP(B26,[2]onerado!$A:$F,4,0)</f>
        <v>61.09</v>
      </c>
      <c r="G26" s="45">
        <f>VLOOKUP(B26,[2]onerado!$A:$F,5,0)</f>
        <v>16.84</v>
      </c>
      <c r="H26" s="45">
        <f t="shared" si="6"/>
        <v>77.930000000000007</v>
      </c>
      <c r="I26" s="46">
        <f t="shared" si="7"/>
        <v>3818.57</v>
      </c>
    </row>
    <row r="27" spans="1:9" s="33" customFormat="1" ht="28.5">
      <c r="A27" s="58" t="s">
        <v>184</v>
      </c>
      <c r="B27" s="43" t="s">
        <v>69</v>
      </c>
      <c r="C27" s="51" t="str">
        <f>VLOOKUP(B27,[2]onerado!$A:$F,2,0)</f>
        <v>Fita em aço inoxidável para poste de 0,50 m x 19 mm, com fecho em aço inoxidável</v>
      </c>
      <c r="D27" s="44" t="str">
        <f>VLOOKUP(B27,[2]onerado!$A:$F,3,0)</f>
        <v>UN</v>
      </c>
      <c r="E27" s="44">
        <v>49</v>
      </c>
      <c r="F27" s="45">
        <f>VLOOKUP(B27,[2]onerado!$A:$F,4,0)</f>
        <v>3.19</v>
      </c>
      <c r="G27" s="45">
        <f>VLOOKUP(B27,[2]onerado!$A:$F,5,0)</f>
        <v>9.57</v>
      </c>
      <c r="H27" s="45">
        <f t="shared" si="6"/>
        <v>12.76</v>
      </c>
      <c r="I27" s="46">
        <f t="shared" si="7"/>
        <v>625.24</v>
      </c>
    </row>
    <row r="28" spans="1:9" s="33" customFormat="1">
      <c r="A28" s="58" t="s">
        <v>185</v>
      </c>
      <c r="B28" s="43" t="s">
        <v>77</v>
      </c>
      <c r="C28" s="51" t="s">
        <v>76</v>
      </c>
      <c r="D28" s="44" t="s">
        <v>74</v>
      </c>
      <c r="E28" s="44">
        <f>E27*2</f>
        <v>98</v>
      </c>
      <c r="F28" s="45">
        <v>21.35</v>
      </c>
      <c r="G28" s="45">
        <v>3.65</v>
      </c>
      <c r="H28" s="45">
        <f t="shared" ref="H28:H32" si="8">G28+F28</f>
        <v>25</v>
      </c>
      <c r="I28" s="46">
        <f t="shared" ref="I28:I32" si="9">E28*H28</f>
        <v>2450</v>
      </c>
    </row>
    <row r="29" spans="1:9" s="33" customFormat="1" ht="28.5">
      <c r="A29" s="58" t="s">
        <v>186</v>
      </c>
      <c r="B29" s="43" t="s">
        <v>71</v>
      </c>
      <c r="C29" s="51" t="str">
        <f>VLOOKUP(B29,[2]onerado!$A:$F,2,0)</f>
        <v>Braço em tubo de ferro galvanizado de 1" x 1,00 m para fixação de uma luminária</v>
      </c>
      <c r="D29" s="44" t="str">
        <f>VLOOKUP(B29,[2]onerado!$A:$F,3,0)</f>
        <v>UN</v>
      </c>
      <c r="E29" s="44">
        <v>49</v>
      </c>
      <c r="F29" s="45">
        <f>VLOOKUP(B29,[2]onerado!$A:$F,4,0)</f>
        <v>67.09</v>
      </c>
      <c r="G29" s="45">
        <f>VLOOKUP(B29,[2]onerado!$A:$F,5,0)</f>
        <v>67.33</v>
      </c>
      <c r="H29" s="45">
        <f t="shared" si="8"/>
        <v>134.42000000000002</v>
      </c>
      <c r="I29" s="46">
        <f t="shared" si="9"/>
        <v>6586.5800000000008</v>
      </c>
    </row>
    <row r="30" spans="1:9" s="33" customFormat="1">
      <c r="A30" s="58" t="s">
        <v>187</v>
      </c>
      <c r="B30" s="43" t="s">
        <v>72</v>
      </c>
      <c r="C30" s="51" t="str">
        <f>VLOOKUP(B30,[2]onerado!$A:$F,2,0)</f>
        <v>Suporte tubular de fixação em poste para 1 luminária tipo pétala</v>
      </c>
      <c r="D30" s="44" t="str">
        <f>VLOOKUP(B30,[2]onerado!$A:$F,3,0)</f>
        <v>UN</v>
      </c>
      <c r="E30" s="44">
        <v>49</v>
      </c>
      <c r="F30" s="45">
        <f>VLOOKUP(B30,[2]onerado!$A:$F,4,0)</f>
        <v>90.78</v>
      </c>
      <c r="G30" s="45">
        <f>VLOOKUP(B30,[2]onerado!$A:$F,5,0)</f>
        <v>14.36</v>
      </c>
      <c r="H30" s="45">
        <f t="shared" si="8"/>
        <v>105.14</v>
      </c>
      <c r="I30" s="46">
        <f t="shared" si="9"/>
        <v>5151.8599999999997</v>
      </c>
    </row>
    <row r="31" spans="1:9" s="33" customFormat="1" ht="28.5">
      <c r="A31" s="58" t="s">
        <v>188</v>
      </c>
      <c r="B31" s="43" t="s">
        <v>73</v>
      </c>
      <c r="C31" s="51" t="str">
        <f>VLOOKUP(B31,[2]onerado!$A:$F,2,0)</f>
        <v>Luminária retangular fechada para iluminação externa em poste, tipo pétala grande</v>
      </c>
      <c r="D31" s="44" t="str">
        <f>VLOOKUP(B31,[2]onerado!$A:$F,3,0)</f>
        <v>UN</v>
      </c>
      <c r="E31" s="44">
        <v>49</v>
      </c>
      <c r="F31" s="45">
        <f>VLOOKUP(B31,[2]onerado!$A:$F,4,0)</f>
        <v>516.32000000000005</v>
      </c>
      <c r="G31" s="45">
        <f>VLOOKUP(B31,[2]onerado!$A:$F,5,0)</f>
        <v>33.67</v>
      </c>
      <c r="H31" s="45">
        <f t="shared" si="8"/>
        <v>549.99</v>
      </c>
      <c r="I31" s="46">
        <f t="shared" si="9"/>
        <v>26949.510000000002</v>
      </c>
    </row>
    <row r="32" spans="1:9" s="33" customFormat="1">
      <c r="A32" s="58" t="s">
        <v>189</v>
      </c>
      <c r="B32" s="43" t="s">
        <v>81</v>
      </c>
      <c r="C32" s="51" t="str">
        <f>VLOOKUP(B32,[2]onerado!$A:$F,2,0)</f>
        <v>Relé fotoelétrico 50/60 Hz, 110/220 V, 1200 VA, completo</v>
      </c>
      <c r="D32" s="44" t="str">
        <f>VLOOKUP(B32,[2]onerado!$A:$F,3,0)</f>
        <v>UN</v>
      </c>
      <c r="E32" s="44">
        <v>10</v>
      </c>
      <c r="F32" s="45">
        <f>VLOOKUP(B32,[2]onerado!$A:$F,4,0)</f>
        <v>72.260000000000005</v>
      </c>
      <c r="G32" s="45">
        <f>VLOOKUP(B32,[2]onerado!$A:$F,5,0)</f>
        <v>21.54</v>
      </c>
      <c r="H32" s="45">
        <f t="shared" si="8"/>
        <v>93.800000000000011</v>
      </c>
      <c r="I32" s="46">
        <f t="shared" si="9"/>
        <v>938.00000000000011</v>
      </c>
    </row>
    <row r="33" spans="1:9" s="33" customFormat="1" ht="42.75">
      <c r="A33" s="58" t="s">
        <v>190</v>
      </c>
      <c r="B33" s="43" t="s">
        <v>83</v>
      </c>
      <c r="C33" s="51" t="s">
        <v>84</v>
      </c>
      <c r="D33" s="44" t="s">
        <v>74</v>
      </c>
      <c r="E33" s="44">
        <v>10</v>
      </c>
      <c r="F33" s="45">
        <v>41.82</v>
      </c>
      <c r="G33" s="45">
        <v>17.520000000000003</v>
      </c>
      <c r="H33" s="45">
        <f t="shared" ref="H33:H38" si="10">G33+F33</f>
        <v>59.34</v>
      </c>
      <c r="I33" s="46">
        <f t="shared" ref="I33:I38" si="11">E33*H33</f>
        <v>593.40000000000009</v>
      </c>
    </row>
    <row r="34" spans="1:9" s="33" customFormat="1" ht="28.5">
      <c r="A34" s="58" t="s">
        <v>191</v>
      </c>
      <c r="B34" s="43" t="s">
        <v>85</v>
      </c>
      <c r="C34" s="51" t="str">
        <f>VLOOKUP(B34,[2]onerado!$A:$F,2,0)</f>
        <v>Disjuntor termomagnético, unipolar 127/220 V, corrente de 35 A até 50 A</v>
      </c>
      <c r="D34" s="44" t="str">
        <f>VLOOKUP(B34,[2]onerado!$A:$F,3,0)</f>
        <v>UN</v>
      </c>
      <c r="E34" s="44">
        <v>10</v>
      </c>
      <c r="F34" s="45">
        <f>VLOOKUP(B34,[2]onerado!$A:$F,4,0)</f>
        <v>26.64</v>
      </c>
      <c r="G34" s="45">
        <f>VLOOKUP(B34,[2]onerado!$A:$F,5,0)</f>
        <v>14.36</v>
      </c>
      <c r="H34" s="45">
        <f t="shared" si="10"/>
        <v>41</v>
      </c>
      <c r="I34" s="46">
        <f t="shared" si="11"/>
        <v>410</v>
      </c>
    </row>
    <row r="35" spans="1:9" s="33" customFormat="1">
      <c r="A35" s="58" t="s">
        <v>192</v>
      </c>
      <c r="B35" s="43" t="s">
        <v>86</v>
      </c>
      <c r="C35" s="51" t="str">
        <f>VLOOKUP(B35,[2]onerado!$A:$F,2,0)</f>
        <v>Isolador em epóxi de 1 kV para barramento</v>
      </c>
      <c r="D35" s="44" t="str">
        <f>VLOOKUP(B35,[2]onerado!$A:$F,3,0)</f>
        <v>UN</v>
      </c>
      <c r="E35" s="44">
        <v>10</v>
      </c>
      <c r="F35" s="45">
        <f>VLOOKUP(B35,[2]onerado!$A:$F,4,0)</f>
        <v>26.94</v>
      </c>
      <c r="G35" s="45">
        <f>VLOOKUP(B35,[2]onerado!$A:$F,5,0)</f>
        <v>7.18</v>
      </c>
      <c r="H35" s="45">
        <f t="shared" si="10"/>
        <v>34.120000000000005</v>
      </c>
      <c r="I35" s="46">
        <f t="shared" si="11"/>
        <v>341.20000000000005</v>
      </c>
    </row>
    <row r="36" spans="1:9" s="33" customFormat="1">
      <c r="A36" s="58" t="s">
        <v>193</v>
      </c>
      <c r="B36" s="43" t="s">
        <v>87</v>
      </c>
      <c r="C36" s="51" t="str">
        <f>VLOOKUP(B36,[2]onerado!$A:$F,2,0)</f>
        <v>Barra de neutro e/ou terra</v>
      </c>
      <c r="D36" s="44" t="str">
        <f>VLOOKUP(B36,[2]onerado!$A:$F,3,0)</f>
        <v>UN</v>
      </c>
      <c r="E36" s="44">
        <v>10</v>
      </c>
      <c r="F36" s="45">
        <f>VLOOKUP(B36,[2]onerado!$A:$F,4,0)</f>
        <v>21.54</v>
      </c>
      <c r="G36" s="45">
        <f>VLOOKUP(B36,[2]onerado!$A:$F,5,0)</f>
        <v>7.18</v>
      </c>
      <c r="H36" s="45">
        <f t="shared" si="10"/>
        <v>28.72</v>
      </c>
      <c r="I36" s="46">
        <f t="shared" si="11"/>
        <v>287.2</v>
      </c>
    </row>
    <row r="37" spans="1:9" s="33" customFormat="1">
      <c r="A37" s="58" t="s">
        <v>194</v>
      </c>
      <c r="B37" s="43" t="s">
        <v>70</v>
      </c>
      <c r="C37" s="51" t="str">
        <f>VLOOKUP(B37,[2]onerado!$A:$F,2,0)</f>
        <v>Suporte de transformador em poste ou estaleiro</v>
      </c>
      <c r="D37" s="44" t="str">
        <f>VLOOKUP(B37,[2]onerado!$A:$F,3,0)</f>
        <v>UN</v>
      </c>
      <c r="E37" s="44">
        <v>4</v>
      </c>
      <c r="F37" s="45">
        <f>VLOOKUP(B37,[2]onerado!$A:$F,4,0)</f>
        <v>182.02</v>
      </c>
      <c r="G37" s="45">
        <f>VLOOKUP(B37,[2]onerado!$A:$F,5,0)</f>
        <v>134.66</v>
      </c>
      <c r="H37" s="45">
        <f t="shared" si="10"/>
        <v>316.68</v>
      </c>
      <c r="I37" s="46">
        <f t="shared" si="11"/>
        <v>1266.72</v>
      </c>
    </row>
    <row r="38" spans="1:9" s="33" customFormat="1">
      <c r="A38" s="58" t="s">
        <v>195</v>
      </c>
      <c r="B38" s="43" t="s">
        <v>75</v>
      </c>
      <c r="C38" s="51" t="str">
        <f>VLOOKUP(B38,[2]onerado!$A:$F,2,0)</f>
        <v>Transformador de potência trifásico de 75 kVA, classe 15 kV, a óleo</v>
      </c>
      <c r="D38" s="44" t="str">
        <f>VLOOKUP(B38,[2]onerado!$A:$F,3,0)</f>
        <v>UN</v>
      </c>
      <c r="E38" s="44">
        <v>2</v>
      </c>
      <c r="F38" s="45">
        <f>VLOOKUP(B38,[2]onerado!$A:$F,4,0)</f>
        <v>19629.060000000001</v>
      </c>
      <c r="G38" s="45">
        <f>VLOOKUP(B38,[2]onerado!$A:$F,5,0)</f>
        <v>985.05</v>
      </c>
      <c r="H38" s="45">
        <f t="shared" si="10"/>
        <v>20614.11</v>
      </c>
      <c r="I38" s="46">
        <f t="shared" si="11"/>
        <v>41228.22</v>
      </c>
    </row>
    <row r="39" spans="1:9" s="33" customFormat="1">
      <c r="A39" s="58" t="s">
        <v>196</v>
      </c>
      <c r="B39" s="43" t="s">
        <v>78</v>
      </c>
      <c r="C39" s="51" t="s">
        <v>79</v>
      </c>
      <c r="D39" s="44" t="s">
        <v>261</v>
      </c>
      <c r="E39" s="44">
        <f>(ROUND(((825+190+319+201+344+61.4)),0))*1.25</f>
        <v>2425</v>
      </c>
      <c r="F39" s="45">
        <v>42</v>
      </c>
      <c r="G39" s="45">
        <v>12</v>
      </c>
      <c r="H39" s="45">
        <f t="shared" ref="H39:H42" si="12">G39+F39</f>
        <v>54</v>
      </c>
      <c r="I39" s="46">
        <f t="shared" ref="I39:I42" si="13">E39*H39</f>
        <v>130950</v>
      </c>
    </row>
    <row r="40" spans="1:9" s="33" customFormat="1">
      <c r="A40" s="58" t="s">
        <v>197</v>
      </c>
      <c r="B40" s="43"/>
      <c r="C40" s="51" t="s">
        <v>90</v>
      </c>
      <c r="D40" s="44"/>
      <c r="E40" s="44"/>
      <c r="F40" s="45"/>
      <c r="G40" s="45"/>
      <c r="H40" s="45"/>
      <c r="I40" s="46"/>
    </row>
    <row r="41" spans="1:9" s="33" customFormat="1" ht="42.75">
      <c r="A41" s="58" t="s">
        <v>198</v>
      </c>
      <c r="B41" s="43" t="s">
        <v>92</v>
      </c>
      <c r="C41" s="51" t="s">
        <v>91</v>
      </c>
      <c r="D41" s="44" t="s">
        <v>74</v>
      </c>
      <c r="E41" s="44">
        <v>8</v>
      </c>
      <c r="F41" s="45">
        <v>1433.78</v>
      </c>
      <c r="G41" s="45">
        <v>92.71</v>
      </c>
      <c r="H41" s="45">
        <f t="shared" si="12"/>
        <v>1526.49</v>
      </c>
      <c r="I41" s="46">
        <f t="shared" si="13"/>
        <v>12211.92</v>
      </c>
    </row>
    <row r="42" spans="1:9" s="33" customFormat="1" ht="28.5">
      <c r="A42" s="58" t="s">
        <v>199</v>
      </c>
      <c r="B42" s="43" t="s">
        <v>94</v>
      </c>
      <c r="C42" s="51" t="s">
        <v>93</v>
      </c>
      <c r="D42" s="44" t="s">
        <v>3</v>
      </c>
      <c r="E42" s="44">
        <v>8</v>
      </c>
      <c r="F42" s="45">
        <v>485.41</v>
      </c>
      <c r="G42" s="45"/>
      <c r="H42" s="45">
        <f t="shared" si="12"/>
        <v>485.41</v>
      </c>
      <c r="I42" s="46">
        <f t="shared" si="13"/>
        <v>3883.28</v>
      </c>
    </row>
    <row r="43" spans="1:9" s="33" customFormat="1" ht="42.75">
      <c r="A43" s="58" t="s">
        <v>200</v>
      </c>
      <c r="B43" s="43" t="s">
        <v>96</v>
      </c>
      <c r="C43" s="51" t="s">
        <v>95</v>
      </c>
      <c r="D43" s="44" t="s">
        <v>3</v>
      </c>
      <c r="E43" s="44">
        <v>8</v>
      </c>
      <c r="F43" s="45">
        <v>434.23</v>
      </c>
      <c r="G43" s="45"/>
      <c r="H43" s="45">
        <f>G43+F43</f>
        <v>434.23</v>
      </c>
      <c r="I43" s="46">
        <f>E43*H43</f>
        <v>3473.84</v>
      </c>
    </row>
    <row r="44" spans="1:9" s="33" customFormat="1">
      <c r="A44" s="58"/>
      <c r="B44" s="43"/>
      <c r="C44" s="51"/>
      <c r="D44" s="44"/>
      <c r="E44" s="44"/>
      <c r="F44" s="45"/>
      <c r="G44" s="45"/>
      <c r="H44" s="45"/>
      <c r="I44" s="46"/>
    </row>
    <row r="45" spans="1:9" s="33" customFormat="1" ht="34.5" customHeight="1">
      <c r="A45" s="69">
        <v>4</v>
      </c>
      <c r="B45" s="70"/>
      <c r="C45" s="71" t="s">
        <v>57</v>
      </c>
      <c r="D45" s="72"/>
      <c r="E45" s="73"/>
      <c r="F45" s="73"/>
      <c r="G45" s="73"/>
      <c r="H45" s="73"/>
      <c r="I45" s="74">
        <f>SUM(I46:I48)</f>
        <v>171399.66</v>
      </c>
    </row>
    <row r="46" spans="1:9" s="33" customFormat="1" ht="28.5">
      <c r="A46" s="58" t="s">
        <v>27</v>
      </c>
      <c r="B46" s="43" t="s">
        <v>97</v>
      </c>
      <c r="C46" s="51" t="str">
        <f>VLOOKUP(B46,[2]onerado!$A:$F,2,0)</f>
        <v>Sistema de tratamento de águas cinzas e aproveitamento de águas pluviais, para reuso em fins não potáveis, vazão de 2 m³/h</v>
      </c>
      <c r="D46" s="44" t="str">
        <f>VLOOKUP(B46,[2]onerado!$A:$F,3,0)</f>
        <v>UN</v>
      </c>
      <c r="E46" s="44">
        <v>1</v>
      </c>
      <c r="F46" s="45">
        <f>VLOOKUP(B46,[2]onerado!$A:$F,4,0)</f>
        <v>92106.36</v>
      </c>
      <c r="G46" s="45">
        <f>VLOOKUP(B46,[2]onerado!$A:$F,5,0)</f>
        <v>0</v>
      </c>
      <c r="H46" s="45">
        <f t="shared" ref="H46:H47" si="14">G46+F46</f>
        <v>92106.36</v>
      </c>
      <c r="I46" s="46">
        <f t="shared" ref="I46:I47" si="15">E46*H46</f>
        <v>92106.36</v>
      </c>
    </row>
    <row r="47" spans="1:9" s="33" customFormat="1" ht="28.5">
      <c r="A47" s="58" t="s">
        <v>29</v>
      </c>
      <c r="B47" s="43" t="s">
        <v>98</v>
      </c>
      <c r="C47" s="51" t="str">
        <f>VLOOKUP(B47,[2]onerado!$A:$F,2,0)</f>
        <v>Tubo de PVC rígido branco PxB com virola e anel de borracha, linha esgoto série normal, DN= 100 mm, inclusive conexões</v>
      </c>
      <c r="D47" s="44" t="str">
        <f>VLOOKUP(B47,[2]onerado!$A:$F,3,0)</f>
        <v>M</v>
      </c>
      <c r="E47" s="44">
        <v>750</v>
      </c>
      <c r="F47" s="45">
        <f>VLOOKUP(B47,[2]onerado!$A:$F,4,0)</f>
        <v>27</v>
      </c>
      <c r="G47" s="45">
        <f>VLOOKUP(B47,[2]onerado!$A:$F,5,0)</f>
        <v>52.65</v>
      </c>
      <c r="H47" s="45">
        <f t="shared" si="14"/>
        <v>79.650000000000006</v>
      </c>
      <c r="I47" s="46">
        <f t="shared" si="15"/>
        <v>59737.500000000007</v>
      </c>
    </row>
    <row r="48" spans="1:9" s="33" customFormat="1">
      <c r="A48" s="58" t="s">
        <v>201</v>
      </c>
      <c r="B48" s="43" t="s">
        <v>100</v>
      </c>
      <c r="C48" s="51" t="s">
        <v>99</v>
      </c>
      <c r="D48" s="44" t="s">
        <v>101</v>
      </c>
      <c r="E48" s="44">
        <v>30</v>
      </c>
      <c r="F48" s="45">
        <f>651.86-260</f>
        <v>391.86</v>
      </c>
      <c r="G48" s="45">
        <v>260</v>
      </c>
      <c r="H48" s="45">
        <f>G48+F48</f>
        <v>651.86</v>
      </c>
      <c r="I48" s="46">
        <f>E48*H48</f>
        <v>19555.8</v>
      </c>
    </row>
    <row r="49" spans="1:9" s="33" customFormat="1" ht="34.5" customHeight="1">
      <c r="A49" s="69">
        <v>5</v>
      </c>
      <c r="B49" s="70"/>
      <c r="C49" s="71" t="s">
        <v>532</v>
      </c>
      <c r="D49" s="72"/>
      <c r="E49" s="73"/>
      <c r="F49" s="73"/>
      <c r="G49" s="73"/>
      <c r="H49" s="73"/>
      <c r="I49" s="74">
        <f>SUM(I50:I61)</f>
        <v>80576.600000000006</v>
      </c>
    </row>
    <row r="50" spans="1:9" s="33" customFormat="1">
      <c r="A50" s="58" t="s">
        <v>32</v>
      </c>
      <c r="B50" s="43" t="s">
        <v>102</v>
      </c>
      <c r="C50" s="51" t="str">
        <f>VLOOKUP(B50,[2]onerado!$A:$F,2,0)</f>
        <v>Cabo óptico multimodo, 6 fibras, 50/125 µm - uso interno/externo</v>
      </c>
      <c r="D50" s="44" t="str">
        <f>VLOOKUP(B50,[2]onerado!$A:$F,3,0)</f>
        <v>M</v>
      </c>
      <c r="E50" s="44">
        <v>2900</v>
      </c>
      <c r="F50" s="45">
        <f>VLOOKUP(B50,[2]onerado!$A:$F,4,0)</f>
        <v>10.84</v>
      </c>
      <c r="G50" s="45">
        <f>VLOOKUP(B50,[2]onerado!$A:$F,5,0)</f>
        <v>4.79</v>
      </c>
      <c r="H50" s="45">
        <f t="shared" ref="H50:H58" si="16">G50+F50</f>
        <v>15.629999999999999</v>
      </c>
      <c r="I50" s="46">
        <f t="shared" ref="I50:I58" si="17">E50*H50</f>
        <v>45327</v>
      </c>
    </row>
    <row r="51" spans="1:9" s="33" customFormat="1">
      <c r="A51" s="58" t="s">
        <v>35</v>
      </c>
      <c r="B51" s="43" t="s">
        <v>103</v>
      </c>
      <c r="C51" s="51" t="str">
        <f>VLOOKUP(B51,[2]onerado!$A:$F,2,0)</f>
        <v>Patch panel de 24 portas - categoria 6</v>
      </c>
      <c r="D51" s="44" t="str">
        <f>VLOOKUP(B51,[2]onerado!$A:$F,3,0)</f>
        <v>UN</v>
      </c>
      <c r="E51" s="44">
        <v>4</v>
      </c>
      <c r="F51" s="45">
        <f>VLOOKUP(B51,[2]onerado!$A:$F,4,0)</f>
        <v>743.48</v>
      </c>
      <c r="G51" s="45">
        <f>VLOOKUP(B51,[2]onerado!$A:$F,5,0)</f>
        <v>38.29</v>
      </c>
      <c r="H51" s="45">
        <f t="shared" si="16"/>
        <v>781.77</v>
      </c>
      <c r="I51" s="46">
        <f t="shared" si="17"/>
        <v>3127.08</v>
      </c>
    </row>
    <row r="52" spans="1:9" s="33" customFormat="1">
      <c r="A52" s="58" t="s">
        <v>37</v>
      </c>
      <c r="B52" s="43" t="s">
        <v>111</v>
      </c>
      <c r="C52" s="51" t="str">
        <f>VLOOKUP(B52,[2]onerado!$A:$F,2,0)</f>
        <v>Patch cords de 1,50 ou 3,00 m - RJ-45 / RJ-45 - categoria 6A</v>
      </c>
      <c r="D52" s="44" t="str">
        <f>VLOOKUP(B52,[2]onerado!$A:$F,3,0)</f>
        <v>UN</v>
      </c>
      <c r="E52" s="44">
        <f>E51*5</f>
        <v>20</v>
      </c>
      <c r="F52" s="45">
        <f>VLOOKUP(B52,[2]onerado!$A:$F,4,0)</f>
        <v>53.87</v>
      </c>
      <c r="G52" s="45">
        <f>VLOOKUP(B52,[2]onerado!$A:$F,5,0)</f>
        <v>9.57</v>
      </c>
      <c r="H52" s="45">
        <f t="shared" si="16"/>
        <v>63.44</v>
      </c>
      <c r="I52" s="46">
        <f t="shared" si="17"/>
        <v>1268.8</v>
      </c>
    </row>
    <row r="53" spans="1:9" s="33" customFormat="1">
      <c r="A53" s="58" t="s">
        <v>39</v>
      </c>
      <c r="B53" s="43" t="s">
        <v>104</v>
      </c>
      <c r="C53" s="51" t="str">
        <f>VLOOKUP(B53,[2]onerado!$A:$F,2,0)</f>
        <v>Distribuidor interno óptico - 1 U para até 24 fibras</v>
      </c>
      <c r="D53" s="44" t="str">
        <f>VLOOKUP(B53,[2]onerado!$A:$F,3,0)</f>
        <v>UN</v>
      </c>
      <c r="E53" s="44">
        <v>4</v>
      </c>
      <c r="F53" s="45">
        <f>VLOOKUP(B53,[2]onerado!$A:$F,4,0)</f>
        <v>768.39</v>
      </c>
      <c r="G53" s="45">
        <f>VLOOKUP(B53,[2]onerado!$A:$F,5,0)</f>
        <v>54.87</v>
      </c>
      <c r="H53" s="45">
        <f t="shared" si="16"/>
        <v>823.26</v>
      </c>
      <c r="I53" s="46">
        <f t="shared" si="17"/>
        <v>3293.04</v>
      </c>
    </row>
    <row r="54" spans="1:9" s="33" customFormat="1">
      <c r="A54" s="58" t="s">
        <v>202</v>
      </c>
      <c r="B54" s="43" t="s">
        <v>105</v>
      </c>
      <c r="C54" s="51" t="str">
        <f>VLOOKUP(B54,[2]onerado!$A:$F,2,0)</f>
        <v>Bandeja fixa para rack, 19´ x 500 mm</v>
      </c>
      <c r="D54" s="44" t="str">
        <f>VLOOKUP(B54,[2]onerado!$A:$F,3,0)</f>
        <v>UN</v>
      </c>
      <c r="E54" s="44">
        <v>4</v>
      </c>
      <c r="F54" s="45">
        <f>VLOOKUP(B54,[2]onerado!$A:$F,4,0)</f>
        <v>80.599999999999994</v>
      </c>
      <c r="G54" s="45">
        <f>VLOOKUP(B54,[2]onerado!$A:$F,5,0)</f>
        <v>7.08</v>
      </c>
      <c r="H54" s="45">
        <f t="shared" si="16"/>
        <v>87.679999999999993</v>
      </c>
      <c r="I54" s="46">
        <f t="shared" si="17"/>
        <v>350.71999999999997</v>
      </c>
    </row>
    <row r="55" spans="1:9" s="33" customFormat="1">
      <c r="A55" s="58" t="s">
        <v>203</v>
      </c>
      <c r="B55" s="43" t="s">
        <v>106</v>
      </c>
      <c r="C55" s="51" t="str">
        <f>VLOOKUP(B55,[2]onerado!$A:$F,2,0)</f>
        <v>Painel frontal cego - 19´ x 1 U</v>
      </c>
      <c r="D55" s="44" t="str">
        <f>VLOOKUP(B55,[2]onerado!$A:$F,3,0)</f>
        <v>UN</v>
      </c>
      <c r="E55" s="44">
        <v>4</v>
      </c>
      <c r="F55" s="45">
        <f>VLOOKUP(B55,[2]onerado!$A:$F,4,0)</f>
        <v>9.7799999999999994</v>
      </c>
      <c r="G55" s="45">
        <f>VLOOKUP(B55,[2]onerado!$A:$F,5,0)</f>
        <v>3.89</v>
      </c>
      <c r="H55" s="45">
        <f t="shared" si="16"/>
        <v>13.67</v>
      </c>
      <c r="I55" s="46">
        <f t="shared" si="17"/>
        <v>54.68</v>
      </c>
    </row>
    <row r="56" spans="1:9" s="33" customFormat="1">
      <c r="A56" s="58" t="s">
        <v>204</v>
      </c>
      <c r="B56" s="43" t="s">
        <v>107</v>
      </c>
      <c r="C56" s="51" t="str">
        <f>VLOOKUP(B56,[2]onerado!$A:$F,2,0)</f>
        <v>Calha de aço com 8 tomadas 2P+T - 250 V, com cabo</v>
      </c>
      <c r="D56" s="44" t="str">
        <f>VLOOKUP(B56,[2]onerado!$A:$F,3,0)</f>
        <v>UN</v>
      </c>
      <c r="E56" s="44">
        <v>4</v>
      </c>
      <c r="F56" s="45">
        <f>VLOOKUP(B56,[2]onerado!$A:$F,4,0)</f>
        <v>89.62</v>
      </c>
      <c r="G56" s="45">
        <f>VLOOKUP(B56,[2]onerado!$A:$F,5,0)</f>
        <v>1.95</v>
      </c>
      <c r="H56" s="45">
        <f t="shared" si="16"/>
        <v>91.570000000000007</v>
      </c>
      <c r="I56" s="46">
        <f t="shared" si="17"/>
        <v>366.28000000000003</v>
      </c>
    </row>
    <row r="57" spans="1:9" s="33" customFormat="1" ht="28.5">
      <c r="A57" s="58" t="s">
        <v>205</v>
      </c>
      <c r="B57" s="43" t="s">
        <v>69</v>
      </c>
      <c r="C57" s="51" t="str">
        <f>VLOOKUP(B57,[2]onerado!$A:$F,2,0)</f>
        <v>Fita em aço inoxidável para poste de 0,50 m x 19 mm, com fecho em aço inoxidável</v>
      </c>
      <c r="D57" s="44" t="str">
        <f>VLOOKUP(B57,[2]onerado!$A:$F,3,0)</f>
        <v>UN</v>
      </c>
      <c r="E57" s="44">
        <v>73</v>
      </c>
      <c r="F57" s="45">
        <f>VLOOKUP(B57,[2]onerado!$A:$F,4,0)</f>
        <v>3.19</v>
      </c>
      <c r="G57" s="45">
        <f>VLOOKUP(B57,[2]onerado!$A:$F,5,0)</f>
        <v>9.57</v>
      </c>
      <c r="H57" s="45">
        <f t="shared" si="16"/>
        <v>12.76</v>
      </c>
      <c r="I57" s="46">
        <f t="shared" si="17"/>
        <v>931.48</v>
      </c>
    </row>
    <row r="58" spans="1:9" s="33" customFormat="1">
      <c r="A58" s="58" t="s">
        <v>206</v>
      </c>
      <c r="B58" s="43" t="s">
        <v>108</v>
      </c>
      <c r="C58" s="51" t="str">
        <f>VLOOKUP(B58,[2]onerado!$A:$F,2,0)</f>
        <v>Rack fechado padrão metálico, 19 x 12 Us x 470 mm</v>
      </c>
      <c r="D58" s="44" t="str">
        <f>VLOOKUP(B58,[2]onerado!$A:$F,3,0)</f>
        <v>UN</v>
      </c>
      <c r="E58" s="44">
        <v>4</v>
      </c>
      <c r="F58" s="45">
        <f>VLOOKUP(B58,[2]onerado!$A:$F,4,0)</f>
        <v>765.6</v>
      </c>
      <c r="G58" s="45">
        <f>VLOOKUP(B58,[2]onerado!$A:$F,5,0)</f>
        <v>332.88</v>
      </c>
      <c r="H58" s="45">
        <f t="shared" si="16"/>
        <v>1098.48</v>
      </c>
      <c r="I58" s="46">
        <f t="shared" si="17"/>
        <v>4393.92</v>
      </c>
    </row>
    <row r="59" spans="1:9" s="33" customFormat="1">
      <c r="A59" s="58" t="s">
        <v>207</v>
      </c>
      <c r="B59" s="43" t="s">
        <v>110</v>
      </c>
      <c r="C59" s="51" t="s">
        <v>109</v>
      </c>
      <c r="D59" s="44" t="s">
        <v>74</v>
      </c>
      <c r="E59" s="44">
        <v>4</v>
      </c>
      <c r="F59" s="45">
        <v>685.05</v>
      </c>
      <c r="G59" s="45"/>
      <c r="H59" s="45">
        <f t="shared" ref="H59:H60" si="18">G59+F59</f>
        <v>685.05</v>
      </c>
      <c r="I59" s="46">
        <f t="shared" ref="I59:I60" si="19">E59*H59</f>
        <v>2740.2</v>
      </c>
    </row>
    <row r="60" spans="1:9" s="33" customFormat="1" ht="28.5">
      <c r="A60" s="58" t="s">
        <v>208</v>
      </c>
      <c r="B60" s="43" t="s">
        <v>78</v>
      </c>
      <c r="C60" s="51" t="s">
        <v>112</v>
      </c>
      <c r="D60" s="44" t="s">
        <v>101</v>
      </c>
      <c r="E60" s="44">
        <v>6</v>
      </c>
      <c r="F60" s="45">
        <v>1588.9</v>
      </c>
      <c r="G60" s="45"/>
      <c r="H60" s="45">
        <f t="shared" si="18"/>
        <v>1588.9</v>
      </c>
      <c r="I60" s="46">
        <f t="shared" si="19"/>
        <v>9533.4000000000015</v>
      </c>
    </row>
    <row r="61" spans="1:9" s="33" customFormat="1">
      <c r="A61" s="58" t="s">
        <v>209</v>
      </c>
      <c r="B61" s="43" t="s">
        <v>113</v>
      </c>
      <c r="C61" s="51" t="str">
        <f>VLOOKUP(B61,[2]onerado!$A:$F,2,0)</f>
        <v>Cabo para rede 24 AWG com 4 pares, categoria 6</v>
      </c>
      <c r="D61" s="44" t="str">
        <f>VLOOKUP(B61,[2]onerado!$A:$F,3,0)</f>
        <v>M</v>
      </c>
      <c r="E61" s="44">
        <v>1000</v>
      </c>
      <c r="F61" s="45">
        <f>VLOOKUP(B61,[2]onerado!$A:$F,4,0)</f>
        <v>3.93</v>
      </c>
      <c r="G61" s="45">
        <f>VLOOKUP(B61,[2]onerado!$A:$F,5,0)</f>
        <v>5.26</v>
      </c>
      <c r="H61" s="45">
        <f>G61+F61</f>
        <v>9.19</v>
      </c>
      <c r="I61" s="46">
        <f>E61*H61</f>
        <v>9190</v>
      </c>
    </row>
    <row r="62" spans="1:9" s="33" customFormat="1" ht="34.5" customHeight="1">
      <c r="A62" s="69">
        <v>6</v>
      </c>
      <c r="B62" s="70"/>
      <c r="C62" s="71" t="s">
        <v>60</v>
      </c>
      <c r="D62" s="72"/>
      <c r="E62" s="73"/>
      <c r="F62" s="73"/>
      <c r="G62" s="73"/>
      <c r="H62" s="73"/>
      <c r="I62" s="74">
        <f>SUM(I63:I67)</f>
        <v>117145.60000000001</v>
      </c>
    </row>
    <row r="63" spans="1:9" s="33" customFormat="1" ht="28.5">
      <c r="A63" s="58" t="s">
        <v>210</v>
      </c>
      <c r="B63" s="43" t="s">
        <v>164</v>
      </c>
      <c r="C63" s="51" t="str">
        <f>VLOOKUP(B63,[2]onerado!$A:$F,2,0)</f>
        <v>Tubo de PVC rígido soldável marrom, DN= 50 mm, (1 1/2´), inclusive conexões</v>
      </c>
      <c r="D63" s="44" t="str">
        <f>VLOOKUP(B63,[2]onerado!$A:$F,3,0)</f>
        <v>M</v>
      </c>
      <c r="E63" s="44">
        <v>1940</v>
      </c>
      <c r="F63" s="45">
        <f>VLOOKUP(B63,[2]onerado!$A:$F,4,0)</f>
        <v>26.43</v>
      </c>
      <c r="G63" s="45">
        <f>VLOOKUP(B63,[2]onerado!$A:$F,5,0)</f>
        <v>28.71</v>
      </c>
      <c r="H63" s="45">
        <f t="shared" ref="H63:H66" si="20">G63+F63</f>
        <v>55.14</v>
      </c>
      <c r="I63" s="46">
        <f t="shared" ref="I63:I66" si="21">E63*H63</f>
        <v>106971.6</v>
      </c>
    </row>
    <row r="64" spans="1:9" s="33" customFormat="1">
      <c r="A64" s="58" t="s">
        <v>212</v>
      </c>
      <c r="B64" s="43" t="s">
        <v>166</v>
      </c>
      <c r="C64" s="51" t="str">
        <f>VLOOKUP(B64,[2]onerado!$A:$F,2,0)</f>
        <v>Hidrômetro em bronze, diâmetro de 25 mm (1´)</v>
      </c>
      <c r="D64" s="44" t="str">
        <f>VLOOKUP(B64,[2]onerado!$A:$F,3,0)</f>
        <v>UN</v>
      </c>
      <c r="E64" s="44">
        <v>8</v>
      </c>
      <c r="F64" s="45">
        <f>VLOOKUP(B64,[2]onerado!$A:$F,4,0)</f>
        <v>618</v>
      </c>
      <c r="G64" s="45">
        <f>VLOOKUP(B64,[2]onerado!$A:$F,5,0)</f>
        <v>57.43</v>
      </c>
      <c r="H64" s="45">
        <f t="shared" si="20"/>
        <v>675.43</v>
      </c>
      <c r="I64" s="46">
        <f t="shared" si="21"/>
        <v>5403.44</v>
      </c>
    </row>
    <row r="65" spans="1:9" s="33" customFormat="1">
      <c r="A65" s="58" t="s">
        <v>213</v>
      </c>
      <c r="B65" s="43" t="s">
        <v>165</v>
      </c>
      <c r="C65" s="51" t="str">
        <f>VLOOKUP(B65,[2]onerado!$A:$F,2,0)</f>
        <v>Registro de gaveta em latão fundido sem acabamento, DN= 2´</v>
      </c>
      <c r="D65" s="44" t="str">
        <f>VLOOKUP(B65,[2]onerado!$A:$F,3,0)</f>
        <v>UN</v>
      </c>
      <c r="E65" s="44">
        <v>8</v>
      </c>
      <c r="F65" s="45">
        <f>VLOOKUP(B65,[2]onerado!$A:$F,4,0)</f>
        <v>139.99</v>
      </c>
      <c r="G65" s="45">
        <f>VLOOKUP(B65,[2]onerado!$A:$F,5,0)</f>
        <v>59.83</v>
      </c>
      <c r="H65" s="45">
        <f t="shared" si="20"/>
        <v>199.82</v>
      </c>
      <c r="I65" s="46">
        <f t="shared" si="21"/>
        <v>1598.56</v>
      </c>
    </row>
    <row r="66" spans="1:9" s="33" customFormat="1" ht="28.5">
      <c r="A66" s="58" t="s">
        <v>214</v>
      </c>
      <c r="B66" s="43" t="s">
        <v>167</v>
      </c>
      <c r="C66" s="51" t="str">
        <f>VLOOKUP(B66,[2]onerado!$A:$F,2,0)</f>
        <v>Tubo de PVC rígido soldável marrom, DN= 25 mm, (3/4´), inclusive conexões</v>
      </c>
      <c r="D66" s="44" t="str">
        <f>VLOOKUP(B66,[2]onerado!$A:$F,3,0)</f>
        <v>M</v>
      </c>
      <c r="E66" s="44">
        <v>100</v>
      </c>
      <c r="F66" s="45">
        <f>VLOOKUP(B66,[2]onerado!$A:$F,4,0)</f>
        <v>7.78</v>
      </c>
      <c r="G66" s="45">
        <f>VLOOKUP(B66,[2]onerado!$A:$F,5,0)</f>
        <v>23.94</v>
      </c>
      <c r="H66" s="45">
        <f t="shared" si="20"/>
        <v>31.720000000000002</v>
      </c>
      <c r="I66" s="46">
        <f t="shared" si="21"/>
        <v>3172.0000000000005</v>
      </c>
    </row>
    <row r="67" spans="1:9" s="33" customFormat="1">
      <c r="A67" s="58"/>
      <c r="B67" s="43"/>
      <c r="C67" s="51"/>
      <c r="D67" s="44"/>
      <c r="E67" s="44"/>
      <c r="F67" s="45"/>
      <c r="G67" s="45"/>
      <c r="H67" s="45">
        <f>G67+F67</f>
        <v>0</v>
      </c>
      <c r="I67" s="46">
        <f>E67*H67</f>
        <v>0</v>
      </c>
    </row>
    <row r="68" spans="1:9" s="33" customFormat="1" ht="34.5" customHeight="1">
      <c r="A68" s="69">
        <v>7</v>
      </c>
      <c r="B68" s="70"/>
      <c r="C68" s="71" t="s">
        <v>59</v>
      </c>
      <c r="D68" s="72"/>
      <c r="E68" s="73"/>
      <c r="F68" s="73"/>
      <c r="G68" s="73"/>
      <c r="H68" s="73"/>
      <c r="I68" s="74">
        <f>SUM(I69,I85,I88,I96,I104,I107,I110,I113+I116+I118+I122+I132)</f>
        <v>529133.73409199994</v>
      </c>
    </row>
    <row r="69" spans="1:9" s="33" customFormat="1" ht="15">
      <c r="A69" s="42" t="s">
        <v>211</v>
      </c>
      <c r="B69" s="47"/>
      <c r="C69" s="48" t="s">
        <v>114</v>
      </c>
      <c r="D69" s="49"/>
      <c r="E69" s="50"/>
      <c r="F69" s="50"/>
      <c r="G69" s="50"/>
      <c r="H69" s="50">
        <f t="shared" ref="H69" si="22">G69+F69</f>
        <v>0</v>
      </c>
      <c r="I69" s="57">
        <f>SUM(I70:I84)</f>
        <v>236371.25829200001</v>
      </c>
    </row>
    <row r="70" spans="1:9" s="33" customFormat="1">
      <c r="A70" s="58" t="s">
        <v>215</v>
      </c>
      <c r="B70" s="43" t="s">
        <v>122</v>
      </c>
      <c r="C70" s="51" t="str">
        <f>VLOOKUP(B70,[2]onerado!$A:$F,2,0)</f>
        <v>Retirada de telhamento em barro</v>
      </c>
      <c r="D70" s="44" t="str">
        <f>VLOOKUP(B70,[2]onerado!$A:$F,3,0)</f>
        <v>M2</v>
      </c>
      <c r="E70" s="44">
        <f>636+215.73</f>
        <v>851.73</v>
      </c>
      <c r="F70" s="45">
        <f>VLOOKUP(B70,[2]onerado!$A:$F,4,0)</f>
        <v>0</v>
      </c>
      <c r="G70" s="45">
        <f>VLOOKUP(B70,[2]onerado!$A:$F,5,0)</f>
        <v>15.58</v>
      </c>
      <c r="H70" s="45">
        <f>G70+F70</f>
        <v>15.58</v>
      </c>
      <c r="I70" s="46">
        <f>E70*H70</f>
        <v>13269.9534</v>
      </c>
    </row>
    <row r="71" spans="1:9" s="33" customFormat="1">
      <c r="A71" s="58" t="s">
        <v>216</v>
      </c>
      <c r="B71" s="43" t="s">
        <v>302</v>
      </c>
      <c r="C71" s="51" t="s">
        <v>303</v>
      </c>
      <c r="D71" s="44" t="s">
        <v>80</v>
      </c>
      <c r="E71" s="44">
        <v>459.93420000000003</v>
      </c>
      <c r="F71" s="45"/>
      <c r="G71" s="45"/>
      <c r="H71" s="45">
        <v>3.07</v>
      </c>
      <c r="I71" s="46">
        <f>E71*H71</f>
        <v>1411.9979940000001</v>
      </c>
    </row>
    <row r="72" spans="1:9" s="33" customFormat="1">
      <c r="A72" s="58" t="s">
        <v>217</v>
      </c>
      <c r="B72" s="43" t="s">
        <v>121</v>
      </c>
      <c r="C72" s="51" t="str">
        <f>VLOOKUP(B72,[2]onerado!$A:$F,2,0)</f>
        <v>Retirada de estrutura em madeira tesoura - telhas de barro</v>
      </c>
      <c r="D72" s="44" t="str">
        <f>VLOOKUP(B72,[2]onerado!$A:$F,3,0)</f>
        <v>M2</v>
      </c>
      <c r="E72" s="44">
        <v>851.73</v>
      </c>
      <c r="F72" s="45">
        <f>VLOOKUP(B72,[2]onerado!$A:$F,4,0)</f>
        <v>0</v>
      </c>
      <c r="G72" s="45">
        <f>VLOOKUP(B72,[2]onerado!$A:$F,5,0)</f>
        <v>23.74</v>
      </c>
      <c r="H72" s="45">
        <f t="shared" ref="H72:H80" si="23">G72+F72</f>
        <v>23.74</v>
      </c>
      <c r="I72" s="46">
        <f t="shared" ref="I72:I80" si="24">E72*H72</f>
        <v>20220.070199999998</v>
      </c>
    </row>
    <row r="73" spans="1:9" s="33" customFormat="1">
      <c r="A73" s="58" t="s">
        <v>218</v>
      </c>
      <c r="B73" s="43" t="s">
        <v>123</v>
      </c>
      <c r="C73" s="51" t="str">
        <f>VLOOKUP(B73,[2]onerado!$A:$F,2,0)</f>
        <v>Retirada de cumeeira ou espigão em barro</v>
      </c>
      <c r="D73" s="44" t="str">
        <f>VLOOKUP(B73,[2]onerado!$A:$F,3,0)</f>
        <v>M</v>
      </c>
      <c r="E73" s="44">
        <f>33+26+9+9+31+8+8+28+13</f>
        <v>165</v>
      </c>
      <c r="F73" s="45">
        <f>VLOOKUP(B73,[2]onerado!$A:$F,4,0)</f>
        <v>0</v>
      </c>
      <c r="G73" s="45">
        <f>VLOOKUP(B73,[2]onerado!$A:$F,5,0)</f>
        <v>5.84</v>
      </c>
      <c r="H73" s="45">
        <f t="shared" si="23"/>
        <v>5.84</v>
      </c>
      <c r="I73" s="46">
        <f t="shared" si="24"/>
        <v>963.6</v>
      </c>
    </row>
    <row r="74" spans="1:9" s="33" customFormat="1">
      <c r="A74" s="58" t="s">
        <v>219</v>
      </c>
      <c r="B74" s="43" t="s">
        <v>124</v>
      </c>
      <c r="C74" s="51" t="str">
        <f>VLOOKUP(B74,[2]onerado!$A:$F,2,0)</f>
        <v>Remoção de calha ou rufo</v>
      </c>
      <c r="D74" s="44" t="str">
        <f>VLOOKUP(B74,[2]onerado!$A:$F,3,0)</f>
        <v>M</v>
      </c>
      <c r="E74" s="44">
        <f>48+23</f>
        <v>71</v>
      </c>
      <c r="F74" s="45">
        <f>VLOOKUP(B74,[2]onerado!$A:$F,4,0)</f>
        <v>0</v>
      </c>
      <c r="G74" s="45">
        <f>VLOOKUP(B74,[2]onerado!$A:$F,5,0)</f>
        <v>4.4800000000000004</v>
      </c>
      <c r="H74" s="45">
        <f t="shared" si="23"/>
        <v>4.4800000000000004</v>
      </c>
      <c r="I74" s="46">
        <f t="shared" si="24"/>
        <v>318.08000000000004</v>
      </c>
    </row>
    <row r="75" spans="1:9" s="33" customFormat="1">
      <c r="A75" s="58" t="s">
        <v>220</v>
      </c>
      <c r="B75" s="43" t="s">
        <v>115</v>
      </c>
      <c r="C75" s="51" t="str">
        <f>VLOOKUP(B75,[2]onerado!$A:$F,2,0)</f>
        <v>Estrutura de madeira tesourada para telha de barro - vãos até 7,00 m</v>
      </c>
      <c r="D75" s="44" t="str">
        <f>VLOOKUP(B75,[2]onerado!$A:$F,3,0)</f>
        <v>M2</v>
      </c>
      <c r="E75" s="44">
        <f>851.73*0.5</f>
        <v>425.86500000000001</v>
      </c>
      <c r="F75" s="45">
        <f>VLOOKUP(B75,[2]onerado!$A:$F,4,0)</f>
        <v>97.88</v>
      </c>
      <c r="G75" s="45">
        <f>VLOOKUP(B75,[2]onerado!$A:$F,5,0)</f>
        <v>53.95</v>
      </c>
      <c r="H75" s="45">
        <f t="shared" si="23"/>
        <v>151.82999999999998</v>
      </c>
      <c r="I75" s="46">
        <f t="shared" si="24"/>
        <v>64659.082949999996</v>
      </c>
    </row>
    <row r="76" spans="1:9" s="33" customFormat="1">
      <c r="A76" s="58" t="s">
        <v>221</v>
      </c>
      <c r="B76" s="43" t="s">
        <v>116</v>
      </c>
      <c r="C76" s="51" t="str">
        <f>VLOOKUP(B76,[2]onerado!$A:$F,2,0)</f>
        <v>Telha de barro tipo francesa</v>
      </c>
      <c r="D76" s="44" t="str">
        <f>VLOOKUP(B76,[2]onerado!$A:$F,3,0)</f>
        <v>M2</v>
      </c>
      <c r="E76" s="44">
        <f>(851.73*1.08)*0.5</f>
        <v>459.93420000000003</v>
      </c>
      <c r="F76" s="45">
        <f>VLOOKUP(B76,[2]onerado!$A:$F,4,0)</f>
        <v>50.08</v>
      </c>
      <c r="G76" s="45">
        <f>VLOOKUP(B76,[2]onerado!$A:$F,5,0)</f>
        <v>31.32</v>
      </c>
      <c r="H76" s="45">
        <f t="shared" si="23"/>
        <v>81.400000000000006</v>
      </c>
      <c r="I76" s="46">
        <f t="shared" si="24"/>
        <v>37438.643880000003</v>
      </c>
    </row>
    <row r="77" spans="1:9" s="33" customFormat="1">
      <c r="A77" s="58" t="s">
        <v>222</v>
      </c>
      <c r="B77" s="43" t="s">
        <v>120</v>
      </c>
      <c r="C77" s="51" t="str">
        <f>VLOOKUP(B77,[2]onerado!$A:$F,2,0)</f>
        <v>Recolocação de telhas de barro tipo francesa</v>
      </c>
      <c r="D77" s="44" t="str">
        <f>VLOOKUP(B77,[2]onerado!$A:$F,3,0)</f>
        <v>M2</v>
      </c>
      <c r="E77" s="44">
        <f>(851.73*1.08)*0.5</f>
        <v>459.93420000000003</v>
      </c>
      <c r="F77" s="45">
        <f>VLOOKUP(B77,[2]onerado!$A:$F,4,0)</f>
        <v>0</v>
      </c>
      <c r="G77" s="45">
        <f>VLOOKUP(B77,[2]onerado!$A:$F,5,0)</f>
        <v>31.32</v>
      </c>
      <c r="H77" s="45">
        <f t="shared" si="23"/>
        <v>31.32</v>
      </c>
      <c r="I77" s="46">
        <f t="shared" si="24"/>
        <v>14405.139144000001</v>
      </c>
    </row>
    <row r="78" spans="1:9" s="33" customFormat="1" ht="28.5">
      <c r="A78" s="58" t="s">
        <v>223</v>
      </c>
      <c r="B78" s="43" t="s">
        <v>117</v>
      </c>
      <c r="C78" s="51" t="str">
        <f>VLOOKUP(B78,[2]onerado!$A:$F,2,0)</f>
        <v>Cumeeira de barro emboçado tipos: plan, romana, italiana, francesa e paulistinha</v>
      </c>
      <c r="D78" s="44" t="str">
        <f>VLOOKUP(B78,[2]onerado!$A:$F,3,0)</f>
        <v>M</v>
      </c>
      <c r="E78" s="44">
        <v>165</v>
      </c>
      <c r="F78" s="45">
        <f>VLOOKUP(B78,[2]onerado!$A:$F,4,0)</f>
        <v>11.43</v>
      </c>
      <c r="G78" s="45">
        <f>VLOOKUP(B78,[2]onerado!$A:$F,5,0)</f>
        <v>17.27</v>
      </c>
      <c r="H78" s="45">
        <f t="shared" si="23"/>
        <v>28.7</v>
      </c>
      <c r="I78" s="46">
        <f t="shared" si="24"/>
        <v>4735.5</v>
      </c>
    </row>
    <row r="79" spans="1:9" s="33" customFormat="1">
      <c r="A79" s="58" t="s">
        <v>224</v>
      </c>
      <c r="B79" s="43" t="s">
        <v>118</v>
      </c>
      <c r="C79" s="51" t="str">
        <f>VLOOKUP(B79,[2]onerado!$A:$F,2,0)</f>
        <v>Emboçamento de beiral em telhas de barro</v>
      </c>
      <c r="D79" s="44" t="str">
        <f>VLOOKUP(B79,[2]onerado!$A:$F,3,0)</f>
        <v>M</v>
      </c>
      <c r="E79" s="44">
        <v>25</v>
      </c>
      <c r="F79" s="45">
        <f>VLOOKUP(B79,[2]onerado!$A:$F,4,0)</f>
        <v>0.81</v>
      </c>
      <c r="G79" s="45">
        <f>VLOOKUP(B79,[2]onerado!$A:$F,5,0)</f>
        <v>13.81</v>
      </c>
      <c r="H79" s="45">
        <f t="shared" si="23"/>
        <v>14.620000000000001</v>
      </c>
      <c r="I79" s="46">
        <f t="shared" si="24"/>
        <v>365.5</v>
      </c>
    </row>
    <row r="80" spans="1:9" s="33" customFormat="1">
      <c r="A80" s="58" t="s">
        <v>225</v>
      </c>
      <c r="B80" s="43" t="s">
        <v>119</v>
      </c>
      <c r="C80" s="51" t="str">
        <f>VLOOKUP(B80,[2]onerado!$A:$F,2,0)</f>
        <v>Calha, rufo, afins em chapa galvanizada nº 24 - corte 0,50 m</v>
      </c>
      <c r="D80" s="44" t="str">
        <f>VLOOKUP(B80,[2]onerado!$A:$F,3,0)</f>
        <v>M</v>
      </c>
      <c r="E80" s="44">
        <v>110</v>
      </c>
      <c r="F80" s="45">
        <f>VLOOKUP(B80,[2]onerado!$A:$F,4,0)</f>
        <v>83.2</v>
      </c>
      <c r="G80" s="45">
        <f>VLOOKUP(B80,[2]onerado!$A:$F,5,0)</f>
        <v>62.22</v>
      </c>
      <c r="H80" s="45">
        <f t="shared" si="23"/>
        <v>145.42000000000002</v>
      </c>
      <c r="I80" s="46">
        <f t="shared" si="24"/>
        <v>15996.200000000003</v>
      </c>
    </row>
    <row r="81" spans="1:9" s="33" customFormat="1" ht="28.5">
      <c r="A81" s="58" t="s">
        <v>226</v>
      </c>
      <c r="B81" s="43" t="s">
        <v>125</v>
      </c>
      <c r="C81" s="51" t="s">
        <v>126</v>
      </c>
      <c r="D81" s="44" t="s">
        <v>89</v>
      </c>
      <c r="E81" s="44">
        <f>(851.73*1.08)</f>
        <v>919.86840000000007</v>
      </c>
      <c r="F81" s="45">
        <v>10.59</v>
      </c>
      <c r="G81" s="45">
        <v>8</v>
      </c>
      <c r="H81" s="45">
        <f>G81+F81</f>
        <v>18.59</v>
      </c>
      <c r="I81" s="46">
        <f>E81*H81</f>
        <v>17100.353556000002</v>
      </c>
    </row>
    <row r="82" spans="1:9" s="33" customFormat="1" ht="28.5">
      <c r="A82" s="58" t="s">
        <v>227</v>
      </c>
      <c r="B82" s="43" t="s">
        <v>129</v>
      </c>
      <c r="C82" s="51" t="s">
        <v>128</v>
      </c>
      <c r="D82" s="44" t="s">
        <v>74</v>
      </c>
      <c r="E82" s="44">
        <f>E81*16*0.5</f>
        <v>7358.9472000000005</v>
      </c>
      <c r="F82" s="45">
        <v>0.13</v>
      </c>
      <c r="G82" s="45">
        <v>2.38</v>
      </c>
      <c r="H82" s="45">
        <f>G82+F82</f>
        <v>2.5099999999999998</v>
      </c>
      <c r="I82" s="46">
        <f>E82*H82</f>
        <v>18470.957471999998</v>
      </c>
    </row>
    <row r="83" spans="1:9" s="33" customFormat="1">
      <c r="A83" s="58" t="s">
        <v>301</v>
      </c>
      <c r="B83" s="43" t="s">
        <v>146</v>
      </c>
      <c r="C83" s="51" t="str">
        <f>VLOOKUP(B83,[2]onerado!$A:$F,2,0)</f>
        <v>Imunizante para madeira</v>
      </c>
      <c r="D83" s="44" t="str">
        <f>VLOOKUP(B83,[2]onerado!$A:$F,3,0)</f>
        <v>M2</v>
      </c>
      <c r="E83" s="44">
        <v>919.86840000000007</v>
      </c>
      <c r="F83" s="45">
        <f>VLOOKUP(B83,[2]onerado!$A:$F,4,0)</f>
        <v>5.92</v>
      </c>
      <c r="G83" s="45">
        <f>VLOOKUP(B83,[2]onerado!$A:$F,5,0)</f>
        <v>8.52</v>
      </c>
      <c r="H83" s="45">
        <f>G83+F83</f>
        <v>14.44</v>
      </c>
      <c r="I83" s="46">
        <f>E83*H83</f>
        <v>13282.899696</v>
      </c>
    </row>
    <row r="84" spans="1:9" s="33" customFormat="1" ht="28.5">
      <c r="A84" s="58" t="s">
        <v>528</v>
      </c>
      <c r="B84" s="43" t="s">
        <v>526</v>
      </c>
      <c r="C84" s="51" t="s">
        <v>527</v>
      </c>
      <c r="D84" s="44" t="s">
        <v>80</v>
      </c>
      <c r="E84" s="44">
        <v>459</v>
      </c>
      <c r="F84" s="45">
        <v>19.34</v>
      </c>
      <c r="G84" s="45">
        <v>10.58</v>
      </c>
      <c r="H84" s="45">
        <v>29.92</v>
      </c>
      <c r="I84" s="46">
        <f>E84*H84</f>
        <v>13733.28</v>
      </c>
    </row>
    <row r="85" spans="1:9" s="33" customFormat="1" ht="15">
      <c r="A85" s="42" t="s">
        <v>228</v>
      </c>
      <c r="B85" s="47"/>
      <c r="C85" s="48" t="s">
        <v>127</v>
      </c>
      <c r="D85" s="49"/>
      <c r="E85" s="50"/>
      <c r="F85" s="50"/>
      <c r="G85" s="50"/>
      <c r="H85" s="50"/>
      <c r="I85" s="57">
        <f>SUM(I86:I87)</f>
        <v>15387.5</v>
      </c>
    </row>
    <row r="86" spans="1:9" s="33" customFormat="1">
      <c r="A86" s="58" t="s">
        <v>229</v>
      </c>
      <c r="B86" s="43" t="s">
        <v>131</v>
      </c>
      <c r="C86" s="51" t="str">
        <f>VLOOKUP(B86,[2]onerado!$A:$F,2,0)</f>
        <v>Retirada de piso em tacos de madeira</v>
      </c>
      <c r="D86" s="44" t="str">
        <f>VLOOKUP(B86,[2]onerado!$A:$F,3,0)</f>
        <v>M2</v>
      </c>
      <c r="E86" s="44">
        <v>50</v>
      </c>
      <c r="F86" s="45">
        <f>VLOOKUP(B86,[2]onerado!$A:$F,4,0)</f>
        <v>0</v>
      </c>
      <c r="G86" s="45">
        <f>VLOOKUP(B86,[2]onerado!$A:$F,5,0)</f>
        <v>11.68</v>
      </c>
      <c r="H86" s="45">
        <f t="shared" ref="H86:H87" si="25">G86+F86</f>
        <v>11.68</v>
      </c>
      <c r="I86" s="46">
        <f t="shared" ref="I86:I87" si="26">E86*H86</f>
        <v>584</v>
      </c>
    </row>
    <row r="87" spans="1:9" s="33" customFormat="1">
      <c r="A87" s="58" t="s">
        <v>230</v>
      </c>
      <c r="B87" s="43" t="s">
        <v>130</v>
      </c>
      <c r="C87" s="51" t="str">
        <f>VLOOKUP(B87,[2]onerado!$A:$F,2,0)</f>
        <v>Piso em tacos de Ipê colado</v>
      </c>
      <c r="D87" s="44" t="str">
        <f>VLOOKUP(B87,[2]onerado!$A:$F,3,0)</f>
        <v>M2</v>
      </c>
      <c r="E87" s="44">
        <v>50</v>
      </c>
      <c r="F87" s="45">
        <f>VLOOKUP(B87,[2]onerado!$A:$F,4,0)</f>
        <v>274.14999999999998</v>
      </c>
      <c r="G87" s="45">
        <f>VLOOKUP(B87,[2]onerado!$A:$F,5,0)</f>
        <v>21.92</v>
      </c>
      <c r="H87" s="45">
        <f t="shared" si="25"/>
        <v>296.07</v>
      </c>
      <c r="I87" s="46">
        <f t="shared" si="26"/>
        <v>14803.5</v>
      </c>
    </row>
    <row r="88" spans="1:9" s="33" customFormat="1" ht="15">
      <c r="A88" s="42" t="s">
        <v>231</v>
      </c>
      <c r="B88" s="47"/>
      <c r="C88" s="48" t="s">
        <v>132</v>
      </c>
      <c r="D88" s="49"/>
      <c r="E88" s="50"/>
      <c r="F88" s="50"/>
      <c r="G88" s="50"/>
      <c r="H88" s="50"/>
      <c r="I88" s="57">
        <f>SUM(I89:I95)</f>
        <v>39251.499999999993</v>
      </c>
    </row>
    <row r="89" spans="1:9" s="33" customFormat="1" ht="28.5">
      <c r="A89" s="58" t="s">
        <v>232</v>
      </c>
      <c r="B89" s="43" t="s">
        <v>133</v>
      </c>
      <c r="C89" s="51" t="str">
        <f>VLOOKUP(B89,[2]onerado!$A:$F,2,0)</f>
        <v>Cabo de cobre de 1,5 mm², isolamento 750 V - isolação em PVC 70°C</v>
      </c>
      <c r="D89" s="44" t="str">
        <f>VLOOKUP(B89,[2]onerado!$A:$F,3,0)</f>
        <v>M</v>
      </c>
      <c r="E89" s="44">
        <v>1350</v>
      </c>
      <c r="F89" s="45">
        <f>VLOOKUP(B89,[2]onerado!$A:$F,4,0)</f>
        <v>1.63</v>
      </c>
      <c r="G89" s="45">
        <f>VLOOKUP(B89,[2]onerado!$A:$F,5,0)</f>
        <v>1.92</v>
      </c>
      <c r="H89" s="45">
        <f t="shared" ref="H89:H95" si="27">G89+F89</f>
        <v>3.55</v>
      </c>
      <c r="I89" s="46">
        <f t="shared" ref="I89:I95" si="28">E89*H89</f>
        <v>4792.5</v>
      </c>
    </row>
    <row r="90" spans="1:9" s="33" customFormat="1" ht="28.5">
      <c r="A90" s="58" t="s">
        <v>233</v>
      </c>
      <c r="B90" s="43" t="s">
        <v>134</v>
      </c>
      <c r="C90" s="51" t="str">
        <f>VLOOKUP(B90,[2]onerado!$A:$F,2,0)</f>
        <v>Cabo de cobre de 2,5 mm², isolamento 750 V - isolação em PVC 70°C</v>
      </c>
      <c r="D90" s="44" t="str">
        <f>VLOOKUP(B90,[2]onerado!$A:$F,3,0)</f>
        <v>M</v>
      </c>
      <c r="E90" s="44">
        <v>2500</v>
      </c>
      <c r="F90" s="45">
        <f>VLOOKUP(B90,[2]onerado!$A:$F,4,0)</f>
        <v>2.58</v>
      </c>
      <c r="G90" s="45">
        <f>VLOOKUP(B90,[2]onerado!$A:$F,5,0)</f>
        <v>1.92</v>
      </c>
      <c r="H90" s="45">
        <f t="shared" si="27"/>
        <v>4.5</v>
      </c>
      <c r="I90" s="46">
        <f t="shared" si="28"/>
        <v>11250</v>
      </c>
    </row>
    <row r="91" spans="1:9" s="33" customFormat="1" ht="14.25" customHeight="1">
      <c r="A91" s="58" t="s">
        <v>234</v>
      </c>
      <c r="B91" s="43" t="s">
        <v>135</v>
      </c>
      <c r="C91" s="51" t="str">
        <f>VLOOKUP(B91,[2]onerado!$A:$F,2,0)</f>
        <v>Eletroduto de PVC corrugado flexível leve, diâmetro externo de 32 mm</v>
      </c>
      <c r="D91" s="44" t="str">
        <f>VLOOKUP(B91,[2]onerado!$A:$F,3,0)</f>
        <v>M</v>
      </c>
      <c r="E91" s="44">
        <v>1000</v>
      </c>
      <c r="F91" s="45">
        <f>VLOOKUP(B91,[2]onerado!$A:$F,4,0)</f>
        <v>5</v>
      </c>
      <c r="G91" s="45">
        <f>VLOOKUP(B91,[2]onerado!$A:$F,5,0)</f>
        <v>14.36</v>
      </c>
      <c r="H91" s="45">
        <f t="shared" si="27"/>
        <v>19.36</v>
      </c>
      <c r="I91" s="46">
        <f t="shared" si="28"/>
        <v>19360</v>
      </c>
    </row>
    <row r="92" spans="1:9" s="33" customFormat="1">
      <c r="A92" s="58" t="s">
        <v>235</v>
      </c>
      <c r="B92" s="43" t="s">
        <v>136</v>
      </c>
      <c r="C92" s="51" t="str">
        <f>VLOOKUP(B92,[2]onerado!$A:$F,2,0)</f>
        <v>Tomada 2P+T de 10 A - 250 V, completa</v>
      </c>
      <c r="D92" s="44" t="str">
        <f>VLOOKUP(B92,[2]onerado!$A:$F,3,0)</f>
        <v>CJ</v>
      </c>
      <c r="E92" s="44">
        <v>35</v>
      </c>
      <c r="F92" s="45">
        <f>VLOOKUP(B92,[2]onerado!$A:$F,4,0)</f>
        <v>10.95</v>
      </c>
      <c r="G92" s="45">
        <f>VLOOKUP(B92,[2]onerado!$A:$F,5,0)</f>
        <v>14.36</v>
      </c>
      <c r="H92" s="45">
        <f t="shared" si="27"/>
        <v>25.31</v>
      </c>
      <c r="I92" s="46">
        <f t="shared" si="28"/>
        <v>885.84999999999991</v>
      </c>
    </row>
    <row r="93" spans="1:9" s="33" customFormat="1">
      <c r="A93" s="58" t="s">
        <v>236</v>
      </c>
      <c r="B93" s="43" t="s">
        <v>137</v>
      </c>
      <c r="C93" s="51" t="str">
        <f>VLOOKUP(B93,[2]onerado!$A:$F,2,0)</f>
        <v>Tomada 2P+T de 20 A - 250 V, completa</v>
      </c>
      <c r="D93" s="44" t="str">
        <f>VLOOKUP(B93,[2]onerado!$A:$F,3,0)</f>
        <v>CJ</v>
      </c>
      <c r="E93" s="44">
        <v>35</v>
      </c>
      <c r="F93" s="45">
        <f>VLOOKUP(B93,[2]onerado!$A:$F,4,0)</f>
        <v>15.61</v>
      </c>
      <c r="G93" s="45">
        <f>VLOOKUP(B93,[2]onerado!$A:$F,5,0)</f>
        <v>14.36</v>
      </c>
      <c r="H93" s="45">
        <f t="shared" si="27"/>
        <v>29.97</v>
      </c>
      <c r="I93" s="46">
        <f t="shared" si="28"/>
        <v>1048.95</v>
      </c>
    </row>
    <row r="94" spans="1:9" s="33" customFormat="1">
      <c r="A94" s="58" t="s">
        <v>237</v>
      </c>
      <c r="B94" s="43" t="s">
        <v>138</v>
      </c>
      <c r="C94" s="51" t="str">
        <f>VLOOKUP(B94,[2]onerado!$A:$F,2,0)</f>
        <v>Interruptor com 1 tecla simples e placa</v>
      </c>
      <c r="D94" s="44" t="str">
        <f>VLOOKUP(B94,[2]onerado!$A:$F,3,0)</f>
        <v>CJ</v>
      </c>
      <c r="E94" s="44">
        <v>20</v>
      </c>
      <c r="F94" s="45">
        <f>VLOOKUP(B94,[2]onerado!$A:$F,4,0)</f>
        <v>9.51</v>
      </c>
      <c r="G94" s="45">
        <f>VLOOKUP(B94,[2]onerado!$A:$F,5,0)</f>
        <v>16.27</v>
      </c>
      <c r="H94" s="45">
        <f t="shared" si="27"/>
        <v>25.78</v>
      </c>
      <c r="I94" s="46">
        <f t="shared" si="28"/>
        <v>515.6</v>
      </c>
    </row>
    <row r="95" spans="1:9" s="33" customFormat="1">
      <c r="A95" s="58" t="s">
        <v>238</v>
      </c>
      <c r="B95" s="43" t="s">
        <v>139</v>
      </c>
      <c r="C95" s="51" t="str">
        <f>VLOOKUP(B95,[2]onerado!$A:$F,2,0)</f>
        <v>Caixa em PVC de 4´ x 2´</v>
      </c>
      <c r="D95" s="44" t="str">
        <f>VLOOKUP(B95,[2]onerado!$A:$F,3,0)</f>
        <v>UN</v>
      </c>
      <c r="E95" s="44">
        <f>SUM(E92:E94)</f>
        <v>90</v>
      </c>
      <c r="F95" s="45">
        <f>VLOOKUP(B95,[2]onerado!$A:$F,4,0)</f>
        <v>3.57</v>
      </c>
      <c r="G95" s="45">
        <f>VLOOKUP(B95,[2]onerado!$A:$F,5,0)</f>
        <v>11.97</v>
      </c>
      <c r="H95" s="45">
        <f t="shared" si="27"/>
        <v>15.540000000000001</v>
      </c>
      <c r="I95" s="46">
        <f t="shared" si="28"/>
        <v>1398.6000000000001</v>
      </c>
    </row>
    <row r="96" spans="1:9" s="33" customFormat="1" ht="15">
      <c r="A96" s="42" t="s">
        <v>239</v>
      </c>
      <c r="B96" s="47"/>
      <c r="C96" s="48" t="s">
        <v>141</v>
      </c>
      <c r="D96" s="49"/>
      <c r="E96" s="50"/>
      <c r="F96" s="50"/>
      <c r="G96" s="50"/>
      <c r="H96" s="50"/>
      <c r="I96" s="57">
        <f>SUM(I97:I103)</f>
        <v>3219.6800000000003</v>
      </c>
    </row>
    <row r="97" spans="1:9" s="33" customFormat="1" ht="28.5">
      <c r="A97" s="58" t="s">
        <v>240</v>
      </c>
      <c r="B97" s="43" t="s">
        <v>140</v>
      </c>
      <c r="C97" s="51" t="str">
        <f>VLOOKUP(B97,[2]onerado!$A:$F,2,0)</f>
        <v>Quadro de distribuição universal de embutir, para disjuntores 16 DIN / 12 Bolt-on - 150 A - sem componentes</v>
      </c>
      <c r="D97" s="44" t="str">
        <f>VLOOKUP(B97,[2]onerado!$A:$F,3,0)</f>
        <v>UN</v>
      </c>
      <c r="E97" s="44">
        <v>1</v>
      </c>
      <c r="F97" s="45">
        <f>VLOOKUP(B97,[2]onerado!$A:$F,4,0)</f>
        <v>502.37</v>
      </c>
      <c r="G97" s="45">
        <f>VLOOKUP(B97,[2]onerado!$A:$F,5,0)</f>
        <v>143.1</v>
      </c>
      <c r="H97" s="45">
        <f t="shared" ref="H97:H103" si="29">G97+F97</f>
        <v>645.47</v>
      </c>
      <c r="I97" s="46">
        <f t="shared" ref="I97:I103" si="30">E97*H97</f>
        <v>645.47</v>
      </c>
    </row>
    <row r="98" spans="1:9" s="33" customFormat="1" ht="28.5">
      <c r="A98" s="58" t="s">
        <v>241</v>
      </c>
      <c r="B98" s="43" t="s">
        <v>142</v>
      </c>
      <c r="C98" s="51" t="str">
        <f>VLOOKUP(B98,[2]onerado!$A:$F,2,0)</f>
        <v>Mini-disjuntor termomagnético, bipolar 220/380 V, corrente de 10 A até 32 A</v>
      </c>
      <c r="D98" s="44" t="str">
        <f>VLOOKUP(B98,[2]onerado!$A:$F,3,0)</f>
        <v>UN</v>
      </c>
      <c r="E98" s="44">
        <v>20</v>
      </c>
      <c r="F98" s="45">
        <f>VLOOKUP(B98,[2]onerado!$A:$F,4,0)</f>
        <v>47.1</v>
      </c>
      <c r="G98" s="45">
        <f>VLOOKUP(B98,[2]onerado!$A:$F,5,0)</f>
        <v>9.57</v>
      </c>
      <c r="H98" s="45">
        <f t="shared" si="29"/>
        <v>56.67</v>
      </c>
      <c r="I98" s="46">
        <f t="shared" si="30"/>
        <v>1133.4000000000001</v>
      </c>
    </row>
    <row r="99" spans="1:9" s="33" customFormat="1">
      <c r="A99" s="58" t="s">
        <v>242</v>
      </c>
      <c r="B99" s="43" t="s">
        <v>143</v>
      </c>
      <c r="C99" s="51" t="str">
        <f>VLOOKUP(B99,[2]onerado!$A:$F,2,0)</f>
        <v>Dispositivo diferencial residual de 100 A x 30 mA - 4 polos</v>
      </c>
      <c r="D99" s="44" t="str">
        <f>VLOOKUP(B99,[2]onerado!$A:$F,3,0)</f>
        <v>UN</v>
      </c>
      <c r="E99" s="44">
        <v>1</v>
      </c>
      <c r="F99" s="45">
        <f>VLOOKUP(B99,[2]onerado!$A:$F,4,0)</f>
        <v>496.75</v>
      </c>
      <c r="G99" s="45">
        <f>VLOOKUP(B99,[2]onerado!$A:$F,5,0)</f>
        <v>11.97</v>
      </c>
      <c r="H99" s="45">
        <f t="shared" si="29"/>
        <v>508.72</v>
      </c>
      <c r="I99" s="46">
        <f t="shared" si="30"/>
        <v>508.72</v>
      </c>
    </row>
    <row r="100" spans="1:9" s="33" customFormat="1">
      <c r="A100" s="58" t="s">
        <v>243</v>
      </c>
      <c r="B100" s="43" t="s">
        <v>86</v>
      </c>
      <c r="C100" s="51" t="str">
        <f>VLOOKUP(B100,[2]onerado!$A:$F,2,0)</f>
        <v>Isolador em epóxi de 1 kV para barramento</v>
      </c>
      <c r="D100" s="44" t="str">
        <f>VLOOKUP(B100,[2]onerado!$A:$F,3,0)</f>
        <v>UN</v>
      </c>
      <c r="E100" s="44">
        <v>5</v>
      </c>
      <c r="F100" s="45">
        <f>VLOOKUP(B100,[2]onerado!$A:$F,4,0)</f>
        <v>26.94</v>
      </c>
      <c r="G100" s="45">
        <f>VLOOKUP(B100,[2]onerado!$A:$F,5,0)</f>
        <v>7.18</v>
      </c>
      <c r="H100" s="45">
        <f t="shared" si="29"/>
        <v>34.120000000000005</v>
      </c>
      <c r="I100" s="46">
        <f t="shared" si="30"/>
        <v>170.60000000000002</v>
      </c>
    </row>
    <row r="101" spans="1:9" s="33" customFormat="1">
      <c r="A101" s="58" t="s">
        <v>244</v>
      </c>
      <c r="B101" s="43" t="s">
        <v>144</v>
      </c>
      <c r="C101" s="51" t="str">
        <f>VLOOKUP(B101,[2]onerado!$A:$F,2,0)</f>
        <v>Régua de bornes para 9 polos de 600 V / 50 A</v>
      </c>
      <c r="D101" s="44" t="str">
        <f>VLOOKUP(B101,[2]onerado!$A:$F,3,0)</f>
        <v>UN</v>
      </c>
      <c r="E101" s="44">
        <v>5</v>
      </c>
      <c r="F101" s="45">
        <f>VLOOKUP(B101,[2]onerado!$A:$F,4,0)</f>
        <v>29.62</v>
      </c>
      <c r="G101" s="45">
        <f>VLOOKUP(B101,[2]onerado!$A:$F,5,0)</f>
        <v>2.39</v>
      </c>
      <c r="H101" s="45">
        <f t="shared" si="29"/>
        <v>32.01</v>
      </c>
      <c r="I101" s="46">
        <f t="shared" si="30"/>
        <v>160.04999999999998</v>
      </c>
    </row>
    <row r="102" spans="1:9" s="33" customFormat="1">
      <c r="A102" s="58" t="s">
        <v>245</v>
      </c>
      <c r="B102" s="43" t="s">
        <v>87</v>
      </c>
      <c r="C102" s="51" t="str">
        <f>VLOOKUP(B102,[2]onerado!$A:$F,2,0)</f>
        <v>Barra de neutro e/ou terra</v>
      </c>
      <c r="D102" s="44" t="str">
        <f>VLOOKUP(B102,[2]onerado!$A:$F,3,0)</f>
        <v>UN</v>
      </c>
      <c r="E102" s="44">
        <v>5</v>
      </c>
      <c r="F102" s="45">
        <f>VLOOKUP(B102,[2]onerado!$A:$F,4,0)</f>
        <v>21.54</v>
      </c>
      <c r="G102" s="45">
        <f>VLOOKUP(B102,[2]onerado!$A:$F,5,0)</f>
        <v>7.18</v>
      </c>
      <c r="H102" s="45">
        <f t="shared" si="29"/>
        <v>28.72</v>
      </c>
      <c r="I102" s="46">
        <f t="shared" si="30"/>
        <v>143.6</v>
      </c>
    </row>
    <row r="103" spans="1:9" s="33" customFormat="1" ht="28.5">
      <c r="A103" s="58" t="s">
        <v>246</v>
      </c>
      <c r="B103" s="43" t="s">
        <v>145</v>
      </c>
      <c r="C103" s="51" t="str">
        <f>VLOOKUP(B103,[2]onerado!$A:$F,2,0)</f>
        <v>Supressor de surto monofásico, corrente nominal 20 kA, Imax. de surto 50 até 80 kA</v>
      </c>
      <c r="D103" s="44" t="str">
        <f>VLOOKUP(B103,[2]onerado!$A:$F,3,0)</f>
        <v>UN</v>
      </c>
      <c r="E103" s="44">
        <v>2</v>
      </c>
      <c r="F103" s="45">
        <f>VLOOKUP(B103,[2]onerado!$A:$F,4,0)</f>
        <v>201.65</v>
      </c>
      <c r="G103" s="45">
        <f>VLOOKUP(B103,[2]onerado!$A:$F,5,0)</f>
        <v>27.27</v>
      </c>
      <c r="H103" s="45">
        <f t="shared" si="29"/>
        <v>228.92000000000002</v>
      </c>
      <c r="I103" s="46">
        <f t="shared" si="30"/>
        <v>457.84000000000003</v>
      </c>
    </row>
    <row r="104" spans="1:9" s="33" customFormat="1" ht="15">
      <c r="A104" s="42" t="s">
        <v>247</v>
      </c>
      <c r="B104" s="47"/>
      <c r="C104" s="48" t="s">
        <v>151</v>
      </c>
      <c r="D104" s="49"/>
      <c r="E104" s="50"/>
      <c r="F104" s="50"/>
      <c r="G104" s="50"/>
      <c r="H104" s="50"/>
      <c r="I104" s="57">
        <f>SUM(I105:I106)</f>
        <v>62484.140999999996</v>
      </c>
    </row>
    <row r="105" spans="1:9" s="33" customFormat="1">
      <c r="A105" s="58" t="s">
        <v>248</v>
      </c>
      <c r="B105" s="43" t="s">
        <v>147</v>
      </c>
      <c r="C105" s="51" t="str">
        <f>VLOOKUP(B105,[2]onerado!$A:$F,2,0)</f>
        <v>Massa corrida a base de PVA</v>
      </c>
      <c r="D105" s="44" t="str">
        <f>VLOOKUP(B105,[2]onerado!$A:$F,3,0)</f>
        <v>M2</v>
      </c>
      <c r="E105" s="44">
        <v>1508.55</v>
      </c>
      <c r="F105" s="45">
        <f>VLOOKUP(B105,[2]onerado!$A:$F,4,0)</f>
        <v>2.57</v>
      </c>
      <c r="G105" s="45">
        <f>VLOOKUP(B105,[2]onerado!$A:$F,5,0)</f>
        <v>11.52</v>
      </c>
      <c r="H105" s="45">
        <f t="shared" ref="H105:H106" si="31">G105+F105</f>
        <v>14.09</v>
      </c>
      <c r="I105" s="46">
        <f t="shared" ref="I105:I106" si="32">E105*H105</f>
        <v>21255.469499999999</v>
      </c>
    </row>
    <row r="106" spans="1:9" s="33" customFormat="1">
      <c r="A106" s="58" t="s">
        <v>249</v>
      </c>
      <c r="B106" s="43" t="s">
        <v>148</v>
      </c>
      <c r="C106" s="51" t="str">
        <f>VLOOKUP(B106,[2]onerado!$A:$F,2,0)</f>
        <v>Tinta látex antimofo em massa, inclusive preparo</v>
      </c>
      <c r="D106" s="44" t="str">
        <f>VLOOKUP(B106,[2]onerado!$A:$F,3,0)</f>
        <v>M2</v>
      </c>
      <c r="E106" s="44">
        <v>1508.55</v>
      </c>
      <c r="F106" s="45">
        <f>VLOOKUP(B106,[2]onerado!$A:$F,4,0)</f>
        <v>6.76</v>
      </c>
      <c r="G106" s="45">
        <f>VLOOKUP(B106,[2]onerado!$A:$F,5,0)</f>
        <v>20.57</v>
      </c>
      <c r="H106" s="45">
        <f t="shared" si="31"/>
        <v>27.33</v>
      </c>
      <c r="I106" s="46">
        <f t="shared" si="32"/>
        <v>41228.671499999997</v>
      </c>
    </row>
    <row r="107" spans="1:9" s="33" customFormat="1" ht="15">
      <c r="A107" s="42" t="s">
        <v>250</v>
      </c>
      <c r="B107" s="47"/>
      <c r="C107" s="48" t="s">
        <v>172</v>
      </c>
      <c r="D107" s="49"/>
      <c r="E107" s="50"/>
      <c r="F107" s="50"/>
      <c r="G107" s="50"/>
      <c r="H107" s="50"/>
      <c r="I107" s="57">
        <f>SUM(I108:I109)</f>
        <v>28436.842000000004</v>
      </c>
    </row>
    <row r="108" spans="1:9" s="33" customFormat="1">
      <c r="A108" s="58" t="s">
        <v>251</v>
      </c>
      <c r="B108" s="43" t="s">
        <v>150</v>
      </c>
      <c r="C108" s="51" t="str">
        <f>VLOOKUP(B108,[2]onerado!$A:$F,2,0)</f>
        <v>Massa corrida à base de resina acrílica</v>
      </c>
      <c r="D108" s="44" t="str">
        <f>VLOOKUP(B108,[2]onerado!$A:$F,3,0)</f>
        <v>M2</v>
      </c>
      <c r="E108" s="44">
        <f>151.55*4</f>
        <v>606.20000000000005</v>
      </c>
      <c r="F108" s="45">
        <f>VLOOKUP(B108,[2]onerado!$A:$F,4,0)</f>
        <v>4.8600000000000003</v>
      </c>
      <c r="G108" s="45">
        <f>VLOOKUP(B108,[2]onerado!$A:$F,5,0)</f>
        <v>11.52</v>
      </c>
      <c r="H108" s="45">
        <f t="shared" ref="H108:H109" si="33">G108+F108</f>
        <v>16.38</v>
      </c>
      <c r="I108" s="46">
        <f t="shared" ref="I108:I109" si="34">E108*H108</f>
        <v>9929.5560000000005</v>
      </c>
    </row>
    <row r="109" spans="1:9" s="33" customFormat="1">
      <c r="A109" s="58" t="s">
        <v>252</v>
      </c>
      <c r="B109" s="43" t="s">
        <v>149</v>
      </c>
      <c r="C109" s="51" t="str">
        <f>VLOOKUP(B109,[2]onerado!$A:$F,2,0)</f>
        <v>Tinta acrílica antimofo em massa, inclusive preparo</v>
      </c>
      <c r="D109" s="44" t="str">
        <f>VLOOKUP(B109,[2]onerado!$A:$F,3,0)</f>
        <v>M2</v>
      </c>
      <c r="E109" s="44">
        <f>151.55*4</f>
        <v>606.20000000000005</v>
      </c>
      <c r="F109" s="45">
        <f>VLOOKUP(B109,[2]onerado!$A:$F,4,0)</f>
        <v>9.9600000000000009</v>
      </c>
      <c r="G109" s="45">
        <f>VLOOKUP(B109,[2]onerado!$A:$F,5,0)</f>
        <v>20.57</v>
      </c>
      <c r="H109" s="45">
        <f t="shared" si="33"/>
        <v>30.53</v>
      </c>
      <c r="I109" s="46">
        <f t="shared" si="34"/>
        <v>18507.286000000004</v>
      </c>
    </row>
    <row r="110" spans="1:9" s="33" customFormat="1" ht="15">
      <c r="A110" s="42" t="s">
        <v>253</v>
      </c>
      <c r="B110" s="47"/>
      <c r="C110" s="48" t="s">
        <v>152</v>
      </c>
      <c r="D110" s="49"/>
      <c r="E110" s="50"/>
      <c r="F110" s="50"/>
      <c r="G110" s="50"/>
      <c r="H110" s="50"/>
      <c r="I110" s="57">
        <f>SUM(I111:I112)</f>
        <v>15930</v>
      </c>
    </row>
    <row r="111" spans="1:9" s="33" customFormat="1" ht="28.5">
      <c r="A111" s="58" t="s">
        <v>254</v>
      </c>
      <c r="B111" s="43" t="s">
        <v>161</v>
      </c>
      <c r="C111" s="51" t="str">
        <f>VLOOKUP(B111,[2]onerado!$A:$F,2,0)</f>
        <v>Remoção de pintura em superfícies de madeira e/ou metálicas com lixamento</v>
      </c>
      <c r="D111" s="44" t="str">
        <f>VLOOKUP(B111,[2]onerado!$A:$F,3,0)</f>
        <v>M2</v>
      </c>
      <c r="E111" s="44">
        <v>450</v>
      </c>
      <c r="F111" s="45">
        <f>VLOOKUP(B111,[2]onerado!$A:$F,4,0)</f>
        <v>0.34</v>
      </c>
      <c r="G111" s="45">
        <f>VLOOKUP(B111,[2]onerado!$A:$F,5,0)</f>
        <v>8.52</v>
      </c>
      <c r="H111" s="45">
        <f t="shared" ref="H111:H112" si="35">G111+F111</f>
        <v>8.86</v>
      </c>
      <c r="I111" s="46">
        <f t="shared" ref="I111:I112" si="36">E111*H111</f>
        <v>3986.9999999999995</v>
      </c>
    </row>
    <row r="112" spans="1:9" s="33" customFormat="1">
      <c r="A112" s="58" t="s">
        <v>255</v>
      </c>
      <c r="B112" s="43" t="s">
        <v>162</v>
      </c>
      <c r="C112" s="51" t="str">
        <f>VLOOKUP(B112,[2]onerado!$A:$F,2,0)</f>
        <v>Verniz em superfície de madeira</v>
      </c>
      <c r="D112" s="44" t="str">
        <f>VLOOKUP(B112,[2]onerado!$A:$F,3,0)</f>
        <v>M2</v>
      </c>
      <c r="E112" s="44">
        <v>450</v>
      </c>
      <c r="F112" s="45">
        <f>VLOOKUP(B112,[2]onerado!$A:$F,4,0)</f>
        <v>9.34</v>
      </c>
      <c r="G112" s="45">
        <f>VLOOKUP(B112,[2]onerado!$A:$F,5,0)</f>
        <v>17.2</v>
      </c>
      <c r="H112" s="45">
        <f t="shared" si="35"/>
        <v>26.54</v>
      </c>
      <c r="I112" s="46">
        <f t="shared" si="36"/>
        <v>11943</v>
      </c>
    </row>
    <row r="113" spans="1:9" s="33" customFormat="1" ht="15">
      <c r="A113" s="42" t="s">
        <v>256</v>
      </c>
      <c r="B113" s="47"/>
      <c r="C113" s="48" t="s">
        <v>163</v>
      </c>
      <c r="D113" s="49"/>
      <c r="E113" s="50"/>
      <c r="F113" s="50"/>
      <c r="G113" s="50"/>
      <c r="H113" s="50"/>
      <c r="I113" s="57">
        <f>SUM(I114:I115)</f>
        <v>23109.119999999995</v>
      </c>
    </row>
    <row r="114" spans="1:9" s="33" customFormat="1" ht="28.5">
      <c r="A114" s="58" t="s">
        <v>257</v>
      </c>
      <c r="B114" s="43" t="s">
        <v>161</v>
      </c>
      <c r="C114" s="51" t="str">
        <f>VLOOKUP(B114,[2]onerado!$A:$F,2,0)</f>
        <v>Remoção de pintura em superfícies de madeira e/ou metálicas com lixamento</v>
      </c>
      <c r="D114" s="44" t="str">
        <f>VLOOKUP(B114,[2]onerado!$A:$F,3,0)</f>
        <v>M2</v>
      </c>
      <c r="E114" s="44">
        <v>652.79999999999995</v>
      </c>
      <c r="F114" s="45">
        <f>VLOOKUP(B114,[2]onerado!$A:$F,4,0)</f>
        <v>0.34</v>
      </c>
      <c r="G114" s="45">
        <f>VLOOKUP(B114,[2]onerado!$A:$F,5,0)</f>
        <v>8.52</v>
      </c>
      <c r="H114" s="45">
        <f t="shared" ref="H114:H115" si="37">G114+F114</f>
        <v>8.86</v>
      </c>
      <c r="I114" s="46">
        <f t="shared" ref="I114:I115" si="38">E114*H114</f>
        <v>5783.8079999999991</v>
      </c>
    </row>
    <row r="115" spans="1:9" s="33" customFormat="1">
      <c r="A115" s="58" t="s">
        <v>258</v>
      </c>
      <c r="B115" s="43" t="s">
        <v>162</v>
      </c>
      <c r="C115" s="51" t="str">
        <f>VLOOKUP(B115,[2]onerado!$A:$F,2,0)</f>
        <v>Verniz em superfície de madeira</v>
      </c>
      <c r="D115" s="44" t="str">
        <f>VLOOKUP(B115,[2]onerado!$A:$F,3,0)</f>
        <v>M2</v>
      </c>
      <c r="E115" s="44">
        <v>652.79999999999995</v>
      </c>
      <c r="F115" s="45">
        <f>VLOOKUP(B115,[2]onerado!$A:$F,4,0)</f>
        <v>9.34</v>
      </c>
      <c r="G115" s="45">
        <f>VLOOKUP(B115,[2]onerado!$A:$F,5,0)</f>
        <v>17.2</v>
      </c>
      <c r="H115" s="45">
        <f t="shared" si="37"/>
        <v>26.54</v>
      </c>
      <c r="I115" s="46">
        <f t="shared" si="38"/>
        <v>17325.311999999998</v>
      </c>
    </row>
    <row r="116" spans="1:9" s="33" customFormat="1" ht="15">
      <c r="A116" s="42" t="s">
        <v>318</v>
      </c>
      <c r="B116" s="47"/>
      <c r="C116" s="48" t="s">
        <v>307</v>
      </c>
      <c r="D116" s="49"/>
      <c r="E116" s="50"/>
      <c r="F116" s="50"/>
      <c r="G116" s="50"/>
      <c r="H116" s="50"/>
      <c r="I116" s="57">
        <f>SUM(I117:I117)</f>
        <v>33736.9</v>
      </c>
    </row>
    <row r="117" spans="1:9" s="33" customFormat="1">
      <c r="A117" s="58" t="s">
        <v>567</v>
      </c>
      <c r="B117" s="43" t="s">
        <v>306</v>
      </c>
      <c r="C117" s="51" t="s">
        <v>305</v>
      </c>
      <c r="D117" s="44" t="s">
        <v>80</v>
      </c>
      <c r="E117" s="44">
        <v>10</v>
      </c>
      <c r="F117" s="45">
        <v>3287.37</v>
      </c>
      <c r="G117" s="45">
        <v>86.32</v>
      </c>
      <c r="H117" s="45">
        <v>3373.69</v>
      </c>
      <c r="I117" s="46">
        <f>H117*E117</f>
        <v>33736.9</v>
      </c>
    </row>
    <row r="118" spans="1:9" s="33" customFormat="1" ht="15">
      <c r="A118" s="42" t="s">
        <v>568</v>
      </c>
      <c r="B118" s="47"/>
      <c r="C118" s="48" t="s">
        <v>328</v>
      </c>
      <c r="D118" s="49"/>
      <c r="E118" s="50"/>
      <c r="F118" s="50"/>
      <c r="G118" s="50"/>
      <c r="H118" s="50"/>
      <c r="I118" s="57">
        <f>I119+I120+I121</f>
        <v>5485</v>
      </c>
    </row>
    <row r="119" spans="1:9" s="33" customFormat="1" ht="42.75">
      <c r="A119" s="58" t="s">
        <v>569</v>
      </c>
      <c r="B119" s="43" t="s">
        <v>322</v>
      </c>
      <c r="C119" s="51" t="s">
        <v>323</v>
      </c>
      <c r="D119" s="44" t="s">
        <v>330</v>
      </c>
      <c r="E119" s="44">
        <v>10</v>
      </c>
      <c r="F119" s="45">
        <v>9.9499999999999993</v>
      </c>
      <c r="G119" s="45">
        <v>6.26</v>
      </c>
      <c r="H119" s="45">
        <v>16.21</v>
      </c>
      <c r="I119" s="46">
        <f>H119*E119</f>
        <v>162.10000000000002</v>
      </c>
    </row>
    <row r="120" spans="1:9" s="33" customFormat="1">
      <c r="A120" s="58" t="s">
        <v>570</v>
      </c>
      <c r="B120" s="43" t="s">
        <v>324</v>
      </c>
      <c r="C120" s="51" t="s">
        <v>325</v>
      </c>
      <c r="D120" s="44" t="s">
        <v>330</v>
      </c>
      <c r="E120" s="44">
        <v>10</v>
      </c>
      <c r="F120" s="45">
        <v>237.25</v>
      </c>
      <c r="G120" s="45">
        <v>19.87</v>
      </c>
      <c r="H120" s="45">
        <v>257.12</v>
      </c>
      <c r="I120" s="46">
        <f t="shared" ref="I120:I121" si="39">H120*E120</f>
        <v>2571.1999999999998</v>
      </c>
    </row>
    <row r="121" spans="1:9" s="33" customFormat="1">
      <c r="A121" s="58" t="s">
        <v>571</v>
      </c>
      <c r="B121" s="43" t="s">
        <v>326</v>
      </c>
      <c r="C121" s="51" t="s">
        <v>327</v>
      </c>
      <c r="D121" s="44" t="s">
        <v>330</v>
      </c>
      <c r="E121" s="44">
        <v>10</v>
      </c>
      <c r="F121" s="45">
        <v>273.22000000000003</v>
      </c>
      <c r="G121" s="45">
        <v>1.95</v>
      </c>
      <c r="H121" s="45">
        <v>275.17</v>
      </c>
      <c r="I121" s="46">
        <f t="shared" si="39"/>
        <v>2751.7000000000003</v>
      </c>
    </row>
    <row r="122" spans="1:9" s="33" customFormat="1" ht="15">
      <c r="A122" s="42" t="s">
        <v>572</v>
      </c>
      <c r="B122" s="47"/>
      <c r="C122" s="48" t="s">
        <v>790</v>
      </c>
      <c r="D122" s="49"/>
      <c r="E122" s="50"/>
      <c r="F122" s="50"/>
      <c r="G122" s="50"/>
      <c r="H122" s="50"/>
      <c r="I122" s="57">
        <f>SUM(I123:I131)</f>
        <v>26726.792799999999</v>
      </c>
    </row>
    <row r="123" spans="1:9" s="33" customFormat="1">
      <c r="A123" s="58" t="s">
        <v>573</v>
      </c>
      <c r="B123" s="43" t="s">
        <v>311</v>
      </c>
      <c r="C123" s="51" t="s">
        <v>312</v>
      </c>
      <c r="D123" s="44" t="s">
        <v>80</v>
      </c>
      <c r="E123" s="44">
        <v>10</v>
      </c>
      <c r="F123" s="45">
        <v>273.20999999999998</v>
      </c>
      <c r="G123" s="45">
        <v>113.4</v>
      </c>
      <c r="H123" s="45">
        <v>386.61</v>
      </c>
      <c r="I123" s="46">
        <f>H123*E123</f>
        <v>3866.1000000000004</v>
      </c>
    </row>
    <row r="124" spans="1:9" s="33" customFormat="1">
      <c r="A124" s="58" t="s">
        <v>574</v>
      </c>
      <c r="B124" s="43" t="s">
        <v>314</v>
      </c>
      <c r="C124" s="51" t="s">
        <v>315</v>
      </c>
      <c r="D124" s="44" t="s">
        <v>80</v>
      </c>
      <c r="E124" s="44">
        <v>1000</v>
      </c>
      <c r="F124" s="45">
        <v>8.59</v>
      </c>
      <c r="G124" s="45">
        <v>4.92</v>
      </c>
      <c r="H124" s="45">
        <v>13.51</v>
      </c>
      <c r="I124" s="46">
        <f>H124*E124</f>
        <v>13510</v>
      </c>
    </row>
    <row r="125" spans="1:9" s="33" customFormat="1">
      <c r="A125" s="58" t="s">
        <v>575</v>
      </c>
      <c r="B125" s="43" t="s">
        <v>335</v>
      </c>
      <c r="C125" s="51" t="s">
        <v>352</v>
      </c>
      <c r="D125" s="44" t="s">
        <v>340</v>
      </c>
      <c r="E125" s="44">
        <v>2</v>
      </c>
      <c r="F125" s="45"/>
      <c r="G125" s="45">
        <v>214.17</v>
      </c>
      <c r="H125" s="45">
        <v>214.17</v>
      </c>
      <c r="I125" s="46">
        <f t="shared" ref="I125:I131" si="40">H125*E125</f>
        <v>428.34</v>
      </c>
    </row>
    <row r="126" spans="1:9" s="33" customFormat="1">
      <c r="A126" s="58" t="s">
        <v>576</v>
      </c>
      <c r="B126" s="43" t="s">
        <v>338</v>
      </c>
      <c r="C126" s="51" t="s">
        <v>339</v>
      </c>
      <c r="D126" s="44" t="s">
        <v>340</v>
      </c>
      <c r="E126" s="44">
        <v>2</v>
      </c>
      <c r="F126" s="45">
        <v>424.18</v>
      </c>
      <c r="G126" s="45">
        <v>307.64</v>
      </c>
      <c r="H126" s="45">
        <v>731.82</v>
      </c>
      <c r="I126" s="46">
        <f t="shared" si="40"/>
        <v>1463.64</v>
      </c>
    </row>
    <row r="127" spans="1:9" s="33" customFormat="1">
      <c r="A127" s="58" t="s">
        <v>577</v>
      </c>
      <c r="B127" s="43" t="s">
        <v>341</v>
      </c>
      <c r="C127" s="51" t="s">
        <v>342</v>
      </c>
      <c r="D127" s="44" t="s">
        <v>80</v>
      </c>
      <c r="E127" s="44">
        <v>80</v>
      </c>
      <c r="F127" s="45">
        <v>18.051599999999997</v>
      </c>
      <c r="G127" s="45">
        <v>37.758000000000003</v>
      </c>
      <c r="H127" s="45">
        <v>55.809600000000003</v>
      </c>
      <c r="I127" s="46">
        <f t="shared" si="40"/>
        <v>4464.768</v>
      </c>
    </row>
    <row r="128" spans="1:9" s="33" customFormat="1" ht="28.5">
      <c r="A128" s="58" t="s">
        <v>578</v>
      </c>
      <c r="B128" s="43" t="s">
        <v>343</v>
      </c>
      <c r="C128" s="51" t="s">
        <v>344</v>
      </c>
      <c r="D128" s="44" t="s">
        <v>80</v>
      </c>
      <c r="E128" s="44">
        <v>80</v>
      </c>
      <c r="F128" s="45">
        <v>0</v>
      </c>
      <c r="G128" s="45">
        <v>4.4771999999999998</v>
      </c>
      <c r="H128" s="45">
        <v>4.4771999999999998</v>
      </c>
      <c r="I128" s="46">
        <f t="shared" si="40"/>
        <v>358.17599999999999</v>
      </c>
    </row>
    <row r="129" spans="1:9" s="33" customFormat="1">
      <c r="A129" s="58" t="s">
        <v>579</v>
      </c>
      <c r="B129" s="43" t="s">
        <v>345</v>
      </c>
      <c r="C129" s="51" t="s">
        <v>346</v>
      </c>
      <c r="D129" s="44" t="s">
        <v>351</v>
      </c>
      <c r="E129" s="44">
        <v>100</v>
      </c>
      <c r="F129" s="45">
        <v>5.266799999999999</v>
      </c>
      <c r="G129" s="45">
        <v>0.84839999999999993</v>
      </c>
      <c r="H129" s="45">
        <v>6.1151999999999989</v>
      </c>
      <c r="I129" s="46">
        <f t="shared" si="40"/>
        <v>611.51999999999987</v>
      </c>
    </row>
    <row r="130" spans="1:9" s="33" customFormat="1">
      <c r="A130" s="58" t="s">
        <v>580</v>
      </c>
      <c r="B130" s="43" t="s">
        <v>347</v>
      </c>
      <c r="C130" s="51" t="s">
        <v>348</v>
      </c>
      <c r="D130" s="44" t="s">
        <v>340</v>
      </c>
      <c r="E130" s="44">
        <v>7</v>
      </c>
      <c r="F130" s="45">
        <v>233.92320000000001</v>
      </c>
      <c r="G130" s="45">
        <v>0</v>
      </c>
      <c r="H130" s="45">
        <v>233.92320000000001</v>
      </c>
      <c r="I130" s="46">
        <f t="shared" si="40"/>
        <v>1637.4624000000001</v>
      </c>
    </row>
    <row r="131" spans="1:9" s="33" customFormat="1" ht="28.5">
      <c r="A131" s="58" t="s">
        <v>581</v>
      </c>
      <c r="B131" s="43" t="s">
        <v>349</v>
      </c>
      <c r="C131" s="51" t="s">
        <v>350</v>
      </c>
      <c r="D131" s="44" t="s">
        <v>340</v>
      </c>
      <c r="E131" s="44">
        <v>7</v>
      </c>
      <c r="F131" s="45">
        <v>0</v>
      </c>
      <c r="G131" s="45">
        <v>55.255200000000002</v>
      </c>
      <c r="H131" s="45">
        <v>55.255200000000002</v>
      </c>
      <c r="I131" s="46">
        <f t="shared" si="40"/>
        <v>386.78640000000001</v>
      </c>
    </row>
    <row r="132" spans="1:9" s="33" customFormat="1" ht="15">
      <c r="A132" s="42" t="s">
        <v>582</v>
      </c>
      <c r="B132" s="47"/>
      <c r="C132" s="48" t="s">
        <v>522</v>
      </c>
      <c r="D132" s="49"/>
      <c r="E132" s="50"/>
      <c r="F132" s="50"/>
      <c r="G132" s="50"/>
      <c r="H132" s="50"/>
      <c r="I132" s="57">
        <f>SUM(I133:I136)</f>
        <v>38995</v>
      </c>
    </row>
    <row r="133" spans="1:9" s="33" customFormat="1" ht="28.5">
      <c r="A133" s="58" t="s">
        <v>583</v>
      </c>
      <c r="B133" s="43" t="s">
        <v>279</v>
      </c>
      <c r="C133" s="51" t="s">
        <v>278</v>
      </c>
      <c r="D133" s="44" t="s">
        <v>80</v>
      </c>
      <c r="E133" s="44">
        <v>50</v>
      </c>
      <c r="F133" s="45">
        <v>78</v>
      </c>
      <c r="G133" s="45">
        <f>196.83-78</f>
        <v>118.83000000000001</v>
      </c>
      <c r="H133" s="45">
        <f t="shared" ref="H133:H134" si="41">G133+F133</f>
        <v>196.83</v>
      </c>
      <c r="I133" s="46">
        <f t="shared" ref="I133:I135" si="42">E133*H133</f>
        <v>9841.5</v>
      </c>
    </row>
    <row r="134" spans="1:9" s="33" customFormat="1" ht="28.5">
      <c r="A134" s="58" t="s">
        <v>584</v>
      </c>
      <c r="B134" s="43" t="s">
        <v>283</v>
      </c>
      <c r="C134" s="51" t="s">
        <v>282</v>
      </c>
      <c r="D134" s="44" t="s">
        <v>74</v>
      </c>
      <c r="E134" s="44">
        <v>50</v>
      </c>
      <c r="F134" s="45">
        <v>249.5</v>
      </c>
      <c r="G134" s="45">
        <f>443.62-249.5</f>
        <v>194.12</v>
      </c>
      <c r="H134" s="45">
        <f t="shared" si="41"/>
        <v>443.62</v>
      </c>
      <c r="I134" s="46">
        <f t="shared" si="42"/>
        <v>22181</v>
      </c>
    </row>
    <row r="135" spans="1:9" s="33" customFormat="1">
      <c r="A135" s="58" t="s">
        <v>585</v>
      </c>
      <c r="B135" s="43" t="s">
        <v>511</v>
      </c>
      <c r="C135" s="51" t="s">
        <v>512</v>
      </c>
      <c r="D135" s="44" t="s">
        <v>80</v>
      </c>
      <c r="E135" s="44">
        <v>50</v>
      </c>
      <c r="F135" s="45">
        <v>111.06</v>
      </c>
      <c r="G135" s="45">
        <v>28.39</v>
      </c>
      <c r="H135" s="45">
        <v>139.44999999999999</v>
      </c>
      <c r="I135" s="46">
        <f t="shared" si="42"/>
        <v>6972.4999999999991</v>
      </c>
    </row>
    <row r="136" spans="1:9" s="33" customFormat="1">
      <c r="A136" s="58"/>
      <c r="B136" s="43"/>
      <c r="C136" s="51"/>
      <c r="D136" s="44"/>
      <c r="E136" s="44"/>
      <c r="F136" s="45"/>
      <c r="G136" s="45"/>
      <c r="H136" s="45"/>
      <c r="I136" s="46"/>
    </row>
    <row r="137" spans="1:9" s="33" customFormat="1" ht="34.5" customHeight="1">
      <c r="A137" s="69">
        <v>8</v>
      </c>
      <c r="B137" s="70"/>
      <c r="C137" s="71" t="s">
        <v>58</v>
      </c>
      <c r="D137" s="72"/>
      <c r="E137" s="73"/>
      <c r="F137" s="73"/>
      <c r="G137" s="73"/>
      <c r="H137" s="73"/>
      <c r="I137" s="74">
        <f>SUM(I138,I147,I151,I155,I158,I163+I178+I180+I192+I194)</f>
        <v>453529.57479999994</v>
      </c>
    </row>
    <row r="138" spans="1:9" s="33" customFormat="1" ht="15">
      <c r="A138" s="42" t="s">
        <v>153</v>
      </c>
      <c r="B138" s="47"/>
      <c r="C138" s="48" t="s">
        <v>114</v>
      </c>
      <c r="D138" s="49"/>
      <c r="E138" s="50"/>
      <c r="F138" s="50"/>
      <c r="G138" s="50"/>
      <c r="H138" s="50"/>
      <c r="I138" s="57">
        <f>SUM(I139:I146)</f>
        <v>35264.910000000003</v>
      </c>
    </row>
    <row r="139" spans="1:9" s="33" customFormat="1">
      <c r="A139" s="58" t="s">
        <v>154</v>
      </c>
      <c r="B139" s="43" t="s">
        <v>122</v>
      </c>
      <c r="C139" s="51" t="str">
        <f>VLOOKUP(B139,[2]onerado!$A:$F,2,0)</f>
        <v>Retirada de telhamento em barro</v>
      </c>
      <c r="D139" s="44" t="str">
        <f>VLOOKUP(B139,[2]onerado!$A:$F,3,0)</f>
        <v>M2</v>
      </c>
      <c r="E139" s="44">
        <v>250</v>
      </c>
      <c r="F139" s="45">
        <f>VLOOKUP(B139,[2]onerado!$A:$F,4,0)</f>
        <v>0</v>
      </c>
      <c r="G139" s="45">
        <f>VLOOKUP(B139,[2]onerado!$A:$F,5,0)</f>
        <v>15.58</v>
      </c>
      <c r="H139" s="45">
        <f t="shared" ref="H139:H141" si="43">G139+F139</f>
        <v>15.58</v>
      </c>
      <c r="I139" s="46">
        <f t="shared" ref="I139:I141" si="44">E139*H139</f>
        <v>3895</v>
      </c>
    </row>
    <row r="140" spans="1:9" s="33" customFormat="1">
      <c r="A140" s="58" t="s">
        <v>155</v>
      </c>
      <c r="B140" s="43" t="s">
        <v>120</v>
      </c>
      <c r="C140" s="51" t="str">
        <f>VLOOKUP(B140,[2]onerado!$A:$F,2,0)</f>
        <v>Recolocação de telhas de barro tipo francesa</v>
      </c>
      <c r="D140" s="44" t="str">
        <f>VLOOKUP(B140,[2]onerado!$A:$F,3,0)</f>
        <v>M2</v>
      </c>
      <c r="E140" s="44">
        <v>250</v>
      </c>
      <c r="F140" s="45">
        <f>VLOOKUP(B140,[2]onerado!$A:$F,4,0)</f>
        <v>0</v>
      </c>
      <c r="G140" s="45">
        <f>VLOOKUP(B140,[2]onerado!$A:$F,5,0)</f>
        <v>31.32</v>
      </c>
      <c r="H140" s="45">
        <f t="shared" si="43"/>
        <v>31.32</v>
      </c>
      <c r="I140" s="46">
        <f t="shared" si="44"/>
        <v>7830</v>
      </c>
    </row>
    <row r="141" spans="1:9" s="33" customFormat="1">
      <c r="A141" s="58" t="s">
        <v>156</v>
      </c>
      <c r="B141" s="43" t="s">
        <v>116</v>
      </c>
      <c r="C141" s="51" t="str">
        <f>VLOOKUP(B141,[2]onerado!$A:$F,2,0)</f>
        <v>Telha de barro tipo francesa</v>
      </c>
      <c r="D141" s="44" t="str">
        <f>VLOOKUP(B141,[2]onerado!$A:$F,3,0)</f>
        <v>M2</v>
      </c>
      <c r="E141" s="44">
        <v>120</v>
      </c>
      <c r="F141" s="45">
        <f>VLOOKUP(B141,[2]onerado!$A:$F,4,0)</f>
        <v>50.08</v>
      </c>
      <c r="G141" s="45">
        <f>VLOOKUP(B141,[2]onerado!$A:$F,5,0)</f>
        <v>31.32</v>
      </c>
      <c r="H141" s="45">
        <f t="shared" si="43"/>
        <v>81.400000000000006</v>
      </c>
      <c r="I141" s="46">
        <f t="shared" si="44"/>
        <v>9768</v>
      </c>
    </row>
    <row r="142" spans="1:9" s="33" customFormat="1" ht="28.5">
      <c r="A142" s="58" t="s">
        <v>157</v>
      </c>
      <c r="B142" s="43" t="s">
        <v>129</v>
      </c>
      <c r="C142" s="51" t="s">
        <v>128</v>
      </c>
      <c r="D142" s="44" t="s">
        <v>74</v>
      </c>
      <c r="E142" s="44">
        <v>1000</v>
      </c>
      <c r="F142" s="45">
        <v>0.13</v>
      </c>
      <c r="G142" s="45">
        <v>2.38</v>
      </c>
      <c r="H142" s="45">
        <f>G142+F142</f>
        <v>2.5099999999999998</v>
      </c>
      <c r="I142" s="46">
        <f>E142*H142</f>
        <v>2510</v>
      </c>
    </row>
    <row r="143" spans="1:9" s="33" customFormat="1">
      <c r="A143" s="58" t="s">
        <v>158</v>
      </c>
      <c r="B143" s="43" t="s">
        <v>123</v>
      </c>
      <c r="C143" s="51" t="str">
        <f>VLOOKUP(B143,[2]onerado!$A:$F,2,0)</f>
        <v>Retirada de cumeeira ou espigão em barro</v>
      </c>
      <c r="D143" s="44" t="str">
        <f>VLOOKUP(B143,[2]onerado!$A:$F,3,0)</f>
        <v>M</v>
      </c>
      <c r="E143" s="44">
        <v>20</v>
      </c>
      <c r="F143" s="45">
        <f>VLOOKUP(B143,[2]onerado!$A:$F,4,0)</f>
        <v>0</v>
      </c>
      <c r="G143" s="45">
        <f>VLOOKUP(B143,[2]onerado!$A:$F,5,0)</f>
        <v>5.84</v>
      </c>
      <c r="H143" s="45">
        <f t="shared" ref="H143:H145" si="45">G143+F143</f>
        <v>5.84</v>
      </c>
      <c r="I143" s="46">
        <f t="shared" ref="I143:I145" si="46">E143*H143</f>
        <v>116.8</v>
      </c>
    </row>
    <row r="144" spans="1:9" s="33" customFormat="1" ht="28.5">
      <c r="A144" s="58" t="s">
        <v>159</v>
      </c>
      <c r="B144" s="43" t="s">
        <v>117</v>
      </c>
      <c r="C144" s="51" t="str">
        <f>VLOOKUP(B144,[2]onerado!$A:$F,2,0)</f>
        <v>Cumeeira de barro emboçado tipos: plan, romana, italiana, francesa e paulistinha</v>
      </c>
      <c r="D144" s="44" t="str">
        <f>VLOOKUP(B144,[2]onerado!$A:$F,3,0)</f>
        <v>M</v>
      </c>
      <c r="E144" s="44">
        <v>20</v>
      </c>
      <c r="F144" s="45">
        <f>VLOOKUP(B144,[2]onerado!$A:$F,4,0)</f>
        <v>11.43</v>
      </c>
      <c r="G144" s="45">
        <f>VLOOKUP(B144,[2]onerado!$A:$F,5,0)</f>
        <v>17.27</v>
      </c>
      <c r="H144" s="45">
        <f t="shared" si="45"/>
        <v>28.7</v>
      </c>
      <c r="I144" s="46">
        <f t="shared" si="46"/>
        <v>574</v>
      </c>
    </row>
    <row r="145" spans="1:9" s="33" customFormat="1">
      <c r="A145" s="58" t="s">
        <v>160</v>
      </c>
      <c r="B145" s="43" t="s">
        <v>146</v>
      </c>
      <c r="C145" s="51" t="str">
        <f>VLOOKUP(B145,[2]onerado!$A:$F,2,0)</f>
        <v>Imunizante para madeira</v>
      </c>
      <c r="D145" s="44" t="str">
        <f>VLOOKUP(B145,[2]onerado!$A:$F,3,0)</f>
        <v>M2</v>
      </c>
      <c r="E145" s="44">
        <v>649</v>
      </c>
      <c r="F145" s="45">
        <f>VLOOKUP(B145,[2]onerado!$A:$F,4,0)</f>
        <v>5.92</v>
      </c>
      <c r="G145" s="45">
        <f>VLOOKUP(B145,[2]onerado!$A:$F,5,0)</f>
        <v>8.52</v>
      </c>
      <c r="H145" s="45">
        <f t="shared" si="45"/>
        <v>14.44</v>
      </c>
      <c r="I145" s="46">
        <f t="shared" si="46"/>
        <v>9371.56</v>
      </c>
    </row>
    <row r="146" spans="1:9" s="33" customFormat="1" ht="28.5" customHeight="1">
      <c r="A146" s="58" t="s">
        <v>299</v>
      </c>
      <c r="B146" s="43" t="s">
        <v>260</v>
      </c>
      <c r="C146" s="51" t="s">
        <v>259</v>
      </c>
      <c r="D146" s="44" t="s">
        <v>261</v>
      </c>
      <c r="E146" s="44">
        <f>15.8+2.6+2.6+5.2+4.6+4.6+15.8+39.6+39.6+55.8+250</f>
        <v>436.2</v>
      </c>
      <c r="F146" s="45"/>
      <c r="G146" s="45">
        <v>2.75</v>
      </c>
      <c r="H146" s="45">
        <f t="shared" ref="H146" si="47">G146+F146</f>
        <v>2.75</v>
      </c>
      <c r="I146" s="46">
        <f t="shared" ref="I146" si="48">E146*H146</f>
        <v>1199.55</v>
      </c>
    </row>
    <row r="147" spans="1:9" s="33" customFormat="1" ht="15">
      <c r="A147" s="42" t="s">
        <v>262</v>
      </c>
      <c r="B147" s="47"/>
      <c r="C147" s="48" t="s">
        <v>265</v>
      </c>
      <c r="D147" s="49"/>
      <c r="E147" s="50"/>
      <c r="F147" s="50"/>
      <c r="G147" s="50"/>
      <c r="H147" s="50"/>
      <c r="I147" s="57">
        <f>SUM(I148:I150)</f>
        <v>22055</v>
      </c>
    </row>
    <row r="148" spans="1:9" s="33" customFormat="1">
      <c r="A148" s="58" t="s">
        <v>263</v>
      </c>
      <c r="B148" s="43" t="s">
        <v>131</v>
      </c>
      <c r="C148" s="51" t="str">
        <f>VLOOKUP(B148,[2]onerado!$A:$F,2,0)</f>
        <v>Retirada de piso em tacos de madeira</v>
      </c>
      <c r="D148" s="44" t="str">
        <f>VLOOKUP(B148,[2]onerado!$A:$F,3,0)</f>
        <v>M2</v>
      </c>
      <c r="E148" s="44">
        <v>60</v>
      </c>
      <c r="F148" s="45">
        <f>VLOOKUP(B148,[2]onerado!$A:$F,4,0)</f>
        <v>0</v>
      </c>
      <c r="G148" s="45">
        <f>VLOOKUP(B148,[2]onerado!$A:$F,5,0)</f>
        <v>11.68</v>
      </c>
      <c r="H148" s="45">
        <f t="shared" ref="H148:H149" si="49">G148+F148</f>
        <v>11.68</v>
      </c>
      <c r="I148" s="46">
        <f t="shared" ref="I148:I150" si="50">E148*H148</f>
        <v>700.8</v>
      </c>
    </row>
    <row r="149" spans="1:9" s="33" customFormat="1">
      <c r="A149" s="58" t="s">
        <v>264</v>
      </c>
      <c r="B149" s="43" t="s">
        <v>130</v>
      </c>
      <c r="C149" s="51" t="str">
        <f>VLOOKUP(B149,[2]onerado!$A:$F,2,0)</f>
        <v>Piso em tacos de Ipê colado</v>
      </c>
      <c r="D149" s="44" t="str">
        <f>VLOOKUP(B149,[2]onerado!$A:$F,3,0)</f>
        <v>M2</v>
      </c>
      <c r="E149" s="44">
        <v>60</v>
      </c>
      <c r="F149" s="45">
        <f>VLOOKUP(B149,[2]onerado!$A:$F,4,0)</f>
        <v>274.14999999999998</v>
      </c>
      <c r="G149" s="45">
        <f>VLOOKUP(B149,[2]onerado!$A:$F,5,0)</f>
        <v>21.92</v>
      </c>
      <c r="H149" s="45">
        <f t="shared" si="49"/>
        <v>296.07</v>
      </c>
      <c r="I149" s="46">
        <f t="shared" si="50"/>
        <v>17764.2</v>
      </c>
    </row>
    <row r="150" spans="1:9" s="33" customFormat="1">
      <c r="A150" s="58" t="s">
        <v>787</v>
      </c>
      <c r="B150" s="43" t="s">
        <v>447</v>
      </c>
      <c r="C150" s="51" t="s">
        <v>448</v>
      </c>
      <c r="D150" s="44" t="s">
        <v>261</v>
      </c>
      <c r="E150" s="44">
        <v>100</v>
      </c>
      <c r="F150" s="45">
        <v>21.35</v>
      </c>
      <c r="G150" s="45">
        <v>14.55</v>
      </c>
      <c r="H150" s="45">
        <v>35.9</v>
      </c>
      <c r="I150" s="46">
        <f t="shared" si="50"/>
        <v>3590</v>
      </c>
    </row>
    <row r="151" spans="1:9" s="33" customFormat="1" ht="15">
      <c r="A151" s="42" t="s">
        <v>266</v>
      </c>
      <c r="B151" s="47"/>
      <c r="C151" s="48" t="s">
        <v>267</v>
      </c>
      <c r="D151" s="49"/>
      <c r="E151" s="50"/>
      <c r="F151" s="50"/>
      <c r="G151" s="50"/>
      <c r="H151" s="50"/>
      <c r="I151" s="57">
        <f>SUM(I152:I154)</f>
        <v>32548.5</v>
      </c>
    </row>
    <row r="152" spans="1:9" s="33" customFormat="1">
      <c r="A152" s="58" t="s">
        <v>272</v>
      </c>
      <c r="B152" s="43" t="s">
        <v>268</v>
      </c>
      <c r="C152" s="51" t="str">
        <f>VLOOKUP(B152,[2]onerado!$A:$F,2,0)</f>
        <v>Retirada de soalho inclusive vigamento</v>
      </c>
      <c r="D152" s="44" t="str">
        <f>VLOOKUP(B152,[2]onerado!$A:$F,3,0)</f>
        <v>M2</v>
      </c>
      <c r="E152" s="44">
        <v>50</v>
      </c>
      <c r="F152" s="45">
        <f>VLOOKUP(B152,[2]onerado!$A:$F,4,0)</f>
        <v>0</v>
      </c>
      <c r="G152" s="45">
        <f>VLOOKUP(B152,[2]onerado!$A:$F,5,0)</f>
        <v>25.89</v>
      </c>
      <c r="H152" s="45">
        <f>G152+F152</f>
        <v>25.89</v>
      </c>
      <c r="I152" s="46">
        <f>E152*H152</f>
        <v>1294.5</v>
      </c>
    </row>
    <row r="153" spans="1:9" s="33" customFormat="1" ht="42.75">
      <c r="A153" s="58" t="s">
        <v>273</v>
      </c>
      <c r="B153" s="43" t="s">
        <v>281</v>
      </c>
      <c r="C153" s="51" t="s">
        <v>280</v>
      </c>
      <c r="D153" s="44" t="s">
        <v>80</v>
      </c>
      <c r="E153" s="44">
        <v>100</v>
      </c>
      <c r="F153" s="45">
        <v>35.5</v>
      </c>
      <c r="G153" s="45">
        <f>276.64-35.5</f>
        <v>241.14</v>
      </c>
      <c r="H153" s="45">
        <f t="shared" ref="H153" si="51">G153+F153</f>
        <v>276.64</v>
      </c>
      <c r="I153" s="46">
        <f t="shared" ref="I153:I154" si="52">E153*H153</f>
        <v>27664</v>
      </c>
    </row>
    <row r="154" spans="1:9" s="33" customFormat="1">
      <c r="A154" s="58" t="s">
        <v>788</v>
      </c>
      <c r="B154" s="43" t="s">
        <v>447</v>
      </c>
      <c r="C154" s="51" t="s">
        <v>448</v>
      </c>
      <c r="D154" s="44" t="s">
        <v>261</v>
      </c>
      <c r="E154" s="44">
        <v>100</v>
      </c>
      <c r="F154" s="45">
        <v>21.35</v>
      </c>
      <c r="G154" s="45">
        <v>14.55</v>
      </c>
      <c r="H154" s="45">
        <v>35.9</v>
      </c>
      <c r="I154" s="46">
        <f t="shared" si="52"/>
        <v>3590</v>
      </c>
    </row>
    <row r="155" spans="1:9" s="33" customFormat="1" ht="15">
      <c r="A155" s="42" t="s">
        <v>269</v>
      </c>
      <c r="B155" s="47"/>
      <c r="C155" s="48" t="s">
        <v>271</v>
      </c>
      <c r="D155" s="49"/>
      <c r="E155" s="50"/>
      <c r="F155" s="50"/>
      <c r="G155" s="50"/>
      <c r="H155" s="50"/>
      <c r="I155" s="57">
        <f>SUM(I156:I157)</f>
        <v>18833</v>
      </c>
    </row>
    <row r="156" spans="1:9" s="33" customFormat="1" ht="28.5">
      <c r="A156" s="58" t="s">
        <v>274</v>
      </c>
      <c r="B156" s="43" t="s">
        <v>270</v>
      </c>
      <c r="C156" s="51" t="str">
        <f>VLOOKUP(B156,[3]onerado_185!$A:$F,2,0)</f>
        <v>Forro xadrez em ripas de angelim-vermelho / bacuri / maçaranduba tarugado</v>
      </c>
      <c r="D156" s="44" t="str">
        <f>VLOOKUP(B156,[3]onerado_185!$A:$F,3,0)</f>
        <v>M2</v>
      </c>
      <c r="E156" s="44">
        <v>100</v>
      </c>
      <c r="F156" s="45">
        <f>VLOOKUP(B156,[2]onerado!$A:$F,4,0)</f>
        <v>117.94</v>
      </c>
      <c r="G156" s="45">
        <f>VLOOKUP(B156,[2]onerado!$A:$F,5,0)</f>
        <v>56.11</v>
      </c>
      <c r="H156" s="45">
        <f t="shared" ref="H156:H157" si="53">G156+F156</f>
        <v>174.05</v>
      </c>
      <c r="I156" s="46">
        <f t="shared" ref="I156:I157" si="54">E156*H156</f>
        <v>17405</v>
      </c>
    </row>
    <row r="157" spans="1:9" s="33" customFormat="1">
      <c r="A157" s="58" t="s">
        <v>275</v>
      </c>
      <c r="B157" s="43" t="s">
        <v>276</v>
      </c>
      <c r="C157" s="51" t="str">
        <f>VLOOKUP(B157,[3]onerado_185!$A:$F,2,0)</f>
        <v>Recolocação de forros fixados</v>
      </c>
      <c r="D157" s="44" t="str">
        <f>VLOOKUP(B157,[3]onerado_185!$A:$F,3,0)</f>
        <v>M2</v>
      </c>
      <c r="E157" s="44">
        <v>100</v>
      </c>
      <c r="F157" s="45">
        <f>VLOOKUP(B157,[2]onerado!$A:$F,4,0)</f>
        <v>1.33</v>
      </c>
      <c r="G157" s="45">
        <f>VLOOKUP(B157,[2]onerado!$A:$F,5,0)</f>
        <v>12.95</v>
      </c>
      <c r="H157" s="45">
        <f t="shared" si="53"/>
        <v>14.28</v>
      </c>
      <c r="I157" s="46">
        <f t="shared" si="54"/>
        <v>1428</v>
      </c>
    </row>
    <row r="158" spans="1:9" s="33" customFormat="1" ht="15">
      <c r="A158" s="42" t="s">
        <v>285</v>
      </c>
      <c r="B158" s="47"/>
      <c r="C158" s="48" t="s">
        <v>277</v>
      </c>
      <c r="D158" s="49"/>
      <c r="E158" s="50"/>
      <c r="F158" s="50"/>
      <c r="G158" s="50"/>
      <c r="H158" s="50"/>
      <c r="I158" s="57">
        <f>SUM(I159:I162)</f>
        <v>88399.799999999988</v>
      </c>
    </row>
    <row r="159" spans="1:9" s="33" customFormat="1" ht="28.5">
      <c r="A159" s="58" t="s">
        <v>286</v>
      </c>
      <c r="B159" s="43" t="s">
        <v>279</v>
      </c>
      <c r="C159" s="51" t="s">
        <v>278</v>
      </c>
      <c r="D159" s="44" t="s">
        <v>80</v>
      </c>
      <c r="E159" s="44">
        <v>110</v>
      </c>
      <c r="F159" s="45">
        <v>78</v>
      </c>
      <c r="G159" s="45">
        <f>196.83-78</f>
        <v>118.83000000000001</v>
      </c>
      <c r="H159" s="45">
        <f t="shared" ref="H159" si="55">G159+F159</f>
        <v>196.83</v>
      </c>
      <c r="I159" s="46">
        <f t="shared" ref="I159" si="56">E159*H159</f>
        <v>21651.300000000003</v>
      </c>
    </row>
    <row r="160" spans="1:9" s="33" customFormat="1" ht="28.5">
      <c r="A160" s="58" t="s">
        <v>304</v>
      </c>
      <c r="B160" s="43" t="s">
        <v>283</v>
      </c>
      <c r="C160" s="51" t="s">
        <v>282</v>
      </c>
      <c r="D160" s="44" t="s">
        <v>74</v>
      </c>
      <c r="E160" s="44">
        <v>35</v>
      </c>
      <c r="F160" s="45">
        <v>249.5</v>
      </c>
      <c r="G160" s="45">
        <f>443.62-249.5</f>
        <v>194.12</v>
      </c>
      <c r="H160" s="45">
        <f t="shared" ref="H160" si="57">G160+F160</f>
        <v>443.62</v>
      </c>
      <c r="I160" s="46">
        <f t="shared" ref="I160:I162" si="58">E160*H160</f>
        <v>15526.7</v>
      </c>
    </row>
    <row r="161" spans="1:9" s="33" customFormat="1">
      <c r="A161" s="58" t="s">
        <v>288</v>
      </c>
      <c r="B161" s="43" t="s">
        <v>511</v>
      </c>
      <c r="C161" s="51" t="s">
        <v>512</v>
      </c>
      <c r="D161" s="44" t="s">
        <v>80</v>
      </c>
      <c r="E161" s="44">
        <v>100</v>
      </c>
      <c r="F161" s="45">
        <v>111.06</v>
      </c>
      <c r="G161" s="45">
        <v>28.39</v>
      </c>
      <c r="H161" s="45">
        <v>139.44999999999999</v>
      </c>
      <c r="I161" s="46">
        <f t="shared" si="58"/>
        <v>13944.999999999998</v>
      </c>
    </row>
    <row r="162" spans="1:9" s="33" customFormat="1" ht="28.5">
      <c r="A162" s="58" t="s">
        <v>290</v>
      </c>
      <c r="B162" s="43" t="s">
        <v>525</v>
      </c>
      <c r="C162" s="51" t="s">
        <v>529</v>
      </c>
      <c r="D162" s="44" t="s">
        <v>89</v>
      </c>
      <c r="E162" s="44">
        <v>40</v>
      </c>
      <c r="F162" s="45">
        <v>875.39</v>
      </c>
      <c r="G162" s="45">
        <v>56.53</v>
      </c>
      <c r="H162" s="45">
        <v>931.92</v>
      </c>
      <c r="I162" s="46">
        <f t="shared" si="58"/>
        <v>37276.799999999996</v>
      </c>
    </row>
    <row r="163" spans="1:9" s="33" customFormat="1" ht="15">
      <c r="A163" s="42" t="s">
        <v>308</v>
      </c>
      <c r="B163" s="47"/>
      <c r="C163" s="48" t="s">
        <v>284</v>
      </c>
      <c r="D163" s="49"/>
      <c r="E163" s="50"/>
      <c r="F163" s="50"/>
      <c r="G163" s="50"/>
      <c r="H163" s="50"/>
      <c r="I163" s="57">
        <f>SUM(I164,I170,I173,I176+I167)</f>
        <v>165480.872</v>
      </c>
    </row>
    <row r="164" spans="1:9" s="33" customFormat="1" ht="15">
      <c r="A164" s="75" t="s">
        <v>316</v>
      </c>
      <c r="B164" s="76"/>
      <c r="C164" s="77" t="s">
        <v>287</v>
      </c>
      <c r="D164" s="78"/>
      <c r="E164" s="79"/>
      <c r="F164" s="79"/>
      <c r="G164" s="79"/>
      <c r="H164" s="79"/>
      <c r="I164" s="80">
        <f>SUM(I165:I166)</f>
        <v>76233.509999999995</v>
      </c>
    </row>
    <row r="165" spans="1:9" s="33" customFormat="1">
      <c r="A165" s="58" t="s">
        <v>586</v>
      </c>
      <c r="B165" s="43" t="s">
        <v>147</v>
      </c>
      <c r="C165" s="51" t="str">
        <f>VLOOKUP(B165,[2]onerado!$A:$F,2,0)</f>
        <v>Massa corrida a base de PVA</v>
      </c>
      <c r="D165" s="44" t="str">
        <f>VLOOKUP(B165,[2]onerado!$A:$F,3,0)</f>
        <v>M2</v>
      </c>
      <c r="E165" s="44">
        <v>1840.5</v>
      </c>
      <c r="F165" s="45">
        <f>VLOOKUP(B165,[2]onerado!$A:$F,4,0)</f>
        <v>2.57</v>
      </c>
      <c r="G165" s="45">
        <f>VLOOKUP(B165,[2]onerado!$A:$F,5,0)</f>
        <v>11.52</v>
      </c>
      <c r="H165" s="45">
        <f t="shared" ref="H165:H166" si="59">G165+F165</f>
        <v>14.09</v>
      </c>
      <c r="I165" s="46">
        <f t="shared" ref="I165:I166" si="60">E165*H165</f>
        <v>25932.645</v>
      </c>
    </row>
    <row r="166" spans="1:9" s="33" customFormat="1">
      <c r="A166" s="58" t="s">
        <v>587</v>
      </c>
      <c r="B166" s="43" t="s">
        <v>148</v>
      </c>
      <c r="C166" s="51" t="str">
        <f>VLOOKUP(B166,[2]onerado!$A:$F,2,0)</f>
        <v>Tinta látex antimofo em massa, inclusive preparo</v>
      </c>
      <c r="D166" s="44" t="str">
        <f>VLOOKUP(B166,[2]onerado!$A:$F,3,0)</f>
        <v>M2</v>
      </c>
      <c r="E166" s="44">
        <v>1840.5</v>
      </c>
      <c r="F166" s="45">
        <f>VLOOKUP(B166,[2]onerado!$A:$F,4,0)</f>
        <v>6.76</v>
      </c>
      <c r="G166" s="45">
        <f>VLOOKUP(B166,[2]onerado!$A:$F,5,0)</f>
        <v>20.57</v>
      </c>
      <c r="H166" s="45">
        <f t="shared" si="59"/>
        <v>27.33</v>
      </c>
      <c r="I166" s="46">
        <f t="shared" si="60"/>
        <v>50300.864999999998</v>
      </c>
    </row>
    <row r="167" spans="1:9" s="33" customFormat="1" ht="15">
      <c r="A167" s="75" t="s">
        <v>588</v>
      </c>
      <c r="B167" s="76"/>
      <c r="C167" s="77" t="s">
        <v>172</v>
      </c>
      <c r="D167" s="78"/>
      <c r="E167" s="79"/>
      <c r="F167" s="79"/>
      <c r="G167" s="79"/>
      <c r="H167" s="79"/>
      <c r="I167" s="80">
        <f>SUM(I168:I169)</f>
        <v>28436.842000000004</v>
      </c>
    </row>
    <row r="168" spans="1:9" s="33" customFormat="1">
      <c r="A168" s="58" t="s">
        <v>589</v>
      </c>
      <c r="B168" s="43" t="s">
        <v>150</v>
      </c>
      <c r="C168" s="51" t="str">
        <f>VLOOKUP(B168,[2]onerado!$A:$F,2,0)</f>
        <v>Massa corrida à base de resina acrílica</v>
      </c>
      <c r="D168" s="44" t="str">
        <f>VLOOKUP(B168,[2]onerado!$A:$F,3,0)</f>
        <v>M2</v>
      </c>
      <c r="E168" s="44">
        <f>151.55*4</f>
        <v>606.20000000000005</v>
      </c>
      <c r="F168" s="45">
        <f>VLOOKUP(B168,[2]onerado!$A:$F,4,0)</f>
        <v>4.8600000000000003</v>
      </c>
      <c r="G168" s="45">
        <f>VLOOKUP(B168,[2]onerado!$A:$F,5,0)</f>
        <v>11.52</v>
      </c>
      <c r="H168" s="45">
        <f t="shared" ref="H168:H169" si="61">G168+F168</f>
        <v>16.38</v>
      </c>
      <c r="I168" s="46">
        <f t="shared" ref="I168:I169" si="62">E168*H168</f>
        <v>9929.5560000000005</v>
      </c>
    </row>
    <row r="169" spans="1:9" s="33" customFormat="1">
      <c r="A169" s="58" t="s">
        <v>590</v>
      </c>
      <c r="B169" s="43" t="s">
        <v>149</v>
      </c>
      <c r="C169" s="51" t="str">
        <f>VLOOKUP(B169,[2]onerado!$A:$F,2,0)</f>
        <v>Tinta acrílica antimofo em massa, inclusive preparo</v>
      </c>
      <c r="D169" s="44" t="str">
        <f>VLOOKUP(B169,[2]onerado!$A:$F,3,0)</f>
        <v>M2</v>
      </c>
      <c r="E169" s="44">
        <f>151.55*4</f>
        <v>606.20000000000005</v>
      </c>
      <c r="F169" s="45">
        <f>VLOOKUP(B169,[2]onerado!$A:$F,4,0)</f>
        <v>9.9600000000000009</v>
      </c>
      <c r="G169" s="45">
        <f>VLOOKUP(B169,[2]onerado!$A:$F,5,0)</f>
        <v>20.57</v>
      </c>
      <c r="H169" s="45">
        <f t="shared" si="61"/>
        <v>30.53</v>
      </c>
      <c r="I169" s="46">
        <f t="shared" si="62"/>
        <v>18507.286000000004</v>
      </c>
    </row>
    <row r="170" spans="1:9" s="33" customFormat="1" ht="15">
      <c r="A170" s="75" t="s">
        <v>591</v>
      </c>
      <c r="B170" s="76"/>
      <c r="C170" s="77" t="s">
        <v>289</v>
      </c>
      <c r="D170" s="78"/>
      <c r="E170" s="79"/>
      <c r="F170" s="79"/>
      <c r="G170" s="79"/>
      <c r="H170" s="79"/>
      <c r="I170" s="80">
        <f>SUM(I171:I172)</f>
        <v>12390</v>
      </c>
    </row>
    <row r="171" spans="1:9" s="33" customFormat="1" ht="28.5">
      <c r="A171" s="58" t="s">
        <v>592</v>
      </c>
      <c r="B171" s="43" t="s">
        <v>161</v>
      </c>
      <c r="C171" s="51" t="str">
        <f>VLOOKUP(B171,[2]onerado!$A:$F,2,0)</f>
        <v>Remoção de pintura em superfícies de madeira e/ou metálicas com lixamento</v>
      </c>
      <c r="D171" s="44" t="str">
        <f>VLOOKUP(B171,[2]onerado!$A:$F,3,0)</f>
        <v>M2</v>
      </c>
      <c r="E171" s="44">
        <v>350</v>
      </c>
      <c r="F171" s="45">
        <f>VLOOKUP(B171,[2]onerado!$A:$F,4,0)</f>
        <v>0.34</v>
      </c>
      <c r="G171" s="45">
        <f>VLOOKUP(B171,[2]onerado!$A:$F,5,0)</f>
        <v>8.52</v>
      </c>
      <c r="H171" s="45">
        <f t="shared" ref="H171:H172" si="63">G171+F171</f>
        <v>8.86</v>
      </c>
      <c r="I171" s="46">
        <f t="shared" ref="I171:I172" si="64">E171*H171</f>
        <v>3101</v>
      </c>
    </row>
    <row r="172" spans="1:9" s="33" customFormat="1">
      <c r="A172" s="58" t="s">
        <v>593</v>
      </c>
      <c r="B172" s="43" t="s">
        <v>162</v>
      </c>
      <c r="C172" s="51" t="str">
        <f>VLOOKUP(B172,[2]onerado!$A:$F,2,0)</f>
        <v>Verniz em superfície de madeira</v>
      </c>
      <c r="D172" s="44" t="str">
        <f>VLOOKUP(B172,[2]onerado!$A:$F,3,0)</f>
        <v>M2</v>
      </c>
      <c r="E172" s="44">
        <v>350</v>
      </c>
      <c r="F172" s="45">
        <f>VLOOKUP(B172,[2]onerado!$A:$F,4,0)</f>
        <v>9.34</v>
      </c>
      <c r="G172" s="45">
        <f>VLOOKUP(B172,[2]onerado!$A:$F,5,0)</f>
        <v>17.2</v>
      </c>
      <c r="H172" s="45">
        <f t="shared" si="63"/>
        <v>26.54</v>
      </c>
      <c r="I172" s="46">
        <f t="shared" si="64"/>
        <v>9289</v>
      </c>
    </row>
    <row r="173" spans="1:9" s="33" customFormat="1" ht="15">
      <c r="A173" s="75" t="s">
        <v>594</v>
      </c>
      <c r="B173" s="76"/>
      <c r="C173" s="77" t="s">
        <v>271</v>
      </c>
      <c r="D173" s="78"/>
      <c r="E173" s="79"/>
      <c r="F173" s="79"/>
      <c r="G173" s="79"/>
      <c r="H173" s="79"/>
      <c r="I173" s="80">
        <f>SUM(I174:I175)</f>
        <v>13593.6</v>
      </c>
    </row>
    <row r="174" spans="1:9" s="33" customFormat="1" ht="28.5">
      <c r="A174" s="58" t="s">
        <v>595</v>
      </c>
      <c r="B174" s="43" t="s">
        <v>161</v>
      </c>
      <c r="C174" s="51" t="str">
        <f>VLOOKUP(B174,[2]onerado!$A:$F,2,0)</f>
        <v>Remoção de pintura em superfícies de madeira e/ou metálicas com lixamento</v>
      </c>
      <c r="D174" s="44" t="str">
        <f>VLOOKUP(B174,[2]onerado!$A:$F,3,0)</f>
        <v>M2</v>
      </c>
      <c r="E174" s="44">
        <v>384</v>
      </c>
      <c r="F174" s="45">
        <f>VLOOKUP(B174,[2]onerado!$A:$F,4,0)</f>
        <v>0.34</v>
      </c>
      <c r="G174" s="45">
        <f>VLOOKUP(B174,[2]onerado!$A:$F,5,0)</f>
        <v>8.52</v>
      </c>
      <c r="H174" s="45">
        <f t="shared" ref="H174:H175" si="65">G174+F174</f>
        <v>8.86</v>
      </c>
      <c r="I174" s="46">
        <f t="shared" ref="I174:I175" si="66">E174*H174</f>
        <v>3402.24</v>
      </c>
    </row>
    <row r="175" spans="1:9" s="33" customFormat="1">
      <c r="A175" s="58" t="s">
        <v>595</v>
      </c>
      <c r="B175" s="43" t="s">
        <v>162</v>
      </c>
      <c r="C175" s="51" t="str">
        <f>VLOOKUP(B175,[2]onerado!$A:$F,2,0)</f>
        <v>Verniz em superfície de madeira</v>
      </c>
      <c r="D175" s="44" t="str">
        <f>VLOOKUP(B175,[2]onerado!$A:$F,3,0)</f>
        <v>M2</v>
      </c>
      <c r="E175" s="44">
        <v>384</v>
      </c>
      <c r="F175" s="45">
        <f>VLOOKUP(B175,[2]onerado!$A:$F,4,0)</f>
        <v>9.34</v>
      </c>
      <c r="G175" s="45">
        <f>VLOOKUP(B175,[2]onerado!$A:$F,5,0)</f>
        <v>17.2</v>
      </c>
      <c r="H175" s="45">
        <f t="shared" si="65"/>
        <v>26.54</v>
      </c>
      <c r="I175" s="46">
        <f t="shared" si="66"/>
        <v>10191.36</v>
      </c>
    </row>
    <row r="176" spans="1:9" s="33" customFormat="1" ht="15">
      <c r="A176" s="75" t="s">
        <v>596</v>
      </c>
      <c r="B176" s="76"/>
      <c r="C176" s="77" t="s">
        <v>291</v>
      </c>
      <c r="D176" s="78"/>
      <c r="E176" s="79"/>
      <c r="F176" s="79"/>
      <c r="G176" s="79"/>
      <c r="H176" s="79"/>
      <c r="I176" s="80">
        <f>SUM(I177:I177)</f>
        <v>34826.92</v>
      </c>
    </row>
    <row r="177" spans="1:9" s="33" customFormat="1">
      <c r="A177" s="58" t="s">
        <v>597</v>
      </c>
      <c r="B177" s="43" t="s">
        <v>292</v>
      </c>
      <c r="C177" s="51" t="str">
        <f>VLOOKUP(B177,[2]onerado!$A:$F,2,0)</f>
        <v>Raspagem com calafetação e aplicação de verniz</v>
      </c>
      <c r="D177" s="44" t="str">
        <f>VLOOKUP(B177,[2]onerado!$A:$F,3,0)</f>
        <v>M2</v>
      </c>
      <c r="E177" s="44">
        <v>284</v>
      </c>
      <c r="F177" s="45">
        <f>VLOOKUP(B177,[2]onerado!$A:$F,4,0)</f>
        <v>122.63</v>
      </c>
      <c r="G177" s="45">
        <f>VLOOKUP(B177,[2]onerado!$A:$F,5,0)</f>
        <v>0</v>
      </c>
      <c r="H177" s="45">
        <f>G177+F177</f>
        <v>122.63</v>
      </c>
      <c r="I177" s="46">
        <f>E177*H177</f>
        <v>34826.92</v>
      </c>
    </row>
    <row r="178" spans="1:9" s="33" customFormat="1" ht="15">
      <c r="A178" s="42" t="s">
        <v>313</v>
      </c>
      <c r="B178" s="47"/>
      <c r="C178" s="48" t="s">
        <v>307</v>
      </c>
      <c r="D178" s="49"/>
      <c r="E178" s="50"/>
      <c r="F178" s="50"/>
      <c r="G178" s="50"/>
      <c r="H178" s="50"/>
      <c r="I178" s="57">
        <f>SUM(I179:I179)</f>
        <v>33736.9</v>
      </c>
    </row>
    <row r="179" spans="1:9" s="33" customFormat="1">
      <c r="A179" s="58" t="s">
        <v>317</v>
      </c>
      <c r="B179" s="43" t="s">
        <v>306</v>
      </c>
      <c r="C179" s="51" t="s">
        <v>305</v>
      </c>
      <c r="D179" s="44" t="s">
        <v>80</v>
      </c>
      <c r="E179" s="44">
        <v>10</v>
      </c>
      <c r="F179" s="45">
        <v>3287.37</v>
      </c>
      <c r="G179" s="45">
        <v>86.32</v>
      </c>
      <c r="H179" s="45">
        <v>3373.69</v>
      </c>
      <c r="I179" s="46">
        <f>H179*E179</f>
        <v>33736.9</v>
      </c>
    </row>
    <row r="180" spans="1:9" s="33" customFormat="1" ht="15">
      <c r="A180" s="42" t="s">
        <v>331</v>
      </c>
      <c r="B180" s="47"/>
      <c r="C180" s="48" t="s">
        <v>790</v>
      </c>
      <c r="D180" s="49"/>
      <c r="E180" s="50"/>
      <c r="F180" s="50"/>
      <c r="G180" s="50"/>
      <c r="H180" s="50"/>
      <c r="I180" s="57">
        <f>SUM(I181:I191)</f>
        <v>46081.992799999985</v>
      </c>
    </row>
    <row r="181" spans="1:9" s="33" customFormat="1">
      <c r="A181" s="58" t="s">
        <v>598</v>
      </c>
      <c r="B181" s="43" t="s">
        <v>311</v>
      </c>
      <c r="C181" s="51" t="s">
        <v>312</v>
      </c>
      <c r="D181" s="44" t="s">
        <v>80</v>
      </c>
      <c r="E181" s="44">
        <v>30</v>
      </c>
      <c r="F181" s="45">
        <v>273.20999999999998</v>
      </c>
      <c r="G181" s="45">
        <v>113.4</v>
      </c>
      <c r="H181" s="45">
        <v>386.61</v>
      </c>
      <c r="I181" s="46">
        <f>H181*E181</f>
        <v>11598.300000000001</v>
      </c>
    </row>
    <row r="182" spans="1:9" s="33" customFormat="1">
      <c r="A182" s="58" t="s">
        <v>599</v>
      </c>
      <c r="B182" s="43" t="s">
        <v>314</v>
      </c>
      <c r="C182" s="51" t="s">
        <v>315</v>
      </c>
      <c r="D182" s="44" t="s">
        <v>80</v>
      </c>
      <c r="E182" s="44">
        <v>500</v>
      </c>
      <c r="F182" s="45">
        <v>8.59</v>
      </c>
      <c r="G182" s="45">
        <v>4.92</v>
      </c>
      <c r="H182" s="45">
        <v>13.51</v>
      </c>
      <c r="I182" s="46">
        <f>H182*E182</f>
        <v>6755</v>
      </c>
    </row>
    <row r="183" spans="1:9" s="33" customFormat="1" ht="42.75">
      <c r="A183" s="58" t="s">
        <v>600</v>
      </c>
      <c r="B183" s="43" t="s">
        <v>319</v>
      </c>
      <c r="C183" s="51" t="s">
        <v>320</v>
      </c>
      <c r="D183" s="44" t="s">
        <v>80</v>
      </c>
      <c r="E183" s="44">
        <v>50</v>
      </c>
      <c r="F183" s="45">
        <v>126.3</v>
      </c>
      <c r="G183" s="45">
        <v>14.7</v>
      </c>
      <c r="H183" s="45">
        <v>141</v>
      </c>
      <c r="I183" s="46">
        <f>H183*E183</f>
        <v>7050</v>
      </c>
    </row>
    <row r="184" spans="1:9" s="33" customFormat="1">
      <c r="A184" s="58" t="s">
        <v>601</v>
      </c>
      <c r="B184" s="43" t="s">
        <v>335</v>
      </c>
      <c r="C184" s="51" t="s">
        <v>352</v>
      </c>
      <c r="D184" s="44" t="s">
        <v>340</v>
      </c>
      <c r="E184" s="44">
        <v>2</v>
      </c>
      <c r="F184" s="45"/>
      <c r="G184" s="45">
        <v>214.17</v>
      </c>
      <c r="H184" s="45">
        <v>214.17</v>
      </c>
      <c r="I184" s="46">
        <f t="shared" ref="I184:I191" si="67">H184*E184</f>
        <v>428.34</v>
      </c>
    </row>
    <row r="185" spans="1:9" s="33" customFormat="1">
      <c r="A185" s="58" t="s">
        <v>602</v>
      </c>
      <c r="B185" s="43" t="s">
        <v>336</v>
      </c>
      <c r="C185" s="51" t="s">
        <v>337</v>
      </c>
      <c r="D185" s="44" t="s">
        <v>80</v>
      </c>
      <c r="E185" s="44">
        <v>200</v>
      </c>
      <c r="F185" s="45">
        <v>28.58</v>
      </c>
      <c r="G185" s="45">
        <v>28.06</v>
      </c>
      <c r="H185" s="45">
        <v>56.64</v>
      </c>
      <c r="I185" s="46">
        <f t="shared" si="67"/>
        <v>11328</v>
      </c>
    </row>
    <row r="186" spans="1:9" s="33" customFormat="1">
      <c r="A186" s="58" t="s">
        <v>603</v>
      </c>
      <c r="B186" s="43" t="s">
        <v>338</v>
      </c>
      <c r="C186" s="51" t="s">
        <v>339</v>
      </c>
      <c r="D186" s="44" t="s">
        <v>340</v>
      </c>
      <c r="E186" s="44">
        <v>2</v>
      </c>
      <c r="F186" s="45">
        <v>424.18</v>
      </c>
      <c r="G186" s="45">
        <v>307.64</v>
      </c>
      <c r="H186" s="45">
        <v>731.82</v>
      </c>
      <c r="I186" s="46">
        <f t="shared" si="67"/>
        <v>1463.64</v>
      </c>
    </row>
    <row r="187" spans="1:9" s="33" customFormat="1">
      <c r="A187" s="58" t="s">
        <v>604</v>
      </c>
      <c r="B187" s="43" t="s">
        <v>341</v>
      </c>
      <c r="C187" s="51" t="s">
        <v>342</v>
      </c>
      <c r="D187" s="44" t="s">
        <v>80</v>
      </c>
      <c r="E187" s="44">
        <v>80</v>
      </c>
      <c r="F187" s="45">
        <v>18.051599999999997</v>
      </c>
      <c r="G187" s="45">
        <v>37.758000000000003</v>
      </c>
      <c r="H187" s="45">
        <v>55.809600000000003</v>
      </c>
      <c r="I187" s="46">
        <f t="shared" si="67"/>
        <v>4464.768</v>
      </c>
    </row>
    <row r="188" spans="1:9" s="33" customFormat="1" ht="28.5">
      <c r="A188" s="58" t="s">
        <v>605</v>
      </c>
      <c r="B188" s="43" t="s">
        <v>343</v>
      </c>
      <c r="C188" s="51" t="s">
        <v>344</v>
      </c>
      <c r="D188" s="44" t="s">
        <v>80</v>
      </c>
      <c r="E188" s="44">
        <v>80</v>
      </c>
      <c r="F188" s="45">
        <v>0</v>
      </c>
      <c r="G188" s="45">
        <v>4.4771999999999998</v>
      </c>
      <c r="H188" s="45">
        <v>4.4771999999999998</v>
      </c>
      <c r="I188" s="46">
        <f t="shared" si="67"/>
        <v>358.17599999999999</v>
      </c>
    </row>
    <row r="189" spans="1:9" s="33" customFormat="1">
      <c r="A189" s="58" t="s">
        <v>606</v>
      </c>
      <c r="B189" s="43" t="s">
        <v>345</v>
      </c>
      <c r="C189" s="51" t="s">
        <v>346</v>
      </c>
      <c r="D189" s="44" t="s">
        <v>351</v>
      </c>
      <c r="E189" s="44">
        <v>100</v>
      </c>
      <c r="F189" s="45">
        <v>5.266799999999999</v>
      </c>
      <c r="G189" s="45">
        <v>0.84839999999999993</v>
      </c>
      <c r="H189" s="45">
        <v>6.1151999999999989</v>
      </c>
      <c r="I189" s="46">
        <f t="shared" si="67"/>
        <v>611.51999999999987</v>
      </c>
    </row>
    <row r="190" spans="1:9" s="33" customFormat="1">
      <c r="A190" s="58" t="s">
        <v>607</v>
      </c>
      <c r="B190" s="43" t="s">
        <v>347</v>
      </c>
      <c r="C190" s="51" t="s">
        <v>348</v>
      </c>
      <c r="D190" s="44" t="s">
        <v>340</v>
      </c>
      <c r="E190" s="44">
        <v>7</v>
      </c>
      <c r="F190" s="45">
        <v>233.92320000000001</v>
      </c>
      <c r="G190" s="45">
        <v>0</v>
      </c>
      <c r="H190" s="45">
        <v>233.92320000000001</v>
      </c>
      <c r="I190" s="46">
        <f t="shared" si="67"/>
        <v>1637.4624000000001</v>
      </c>
    </row>
    <row r="191" spans="1:9" s="33" customFormat="1" ht="28.5">
      <c r="A191" s="58" t="s">
        <v>608</v>
      </c>
      <c r="B191" s="43" t="s">
        <v>349</v>
      </c>
      <c r="C191" s="51" t="s">
        <v>350</v>
      </c>
      <c r="D191" s="44" t="s">
        <v>340</v>
      </c>
      <c r="E191" s="44">
        <v>7</v>
      </c>
      <c r="F191" s="45">
        <v>0</v>
      </c>
      <c r="G191" s="45">
        <v>55.255200000000002</v>
      </c>
      <c r="H191" s="45">
        <v>55.255200000000002</v>
      </c>
      <c r="I191" s="46">
        <f t="shared" si="67"/>
        <v>386.78640000000001</v>
      </c>
    </row>
    <row r="192" spans="1:9" s="33" customFormat="1" ht="15">
      <c r="A192" s="42" t="s">
        <v>332</v>
      </c>
      <c r="B192" s="47"/>
      <c r="C192" s="48" t="s">
        <v>321</v>
      </c>
      <c r="D192" s="49"/>
      <c r="E192" s="50"/>
      <c r="F192" s="50"/>
      <c r="G192" s="50"/>
      <c r="H192" s="50"/>
      <c r="I192" s="57">
        <f>SUM(I193:I193)</f>
        <v>5643.6</v>
      </c>
    </row>
    <row r="193" spans="1:9" s="33" customFormat="1">
      <c r="A193" s="58" t="s">
        <v>609</v>
      </c>
      <c r="B193" s="43" t="s">
        <v>334</v>
      </c>
      <c r="C193" s="51" t="s">
        <v>333</v>
      </c>
      <c r="D193" s="44" t="s">
        <v>261</v>
      </c>
      <c r="E193" s="44">
        <v>10</v>
      </c>
      <c r="F193" s="45"/>
      <c r="G193" s="45"/>
      <c r="H193" s="45">
        <v>564.36</v>
      </c>
      <c r="I193" s="46">
        <f t="shared" ref="I193" si="68">H193*E193</f>
        <v>5643.6</v>
      </c>
    </row>
    <row r="194" spans="1:9" s="33" customFormat="1" ht="15">
      <c r="A194" s="42" t="s">
        <v>610</v>
      </c>
      <c r="B194" s="47"/>
      <c r="C194" s="48" t="s">
        <v>328</v>
      </c>
      <c r="D194" s="49"/>
      <c r="E194" s="50"/>
      <c r="F194" s="50"/>
      <c r="G194" s="50"/>
      <c r="H194" s="50"/>
      <c r="I194" s="57">
        <f>I195+I196+I197</f>
        <v>5485</v>
      </c>
    </row>
    <row r="195" spans="1:9" s="33" customFormat="1" ht="42.75">
      <c r="A195" s="58" t="s">
        <v>611</v>
      </c>
      <c r="B195" s="43" t="s">
        <v>322</v>
      </c>
      <c r="C195" s="51" t="s">
        <v>323</v>
      </c>
      <c r="D195" s="44" t="s">
        <v>330</v>
      </c>
      <c r="E195" s="44">
        <v>10</v>
      </c>
      <c r="F195" s="45">
        <v>9.9499999999999993</v>
      </c>
      <c r="G195" s="45">
        <v>6.26</v>
      </c>
      <c r="H195" s="45">
        <v>16.21</v>
      </c>
      <c r="I195" s="46">
        <f>H195*E195</f>
        <v>162.10000000000002</v>
      </c>
    </row>
    <row r="196" spans="1:9" s="33" customFormat="1">
      <c r="A196" s="58" t="s">
        <v>612</v>
      </c>
      <c r="B196" s="43" t="s">
        <v>324</v>
      </c>
      <c r="C196" s="51" t="s">
        <v>325</v>
      </c>
      <c r="D196" s="44" t="s">
        <v>330</v>
      </c>
      <c r="E196" s="44">
        <v>10</v>
      </c>
      <c r="F196" s="45">
        <v>237.25</v>
      </c>
      <c r="G196" s="45">
        <v>19.87</v>
      </c>
      <c r="H196" s="45">
        <v>257.12</v>
      </c>
      <c r="I196" s="46">
        <f t="shared" ref="I196:I197" si="69">H196*E196</f>
        <v>2571.1999999999998</v>
      </c>
    </row>
    <row r="197" spans="1:9" s="33" customFormat="1">
      <c r="A197" s="58" t="s">
        <v>613</v>
      </c>
      <c r="B197" s="43" t="s">
        <v>326</v>
      </c>
      <c r="C197" s="51" t="s">
        <v>327</v>
      </c>
      <c r="D197" s="44" t="s">
        <v>330</v>
      </c>
      <c r="E197" s="44">
        <v>10</v>
      </c>
      <c r="F197" s="45">
        <v>273.22000000000003</v>
      </c>
      <c r="G197" s="45">
        <v>1.95</v>
      </c>
      <c r="H197" s="45">
        <v>275.17</v>
      </c>
      <c r="I197" s="46">
        <f t="shared" si="69"/>
        <v>2751.7000000000003</v>
      </c>
    </row>
    <row r="198" spans="1:9" s="33" customFormat="1">
      <c r="A198" s="58"/>
      <c r="B198" s="43"/>
      <c r="C198" s="51"/>
      <c r="D198" s="44"/>
      <c r="E198" s="44"/>
      <c r="F198" s="45"/>
      <c r="G198" s="45"/>
      <c r="H198" s="45"/>
      <c r="I198" s="46"/>
    </row>
    <row r="199" spans="1:9" s="33" customFormat="1" ht="34.5" customHeight="1">
      <c r="A199" s="69">
        <v>9</v>
      </c>
      <c r="B199" s="70"/>
      <c r="C199" s="71" t="s">
        <v>782</v>
      </c>
      <c r="D199" s="72"/>
      <c r="E199" s="73"/>
      <c r="F199" s="73"/>
      <c r="G199" s="73"/>
      <c r="H199" s="73"/>
      <c r="I199" s="74">
        <f>I200+I210+I217+I236+I249+I276+I279+I281+I294+I308+I319+I330+I343+I345+I348</f>
        <v>401188.93109999993</v>
      </c>
    </row>
    <row r="200" spans="1:9" s="33" customFormat="1" ht="15">
      <c r="A200" s="42" t="s">
        <v>614</v>
      </c>
      <c r="B200" s="47"/>
      <c r="C200" s="48" t="s">
        <v>114</v>
      </c>
      <c r="D200" s="49"/>
      <c r="E200" s="50"/>
      <c r="F200" s="50"/>
      <c r="G200" s="50"/>
      <c r="H200" s="50"/>
      <c r="I200" s="57">
        <f>SUM(I201:I209)</f>
        <v>61651.380000000005</v>
      </c>
    </row>
    <row r="201" spans="1:9" s="33" customFormat="1">
      <c r="A201" s="58" t="s">
        <v>615</v>
      </c>
      <c r="B201" s="43" t="s">
        <v>122</v>
      </c>
      <c r="C201" s="51" t="str">
        <f>VLOOKUP(B201,[2]onerado!$A:$F,2,0)</f>
        <v>Retirada de telhamento em barro</v>
      </c>
      <c r="D201" s="44" t="str">
        <f>VLOOKUP(B201,[2]onerado!$A:$F,3,0)</f>
        <v>M2</v>
      </c>
      <c r="E201" s="44">
        <f>200*1.08</f>
        <v>216</v>
      </c>
      <c r="F201" s="45">
        <f>VLOOKUP(B201,[2]onerado!$A:$F,4,0)</f>
        <v>0</v>
      </c>
      <c r="G201" s="45">
        <f>VLOOKUP(B201,[2]onerado!$A:$F,5,0)</f>
        <v>15.58</v>
      </c>
      <c r="H201" s="45">
        <f t="shared" ref="H201:H204" si="70">G201+F201</f>
        <v>15.58</v>
      </c>
      <c r="I201" s="46">
        <f t="shared" ref="I201:I204" si="71">E201*H201</f>
        <v>3365.28</v>
      </c>
    </row>
    <row r="202" spans="1:9" s="33" customFormat="1">
      <c r="A202" s="58" t="s">
        <v>616</v>
      </c>
      <c r="B202" s="43" t="s">
        <v>115</v>
      </c>
      <c r="C202" s="51" t="s">
        <v>758</v>
      </c>
      <c r="D202" s="44" t="str">
        <f>VLOOKUP(B202,[2]onerado!$A:$F,3,0)</f>
        <v>M2</v>
      </c>
      <c r="E202" s="44">
        <v>30</v>
      </c>
      <c r="F202" s="45">
        <v>97.88</v>
      </c>
      <c r="G202" s="45">
        <v>53.95</v>
      </c>
      <c r="H202" s="45">
        <v>151.83000000000001</v>
      </c>
      <c r="I202" s="46">
        <f t="shared" si="71"/>
        <v>4554.9000000000005</v>
      </c>
    </row>
    <row r="203" spans="1:9" s="33" customFormat="1" ht="42.75">
      <c r="A203" s="58" t="s">
        <v>617</v>
      </c>
      <c r="B203" s="43" t="s">
        <v>759</v>
      </c>
      <c r="C203" s="51" t="s">
        <v>760</v>
      </c>
      <c r="D203" s="44" t="s">
        <v>80</v>
      </c>
      <c r="E203" s="44">
        <v>216</v>
      </c>
      <c r="F203" s="45"/>
      <c r="G203" s="45"/>
      <c r="H203" s="45">
        <v>82.59</v>
      </c>
      <c r="I203" s="46">
        <f t="shared" si="71"/>
        <v>17839.440000000002</v>
      </c>
    </row>
    <row r="204" spans="1:9" s="33" customFormat="1">
      <c r="A204" s="58" t="s">
        <v>618</v>
      </c>
      <c r="B204" s="43" t="s">
        <v>116</v>
      </c>
      <c r="C204" s="51" t="str">
        <f>VLOOKUP(B204,[2]onerado!$A:$F,2,0)</f>
        <v>Telha de barro tipo francesa</v>
      </c>
      <c r="D204" s="44" t="str">
        <f>VLOOKUP(B204,[2]onerado!$A:$F,3,0)</f>
        <v>M2</v>
      </c>
      <c r="E204" s="44">
        <v>216</v>
      </c>
      <c r="F204" s="45">
        <f>VLOOKUP(B204,[2]onerado!$A:$F,4,0)</f>
        <v>50.08</v>
      </c>
      <c r="G204" s="45">
        <f>VLOOKUP(B204,[2]onerado!$A:$F,5,0)</f>
        <v>31.32</v>
      </c>
      <c r="H204" s="45">
        <f t="shared" si="70"/>
        <v>81.400000000000006</v>
      </c>
      <c r="I204" s="46">
        <f t="shared" si="71"/>
        <v>17582.400000000001</v>
      </c>
    </row>
    <row r="205" spans="1:9" s="33" customFormat="1" ht="28.5">
      <c r="A205" s="58" t="s">
        <v>619</v>
      </c>
      <c r="B205" s="43" t="s">
        <v>129</v>
      </c>
      <c r="C205" s="51" t="s">
        <v>128</v>
      </c>
      <c r="D205" s="44" t="s">
        <v>74</v>
      </c>
      <c r="E205" s="44">
        <f>216*16</f>
        <v>3456</v>
      </c>
      <c r="F205" s="45">
        <v>0.13</v>
      </c>
      <c r="G205" s="45">
        <v>2.38</v>
      </c>
      <c r="H205" s="45">
        <f>G205+F205</f>
        <v>2.5099999999999998</v>
      </c>
      <c r="I205" s="46">
        <f>E205*H205</f>
        <v>8674.56</v>
      </c>
    </row>
    <row r="206" spans="1:9" s="33" customFormat="1">
      <c r="A206" s="58" t="s">
        <v>620</v>
      </c>
      <c r="B206" s="43" t="s">
        <v>123</v>
      </c>
      <c r="C206" s="51" t="str">
        <f>VLOOKUP(B206,[2]onerado!$A:$F,2,0)</f>
        <v>Retirada de cumeeira ou espigão em barro</v>
      </c>
      <c r="D206" s="44" t="str">
        <f>VLOOKUP(B206,[2]onerado!$A:$F,3,0)</f>
        <v>M</v>
      </c>
      <c r="E206" s="44">
        <v>20</v>
      </c>
      <c r="F206" s="45">
        <f>VLOOKUP(B206,[2]onerado!$A:$F,4,0)</f>
        <v>0</v>
      </c>
      <c r="G206" s="45">
        <f>VLOOKUP(B206,[2]onerado!$A:$F,5,0)</f>
        <v>5.84</v>
      </c>
      <c r="H206" s="45">
        <f t="shared" ref="H206:H208" si="72">G206+F206</f>
        <v>5.84</v>
      </c>
      <c r="I206" s="46">
        <f t="shared" ref="I206:I209" si="73">E206*H206</f>
        <v>116.8</v>
      </c>
    </row>
    <row r="207" spans="1:9" s="33" customFormat="1" ht="28.5">
      <c r="A207" s="58" t="s">
        <v>621</v>
      </c>
      <c r="B207" s="43" t="s">
        <v>117</v>
      </c>
      <c r="C207" s="51" t="str">
        <f>VLOOKUP(B207,[2]onerado!$A:$F,2,0)</f>
        <v>Cumeeira de barro emboçado tipos: plan, romana, italiana, francesa e paulistinha</v>
      </c>
      <c r="D207" s="44" t="str">
        <f>VLOOKUP(B207,[2]onerado!$A:$F,3,0)</f>
        <v>M</v>
      </c>
      <c r="E207" s="44">
        <v>20</v>
      </c>
      <c r="F207" s="45">
        <f>VLOOKUP(B207,[2]onerado!$A:$F,4,0)</f>
        <v>11.43</v>
      </c>
      <c r="G207" s="45">
        <f>VLOOKUP(B207,[2]onerado!$A:$F,5,0)</f>
        <v>17.27</v>
      </c>
      <c r="H207" s="45">
        <f t="shared" si="72"/>
        <v>28.7</v>
      </c>
      <c r="I207" s="46">
        <f t="shared" si="73"/>
        <v>574</v>
      </c>
    </row>
    <row r="208" spans="1:9" s="33" customFormat="1">
      <c r="A208" s="58" t="s">
        <v>622</v>
      </c>
      <c r="B208" s="43" t="s">
        <v>146</v>
      </c>
      <c r="C208" s="51" t="str">
        <f>VLOOKUP(B208,[2]onerado!$A:$F,2,0)</f>
        <v>Imunizante para madeira</v>
      </c>
      <c r="D208" s="44" t="str">
        <f>VLOOKUP(B208,[2]onerado!$A:$F,3,0)</f>
        <v>M2</v>
      </c>
      <c r="E208" s="44">
        <v>250</v>
      </c>
      <c r="F208" s="45">
        <f>VLOOKUP(B208,[2]onerado!$A:$F,4,0)</f>
        <v>5.92</v>
      </c>
      <c r="G208" s="45">
        <f>VLOOKUP(B208,[2]onerado!$A:$F,5,0)</f>
        <v>8.52</v>
      </c>
      <c r="H208" s="45">
        <f t="shared" si="72"/>
        <v>14.44</v>
      </c>
      <c r="I208" s="46">
        <f t="shared" si="73"/>
        <v>3610</v>
      </c>
    </row>
    <row r="209" spans="1:9" s="33" customFormat="1">
      <c r="A209" s="58" t="s">
        <v>761</v>
      </c>
      <c r="B209" s="43" t="s">
        <v>762</v>
      </c>
      <c r="C209" s="51" t="s">
        <v>763</v>
      </c>
      <c r="D209" s="44" t="s">
        <v>261</v>
      </c>
      <c r="E209" s="44">
        <v>50</v>
      </c>
      <c r="F209" s="45">
        <v>54.03</v>
      </c>
      <c r="G209" s="45">
        <v>52.65</v>
      </c>
      <c r="H209" s="45">
        <v>106.68</v>
      </c>
      <c r="I209" s="46">
        <f t="shared" si="73"/>
        <v>5334</v>
      </c>
    </row>
    <row r="210" spans="1:9" s="33" customFormat="1" ht="15">
      <c r="A210" s="42" t="s">
        <v>623</v>
      </c>
      <c r="B210" s="47"/>
      <c r="C210" s="48" t="s">
        <v>284</v>
      </c>
      <c r="D210" s="49"/>
      <c r="E210" s="50"/>
      <c r="F210" s="50"/>
      <c r="G210" s="50"/>
      <c r="H210" s="50"/>
      <c r="I210" s="57">
        <f>I211+I214</f>
        <v>43616</v>
      </c>
    </row>
    <row r="211" spans="1:9" s="33" customFormat="1" ht="15">
      <c r="A211" s="75" t="s">
        <v>624</v>
      </c>
      <c r="B211" s="76"/>
      <c r="C211" s="77" t="s">
        <v>287</v>
      </c>
      <c r="D211" s="78"/>
      <c r="E211" s="79"/>
      <c r="F211" s="79"/>
      <c r="G211" s="79"/>
      <c r="H211" s="79"/>
      <c r="I211" s="80">
        <f>SUM(I212:I213)</f>
        <v>24852</v>
      </c>
    </row>
    <row r="212" spans="1:9" s="33" customFormat="1">
      <c r="A212" s="58" t="s">
        <v>625</v>
      </c>
      <c r="B212" s="43" t="s">
        <v>147</v>
      </c>
      <c r="C212" s="51" t="str">
        <f>VLOOKUP(B212,[2]onerado!$A:$F,2,0)</f>
        <v>Massa corrida a base de PVA</v>
      </c>
      <c r="D212" s="44" t="str">
        <f>VLOOKUP(B212,[2]onerado!$A:$F,3,0)</f>
        <v>M2</v>
      </c>
      <c r="E212" s="44">
        <v>600</v>
      </c>
      <c r="F212" s="45">
        <f>VLOOKUP(B212,[2]onerado!$A:$F,4,0)</f>
        <v>2.57</v>
      </c>
      <c r="G212" s="45">
        <f>VLOOKUP(B212,[2]onerado!$A:$F,5,0)</f>
        <v>11.52</v>
      </c>
      <c r="H212" s="45">
        <f t="shared" ref="H212:H213" si="74">G212+F212</f>
        <v>14.09</v>
      </c>
      <c r="I212" s="46">
        <f t="shared" ref="I212:I213" si="75">E212*H212</f>
        <v>8454</v>
      </c>
    </row>
    <row r="213" spans="1:9" s="33" customFormat="1">
      <c r="A213" s="58" t="s">
        <v>626</v>
      </c>
      <c r="B213" s="43" t="s">
        <v>148</v>
      </c>
      <c r="C213" s="51" t="str">
        <f>VLOOKUP(B213,[2]onerado!$A:$F,2,0)</f>
        <v>Tinta látex antimofo em massa, inclusive preparo</v>
      </c>
      <c r="D213" s="44" t="str">
        <f>VLOOKUP(B213,[2]onerado!$A:$F,3,0)</f>
        <v>M2</v>
      </c>
      <c r="E213" s="44">
        <v>600</v>
      </c>
      <c r="F213" s="45">
        <f>VLOOKUP(B213,[2]onerado!$A:$F,4,0)</f>
        <v>6.76</v>
      </c>
      <c r="G213" s="45">
        <f>VLOOKUP(B213,[2]onerado!$A:$F,5,0)</f>
        <v>20.57</v>
      </c>
      <c r="H213" s="45">
        <f t="shared" si="74"/>
        <v>27.33</v>
      </c>
      <c r="I213" s="46">
        <f t="shared" si="75"/>
        <v>16398</v>
      </c>
    </row>
    <row r="214" spans="1:9" s="33" customFormat="1" ht="15">
      <c r="A214" s="75" t="s">
        <v>627</v>
      </c>
      <c r="B214" s="76"/>
      <c r="C214" s="77" t="s">
        <v>172</v>
      </c>
      <c r="D214" s="78"/>
      <c r="E214" s="79"/>
      <c r="F214" s="79"/>
      <c r="G214" s="79"/>
      <c r="H214" s="79"/>
      <c r="I214" s="80">
        <f>SUM(I215:I216)</f>
        <v>18764</v>
      </c>
    </row>
    <row r="215" spans="1:9" s="33" customFormat="1">
      <c r="A215" s="58" t="s">
        <v>628</v>
      </c>
      <c r="B215" s="43" t="s">
        <v>150</v>
      </c>
      <c r="C215" s="51" t="str">
        <f>VLOOKUP(B215,[2]onerado!$A:$F,2,0)</f>
        <v>Massa corrida à base de resina acrílica</v>
      </c>
      <c r="D215" s="44" t="str">
        <f>VLOOKUP(B215,[2]onerado!$A:$F,3,0)</f>
        <v>M2</v>
      </c>
      <c r="E215" s="44">
        <v>400</v>
      </c>
      <c r="F215" s="45">
        <f>VLOOKUP(B215,[2]onerado!$A:$F,4,0)</f>
        <v>4.8600000000000003</v>
      </c>
      <c r="G215" s="45">
        <f>VLOOKUP(B215,[2]onerado!$A:$F,5,0)</f>
        <v>11.52</v>
      </c>
      <c r="H215" s="45">
        <f t="shared" ref="H215:H216" si="76">G215+F215</f>
        <v>16.38</v>
      </c>
      <c r="I215" s="46">
        <f t="shared" ref="I215:I216" si="77">E215*H215</f>
        <v>6552</v>
      </c>
    </row>
    <row r="216" spans="1:9" s="33" customFormat="1">
      <c r="A216" s="58" t="s">
        <v>629</v>
      </c>
      <c r="B216" s="43" t="s">
        <v>149</v>
      </c>
      <c r="C216" s="51" t="str">
        <f>VLOOKUP(B216,[2]onerado!$A:$F,2,0)</f>
        <v>Tinta acrílica antimofo em massa, inclusive preparo</v>
      </c>
      <c r="D216" s="44" t="str">
        <f>VLOOKUP(B216,[2]onerado!$A:$F,3,0)</f>
        <v>M2</v>
      </c>
      <c r="E216" s="44">
        <v>400</v>
      </c>
      <c r="F216" s="45">
        <f>VLOOKUP(B216,[2]onerado!$A:$F,4,0)</f>
        <v>9.9600000000000009</v>
      </c>
      <c r="G216" s="45">
        <f>VLOOKUP(B216,[2]onerado!$A:$F,5,0)</f>
        <v>20.57</v>
      </c>
      <c r="H216" s="45">
        <f t="shared" si="76"/>
        <v>30.53</v>
      </c>
      <c r="I216" s="46">
        <f t="shared" si="77"/>
        <v>12212</v>
      </c>
    </row>
    <row r="217" spans="1:9" s="33" customFormat="1" ht="15">
      <c r="A217" s="42" t="s">
        <v>630</v>
      </c>
      <c r="B217" s="47"/>
      <c r="C217" s="48" t="s">
        <v>353</v>
      </c>
      <c r="D217" s="49"/>
      <c r="E217" s="50"/>
      <c r="F217" s="50"/>
      <c r="G217" s="50"/>
      <c r="H217" s="50"/>
      <c r="I217" s="57">
        <f>SUM(I218:I235)</f>
        <v>24359.5</v>
      </c>
    </row>
    <row r="218" spans="1:9" s="33" customFormat="1" ht="28.5">
      <c r="A218" s="58" t="s">
        <v>631</v>
      </c>
      <c r="B218" s="43" t="s">
        <v>399</v>
      </c>
      <c r="C218" s="51" t="s">
        <v>400</v>
      </c>
      <c r="D218" s="44" t="s">
        <v>101</v>
      </c>
      <c r="E218" s="44">
        <v>2</v>
      </c>
      <c r="F218" s="45">
        <v>602.1</v>
      </c>
      <c r="G218" s="45">
        <v>107.34</v>
      </c>
      <c r="H218" s="45">
        <v>709.44</v>
      </c>
      <c r="I218" s="46">
        <f>H218*E218</f>
        <v>1418.88</v>
      </c>
    </row>
    <row r="219" spans="1:9" s="33" customFormat="1" ht="28.5">
      <c r="A219" s="58" t="s">
        <v>632</v>
      </c>
      <c r="B219" s="43" t="s">
        <v>401</v>
      </c>
      <c r="C219" s="51" t="s">
        <v>402</v>
      </c>
      <c r="D219" s="44" t="s">
        <v>101</v>
      </c>
      <c r="E219" s="44">
        <v>30</v>
      </c>
      <c r="F219" s="45">
        <v>12.34</v>
      </c>
      <c r="G219" s="45">
        <v>9.57</v>
      </c>
      <c r="H219" s="45">
        <v>21.91</v>
      </c>
      <c r="I219" s="46">
        <f t="shared" ref="I219:I235" si="78">H219*E219</f>
        <v>657.3</v>
      </c>
    </row>
    <row r="220" spans="1:9" s="33" customFormat="1">
      <c r="A220" s="58" t="s">
        <v>633</v>
      </c>
      <c r="B220" s="43" t="s">
        <v>403</v>
      </c>
      <c r="C220" s="51" t="s">
        <v>404</v>
      </c>
      <c r="D220" s="44" t="s">
        <v>101</v>
      </c>
      <c r="E220" s="44">
        <v>2</v>
      </c>
      <c r="F220" s="45">
        <v>331</v>
      </c>
      <c r="G220" s="45">
        <v>11.97</v>
      </c>
      <c r="H220" s="45">
        <v>342.97</v>
      </c>
      <c r="I220" s="46">
        <f t="shared" si="78"/>
        <v>685.94</v>
      </c>
    </row>
    <row r="221" spans="1:9" s="33" customFormat="1" ht="28.5">
      <c r="A221" s="58" t="s">
        <v>634</v>
      </c>
      <c r="B221" s="43" t="s">
        <v>142</v>
      </c>
      <c r="C221" s="51" t="s">
        <v>405</v>
      </c>
      <c r="D221" s="44" t="s">
        <v>101</v>
      </c>
      <c r="E221" s="44">
        <v>2</v>
      </c>
      <c r="F221" s="45">
        <v>47.1</v>
      </c>
      <c r="G221" s="45">
        <v>9.57</v>
      </c>
      <c r="H221" s="45">
        <v>56.67</v>
      </c>
      <c r="I221" s="46">
        <f t="shared" si="78"/>
        <v>113.34</v>
      </c>
    </row>
    <row r="222" spans="1:9" s="33" customFormat="1">
      <c r="A222" s="58" t="s">
        <v>635</v>
      </c>
      <c r="B222" s="43" t="s">
        <v>87</v>
      </c>
      <c r="C222" s="51" t="s">
        <v>406</v>
      </c>
      <c r="D222" s="44" t="s">
        <v>101</v>
      </c>
      <c r="E222" s="44">
        <v>2</v>
      </c>
      <c r="F222" s="45">
        <v>21.54</v>
      </c>
      <c r="G222" s="45">
        <v>7.18</v>
      </c>
      <c r="H222" s="45">
        <v>28.72</v>
      </c>
      <c r="I222" s="46">
        <f t="shared" si="78"/>
        <v>57.44</v>
      </c>
    </row>
    <row r="223" spans="1:9" s="33" customFormat="1" ht="28.5">
      <c r="A223" s="58" t="s">
        <v>636</v>
      </c>
      <c r="B223" s="43" t="s">
        <v>407</v>
      </c>
      <c r="C223" s="51" t="s">
        <v>408</v>
      </c>
      <c r="D223" s="44" t="s">
        <v>101</v>
      </c>
      <c r="E223" s="44">
        <v>2</v>
      </c>
      <c r="F223" s="45">
        <v>53.78</v>
      </c>
      <c r="G223" s="45">
        <v>27.27</v>
      </c>
      <c r="H223" s="45">
        <v>81.05</v>
      </c>
      <c r="I223" s="46">
        <f t="shared" si="78"/>
        <v>162.1</v>
      </c>
    </row>
    <row r="224" spans="1:9" s="33" customFormat="1">
      <c r="A224" s="58" t="s">
        <v>637</v>
      </c>
      <c r="B224" s="43" t="s">
        <v>144</v>
      </c>
      <c r="C224" s="51" t="s">
        <v>409</v>
      </c>
      <c r="D224" s="44" t="s">
        <v>101</v>
      </c>
      <c r="E224" s="44">
        <v>2</v>
      </c>
      <c r="F224" s="45">
        <v>29.62</v>
      </c>
      <c r="G224" s="45">
        <v>2.39</v>
      </c>
      <c r="H224" s="45">
        <v>32.01</v>
      </c>
      <c r="I224" s="46">
        <f t="shared" si="78"/>
        <v>64.02</v>
      </c>
    </row>
    <row r="225" spans="1:9" s="33" customFormat="1">
      <c r="A225" s="58" t="s">
        <v>638</v>
      </c>
      <c r="B225" s="43" t="s">
        <v>138</v>
      </c>
      <c r="C225" s="51" t="s">
        <v>410</v>
      </c>
      <c r="D225" s="44" t="s">
        <v>431</v>
      </c>
      <c r="E225" s="44">
        <v>12</v>
      </c>
      <c r="F225" s="45">
        <v>9.51</v>
      </c>
      <c r="G225" s="45">
        <v>16.27</v>
      </c>
      <c r="H225" s="45">
        <v>25.78</v>
      </c>
      <c r="I225" s="46">
        <f t="shared" si="78"/>
        <v>309.36</v>
      </c>
    </row>
    <row r="226" spans="1:9" s="33" customFormat="1">
      <c r="A226" s="58" t="s">
        <v>639</v>
      </c>
      <c r="B226" s="43" t="s">
        <v>411</v>
      </c>
      <c r="C226" s="51" t="s">
        <v>412</v>
      </c>
      <c r="D226" s="44" t="s">
        <v>431</v>
      </c>
      <c r="E226" s="44">
        <v>12</v>
      </c>
      <c r="F226" s="45">
        <v>19.28</v>
      </c>
      <c r="G226" s="45">
        <v>16.75</v>
      </c>
      <c r="H226" s="45">
        <v>36.03</v>
      </c>
      <c r="I226" s="46">
        <f t="shared" si="78"/>
        <v>432.36</v>
      </c>
    </row>
    <row r="227" spans="1:9" s="33" customFormat="1">
      <c r="A227" s="58" t="s">
        <v>640</v>
      </c>
      <c r="B227" s="43" t="s">
        <v>136</v>
      </c>
      <c r="C227" s="51" t="s">
        <v>413</v>
      </c>
      <c r="D227" s="44" t="s">
        <v>431</v>
      </c>
      <c r="E227" s="44">
        <v>40</v>
      </c>
      <c r="F227" s="45">
        <v>10.95</v>
      </c>
      <c r="G227" s="45">
        <v>14.36</v>
      </c>
      <c r="H227" s="45">
        <v>25.31</v>
      </c>
      <c r="I227" s="46">
        <f t="shared" si="78"/>
        <v>1012.4</v>
      </c>
    </row>
    <row r="228" spans="1:9" s="33" customFormat="1">
      <c r="A228" s="58" t="s">
        <v>641</v>
      </c>
      <c r="B228" s="43" t="s">
        <v>137</v>
      </c>
      <c r="C228" s="51" t="s">
        <v>414</v>
      </c>
      <c r="D228" s="44" t="s">
        <v>431</v>
      </c>
      <c r="E228" s="44">
        <v>8</v>
      </c>
      <c r="F228" s="45">
        <v>15.61</v>
      </c>
      <c r="G228" s="45">
        <v>14.36</v>
      </c>
      <c r="H228" s="45">
        <v>29.97</v>
      </c>
      <c r="I228" s="46">
        <f t="shared" si="78"/>
        <v>239.76</v>
      </c>
    </row>
    <row r="229" spans="1:9" s="33" customFormat="1" ht="28.5">
      <c r="A229" s="58" t="s">
        <v>642</v>
      </c>
      <c r="B229" s="43" t="s">
        <v>416</v>
      </c>
      <c r="C229" s="51" t="s">
        <v>417</v>
      </c>
      <c r="D229" s="44" t="s">
        <v>430</v>
      </c>
      <c r="E229" s="44">
        <v>800</v>
      </c>
      <c r="F229" s="45">
        <v>1.44</v>
      </c>
      <c r="G229" s="45">
        <v>1.92</v>
      </c>
      <c r="H229" s="45">
        <v>3.36</v>
      </c>
      <c r="I229" s="46">
        <f t="shared" si="78"/>
        <v>2688</v>
      </c>
    </row>
    <row r="230" spans="1:9" s="33" customFormat="1" ht="28.5">
      <c r="A230" s="58" t="s">
        <v>643</v>
      </c>
      <c r="B230" s="43" t="s">
        <v>418</v>
      </c>
      <c r="C230" s="51" t="s">
        <v>419</v>
      </c>
      <c r="D230" s="44" t="s">
        <v>430</v>
      </c>
      <c r="E230" s="44">
        <v>300</v>
      </c>
      <c r="F230" s="45">
        <v>2.68</v>
      </c>
      <c r="G230" s="45">
        <v>2.39</v>
      </c>
      <c r="H230" s="45">
        <v>5.07</v>
      </c>
      <c r="I230" s="46">
        <f t="shared" si="78"/>
        <v>1521</v>
      </c>
    </row>
    <row r="231" spans="1:9" s="33" customFormat="1" ht="28.5">
      <c r="A231" s="58" t="s">
        <v>644</v>
      </c>
      <c r="B231" s="43" t="s">
        <v>420</v>
      </c>
      <c r="C231" s="51" t="s">
        <v>421</v>
      </c>
      <c r="D231" s="44" t="s">
        <v>430</v>
      </c>
      <c r="E231" s="44">
        <v>100</v>
      </c>
      <c r="F231" s="45">
        <v>4.29</v>
      </c>
      <c r="G231" s="45">
        <v>2.87</v>
      </c>
      <c r="H231" s="45">
        <v>7.16</v>
      </c>
      <c r="I231" s="46">
        <f t="shared" si="78"/>
        <v>716</v>
      </c>
    </row>
    <row r="232" spans="1:9" s="33" customFormat="1" ht="28.5">
      <c r="A232" s="58" t="s">
        <v>645</v>
      </c>
      <c r="B232" s="43" t="s">
        <v>422</v>
      </c>
      <c r="C232" s="51" t="s">
        <v>423</v>
      </c>
      <c r="D232" s="44" t="s">
        <v>430</v>
      </c>
      <c r="E232" s="44">
        <v>100</v>
      </c>
      <c r="F232" s="45">
        <v>9.89</v>
      </c>
      <c r="G232" s="45">
        <v>3.83</v>
      </c>
      <c r="H232" s="45">
        <v>13.72</v>
      </c>
      <c r="I232" s="46">
        <f t="shared" si="78"/>
        <v>1372</v>
      </c>
    </row>
    <row r="233" spans="1:9" s="33" customFormat="1" ht="28.5">
      <c r="A233" s="58" t="s">
        <v>646</v>
      </c>
      <c r="B233" s="43" t="s">
        <v>424</v>
      </c>
      <c r="C233" s="51" t="s">
        <v>425</v>
      </c>
      <c r="D233" s="44" t="s">
        <v>430</v>
      </c>
      <c r="E233" s="44">
        <v>100</v>
      </c>
      <c r="F233" s="45">
        <v>5.79</v>
      </c>
      <c r="G233" s="45">
        <v>5.75</v>
      </c>
      <c r="H233" s="45">
        <v>11.54</v>
      </c>
      <c r="I233" s="46">
        <f t="shared" si="78"/>
        <v>1154</v>
      </c>
    </row>
    <row r="234" spans="1:9" s="33" customFormat="1" ht="42.75">
      <c r="A234" s="58" t="s">
        <v>647</v>
      </c>
      <c r="B234" s="43" t="s">
        <v>554</v>
      </c>
      <c r="C234" s="51" t="s">
        <v>555</v>
      </c>
      <c r="D234" s="44" t="s">
        <v>330</v>
      </c>
      <c r="E234" s="44">
        <v>20</v>
      </c>
      <c r="F234" s="45">
        <v>256.67</v>
      </c>
      <c r="G234" s="45">
        <v>14.36</v>
      </c>
      <c r="H234" s="45">
        <v>271.02999999999997</v>
      </c>
      <c r="I234" s="46">
        <f t="shared" si="78"/>
        <v>5420.5999999999995</v>
      </c>
    </row>
    <row r="235" spans="1:9" s="33" customFormat="1" ht="28.5">
      <c r="A235" s="58" t="s">
        <v>810</v>
      </c>
      <c r="B235" s="43" t="s">
        <v>811</v>
      </c>
      <c r="C235" s="51" t="s">
        <v>812</v>
      </c>
      <c r="D235" s="44" t="s">
        <v>261</v>
      </c>
      <c r="E235" s="44">
        <v>100</v>
      </c>
      <c r="F235" s="45">
        <v>29.85</v>
      </c>
      <c r="G235" s="45">
        <v>33.5</v>
      </c>
      <c r="H235" s="45">
        <v>63.35</v>
      </c>
      <c r="I235" s="46">
        <f t="shared" si="78"/>
        <v>6335</v>
      </c>
    </row>
    <row r="236" spans="1:9" s="33" customFormat="1" ht="15">
      <c r="A236" s="42" t="s">
        <v>648</v>
      </c>
      <c r="B236" s="47"/>
      <c r="C236" s="48" t="s">
        <v>533</v>
      </c>
      <c r="D236" s="49"/>
      <c r="E236" s="50"/>
      <c r="F236" s="50"/>
      <c r="G236" s="50"/>
      <c r="H236" s="50"/>
      <c r="I236" s="57">
        <f>SUM(I237:I248)</f>
        <v>26994.979999999996</v>
      </c>
    </row>
    <row r="237" spans="1:9" s="33" customFormat="1">
      <c r="A237" s="58" t="s">
        <v>649</v>
      </c>
      <c r="B237" s="43" t="s">
        <v>534</v>
      </c>
      <c r="C237" s="51" t="s">
        <v>535</v>
      </c>
      <c r="D237" s="44" t="s">
        <v>101</v>
      </c>
      <c r="E237" s="44">
        <v>12</v>
      </c>
      <c r="F237" s="45">
        <f>VLOOKUP(B237,[2]onerado!$A:$F,4,0)</f>
        <v>240.52</v>
      </c>
      <c r="G237" s="45">
        <f>VLOOKUP(B237,[2]onerado!$A:$F,5,0)</f>
        <v>23.94</v>
      </c>
      <c r="H237" s="45">
        <f>VLOOKUP(B237,[2]onerado!$A:$F,6,0)</f>
        <v>264.45999999999998</v>
      </c>
      <c r="I237" s="46">
        <f>H237*E237</f>
        <v>3173.5199999999995</v>
      </c>
    </row>
    <row r="238" spans="1:9" s="33" customFormat="1">
      <c r="A238" s="58" t="s">
        <v>650</v>
      </c>
      <c r="B238" s="43" t="s">
        <v>536</v>
      </c>
      <c r="C238" s="51" t="s">
        <v>537</v>
      </c>
      <c r="D238" s="44" t="s">
        <v>430</v>
      </c>
      <c r="E238" s="44">
        <v>24</v>
      </c>
      <c r="F238" s="45">
        <f>VLOOKUP(B238,[2]onerado!$A:$F,4,0)</f>
        <v>21.6</v>
      </c>
      <c r="G238" s="45">
        <f>VLOOKUP(B238,[2]onerado!$A:$F,5,0)</f>
        <v>43.07</v>
      </c>
      <c r="H238" s="45">
        <f>VLOOKUP(B238,[2]onerado!$A:$F,6,0)</f>
        <v>64.67</v>
      </c>
      <c r="I238" s="46">
        <f t="shared" ref="I238:I248" si="79">H238*E238</f>
        <v>1552.08</v>
      </c>
    </row>
    <row r="239" spans="1:9" s="33" customFormat="1">
      <c r="A239" s="58" t="s">
        <v>651</v>
      </c>
      <c r="B239" s="43" t="s">
        <v>538</v>
      </c>
      <c r="C239" s="51" t="s">
        <v>539</v>
      </c>
      <c r="D239" s="44" t="s">
        <v>101</v>
      </c>
      <c r="E239" s="44">
        <v>24</v>
      </c>
      <c r="F239" s="45">
        <f>VLOOKUP(B239,[2]onerado!$A:$F,4,0)</f>
        <v>11.69</v>
      </c>
      <c r="G239" s="45">
        <f>VLOOKUP(B239,[2]onerado!$A:$F,5,0)</f>
        <v>11.97</v>
      </c>
      <c r="H239" s="45">
        <f>VLOOKUP(B239,[2]onerado!$A:$F,6,0)</f>
        <v>23.66</v>
      </c>
      <c r="I239" s="46">
        <f t="shared" si="79"/>
        <v>567.84</v>
      </c>
    </row>
    <row r="240" spans="1:9" s="33" customFormat="1" ht="28.5">
      <c r="A240" s="58" t="s">
        <v>652</v>
      </c>
      <c r="B240" s="43" t="s">
        <v>540</v>
      </c>
      <c r="C240" s="51" t="s">
        <v>541</v>
      </c>
      <c r="D240" s="44" t="s">
        <v>101</v>
      </c>
      <c r="E240" s="44">
        <v>12</v>
      </c>
      <c r="F240" s="45">
        <f>VLOOKUP(B240,[2]onerado!$A:$F,4,0)</f>
        <v>39.700000000000003</v>
      </c>
      <c r="G240" s="45">
        <f>VLOOKUP(B240,[2]onerado!$A:$F,5,0)</f>
        <v>11.97</v>
      </c>
      <c r="H240" s="45">
        <f>VLOOKUP(B240,[2]onerado!$A:$F,6,0)</f>
        <v>51.67</v>
      </c>
      <c r="I240" s="46">
        <f t="shared" si="79"/>
        <v>620.04</v>
      </c>
    </row>
    <row r="241" spans="1:9" s="33" customFormat="1">
      <c r="A241" s="58" t="s">
        <v>653</v>
      </c>
      <c r="B241" s="43" t="s">
        <v>426</v>
      </c>
      <c r="C241" s="51" t="s">
        <v>427</v>
      </c>
      <c r="D241" s="44" t="s">
        <v>101</v>
      </c>
      <c r="E241" s="44">
        <v>12</v>
      </c>
      <c r="F241" s="45">
        <f>VLOOKUP(B241,[2]onerado!$A:$F,4,0)</f>
        <v>50.72</v>
      </c>
      <c r="G241" s="45">
        <f>VLOOKUP(B241,[2]onerado!$A:$F,5,0)</f>
        <v>2.39</v>
      </c>
      <c r="H241" s="45">
        <f>VLOOKUP(B241,[2]onerado!$A:$F,6,0)</f>
        <v>53.11</v>
      </c>
      <c r="I241" s="46">
        <f t="shared" si="79"/>
        <v>637.31999999999994</v>
      </c>
    </row>
    <row r="242" spans="1:9" s="33" customFormat="1">
      <c r="A242" s="58" t="s">
        <v>654</v>
      </c>
      <c r="B242" s="43" t="s">
        <v>542</v>
      </c>
      <c r="C242" s="51" t="s">
        <v>543</v>
      </c>
      <c r="D242" s="44" t="s">
        <v>101</v>
      </c>
      <c r="E242" s="44">
        <v>12</v>
      </c>
      <c r="F242" s="45">
        <f>VLOOKUP(B242,[2]onerado!$A:$F,4,0)</f>
        <v>17.82</v>
      </c>
      <c r="G242" s="45">
        <f>VLOOKUP(B242,[2]onerado!$A:$F,5,0)</f>
        <v>4.79</v>
      </c>
      <c r="H242" s="45">
        <f>VLOOKUP(B242,[2]onerado!$A:$F,6,0)</f>
        <v>22.61</v>
      </c>
      <c r="I242" s="46">
        <f t="shared" si="79"/>
        <v>271.32</v>
      </c>
    </row>
    <row r="243" spans="1:9" s="33" customFormat="1">
      <c r="A243" s="58" t="s">
        <v>655</v>
      </c>
      <c r="B243" s="43" t="s">
        <v>544</v>
      </c>
      <c r="C243" s="51" t="s">
        <v>545</v>
      </c>
      <c r="D243" s="44" t="s">
        <v>101</v>
      </c>
      <c r="E243" s="44">
        <v>12</v>
      </c>
      <c r="F243" s="45">
        <f>VLOOKUP(B243,[2]onerado!$A:$F,4,0)</f>
        <v>20.43</v>
      </c>
      <c r="G243" s="45">
        <f>VLOOKUP(B243,[2]onerado!$A:$F,5,0)</f>
        <v>11.97</v>
      </c>
      <c r="H243" s="45">
        <f>VLOOKUP(B243,[2]onerado!$A:$F,6,0)</f>
        <v>32.4</v>
      </c>
      <c r="I243" s="46">
        <f t="shared" si="79"/>
        <v>388.79999999999995</v>
      </c>
    </row>
    <row r="244" spans="1:9" s="33" customFormat="1">
      <c r="A244" s="58" t="s">
        <v>656</v>
      </c>
      <c r="B244" s="43" t="s">
        <v>546</v>
      </c>
      <c r="C244" s="51" t="s">
        <v>547</v>
      </c>
      <c r="D244" s="44" t="s">
        <v>101</v>
      </c>
      <c r="E244" s="44">
        <v>12</v>
      </c>
      <c r="F244" s="45">
        <f>VLOOKUP(B244,[2]onerado!$A:$F,4,0)</f>
        <v>19.32</v>
      </c>
      <c r="G244" s="45">
        <f>VLOOKUP(B244,[2]onerado!$A:$F,5,0)</f>
        <v>47.86</v>
      </c>
      <c r="H244" s="45">
        <f>VLOOKUP(B244,[2]onerado!$A:$F,6,0)</f>
        <v>67.180000000000007</v>
      </c>
      <c r="I244" s="46">
        <f t="shared" si="79"/>
        <v>806.16000000000008</v>
      </c>
    </row>
    <row r="245" spans="1:9" s="33" customFormat="1" ht="28.5">
      <c r="A245" s="58" t="s">
        <v>657</v>
      </c>
      <c r="B245" s="43" t="s">
        <v>548</v>
      </c>
      <c r="C245" s="51" t="s">
        <v>549</v>
      </c>
      <c r="D245" s="44" t="s">
        <v>430</v>
      </c>
      <c r="E245" s="44">
        <v>173</v>
      </c>
      <c r="F245" s="45">
        <f>VLOOKUP(B245,[2]onerado!$A:$F,4,0)</f>
        <v>9.64</v>
      </c>
      <c r="G245" s="45">
        <f>VLOOKUP(B245,[2]onerado!$A:$F,5,0)</f>
        <v>23.94</v>
      </c>
      <c r="H245" s="45">
        <f>VLOOKUP(B245,[2]onerado!$A:$F,6,0)</f>
        <v>33.58</v>
      </c>
      <c r="I245" s="46">
        <f t="shared" si="79"/>
        <v>5809.34</v>
      </c>
    </row>
    <row r="246" spans="1:9" s="33" customFormat="1">
      <c r="A246" s="58" t="s">
        <v>658</v>
      </c>
      <c r="B246" s="43" t="s">
        <v>428</v>
      </c>
      <c r="C246" s="51" t="s">
        <v>429</v>
      </c>
      <c r="D246" s="44" t="s">
        <v>430</v>
      </c>
      <c r="E246" s="44">
        <v>118</v>
      </c>
      <c r="F246" s="45">
        <f>VLOOKUP(B246,[2]onerado!$A:$F,4,0)</f>
        <v>2.98</v>
      </c>
      <c r="G246" s="45">
        <f>VLOOKUP(B246,[2]onerado!$A:$F,5,0)</f>
        <v>14.36</v>
      </c>
      <c r="H246" s="45">
        <f>VLOOKUP(B246,[2]onerado!$A:$F,6,0)</f>
        <v>17.34</v>
      </c>
      <c r="I246" s="46">
        <f t="shared" si="79"/>
        <v>2046.12</v>
      </c>
    </row>
    <row r="247" spans="1:9" s="33" customFormat="1">
      <c r="A247" s="58" t="s">
        <v>659</v>
      </c>
      <c r="B247" s="43" t="s">
        <v>550</v>
      </c>
      <c r="C247" s="51" t="s">
        <v>551</v>
      </c>
      <c r="D247" s="44" t="s">
        <v>430</v>
      </c>
      <c r="E247" s="44">
        <v>195</v>
      </c>
      <c r="F247" s="45">
        <f>VLOOKUP(B247,[2]onerado!$A:$F,4,0)</f>
        <v>45.91</v>
      </c>
      <c r="G247" s="45">
        <f>VLOOKUP(B247,[2]onerado!$A:$F,5,0)</f>
        <v>9.57</v>
      </c>
      <c r="H247" s="45">
        <f>VLOOKUP(B247,[2]onerado!$A:$F,6,0)</f>
        <v>55.48</v>
      </c>
      <c r="I247" s="46">
        <f t="shared" si="79"/>
        <v>10818.599999999999</v>
      </c>
    </row>
    <row r="248" spans="1:9" s="33" customFormat="1">
      <c r="A248" s="58" t="s">
        <v>660</v>
      </c>
      <c r="B248" s="43" t="s">
        <v>552</v>
      </c>
      <c r="C248" s="51" t="s">
        <v>553</v>
      </c>
      <c r="D248" s="44" t="s">
        <v>101</v>
      </c>
      <c r="E248" s="44">
        <v>18</v>
      </c>
      <c r="F248" s="45">
        <f>VLOOKUP(B248,[2]onerado!$A:$F,4,0)</f>
        <v>4.91</v>
      </c>
      <c r="G248" s="45">
        <f>VLOOKUP(B248,[2]onerado!$A:$F,5,0)</f>
        <v>11.97</v>
      </c>
      <c r="H248" s="45">
        <f>VLOOKUP(B248,[2]onerado!$A:$F,6,0)</f>
        <v>16.88</v>
      </c>
      <c r="I248" s="46">
        <f t="shared" si="79"/>
        <v>303.83999999999997</v>
      </c>
    </row>
    <row r="249" spans="1:9" s="33" customFormat="1" ht="15">
      <c r="A249" s="42" t="s">
        <v>661</v>
      </c>
      <c r="B249" s="47"/>
      <c r="C249" s="48" t="s">
        <v>398</v>
      </c>
      <c r="D249" s="49"/>
      <c r="E249" s="50"/>
      <c r="F249" s="50"/>
      <c r="G249" s="50"/>
      <c r="H249" s="50"/>
      <c r="I249" s="57">
        <f>SUM(I250:I275)</f>
        <v>32164.709499999997</v>
      </c>
    </row>
    <row r="250" spans="1:9" s="33" customFormat="1" ht="28.5">
      <c r="A250" s="58" t="s">
        <v>662</v>
      </c>
      <c r="B250" s="43" t="s">
        <v>354</v>
      </c>
      <c r="C250" s="51" t="s">
        <v>355</v>
      </c>
      <c r="D250" s="44" t="s">
        <v>169</v>
      </c>
      <c r="E250" s="44">
        <f>10*0.65</f>
        <v>6.5</v>
      </c>
      <c r="F250" s="45">
        <v>644.08000000000004</v>
      </c>
      <c r="G250" s="45">
        <v>79.099999999999994</v>
      </c>
      <c r="H250" s="45">
        <v>723.18</v>
      </c>
      <c r="I250" s="46">
        <f>H250*E250</f>
        <v>4700.67</v>
      </c>
    </row>
    <row r="251" spans="1:9" s="33" customFormat="1">
      <c r="A251" s="58" t="s">
        <v>663</v>
      </c>
      <c r="B251" s="43" t="s">
        <v>794</v>
      </c>
      <c r="C251" s="51" t="s">
        <v>795</v>
      </c>
      <c r="D251" s="44" t="s">
        <v>396</v>
      </c>
      <c r="E251" s="44">
        <v>4</v>
      </c>
      <c r="F251" s="45">
        <v>99.44</v>
      </c>
      <c r="G251" s="45">
        <v>23.94</v>
      </c>
      <c r="H251" s="45">
        <v>123.38</v>
      </c>
      <c r="I251" s="46">
        <f t="shared" ref="I251:I275" si="80">H251*E251</f>
        <v>493.52</v>
      </c>
    </row>
    <row r="252" spans="1:9" s="33" customFormat="1" ht="28.5">
      <c r="A252" s="58" t="s">
        <v>664</v>
      </c>
      <c r="B252" s="43" t="s">
        <v>356</v>
      </c>
      <c r="C252" s="51" t="s">
        <v>357</v>
      </c>
      <c r="D252" s="44" t="s">
        <v>396</v>
      </c>
      <c r="E252" s="44">
        <v>6</v>
      </c>
      <c r="F252" s="45">
        <v>245.12</v>
      </c>
      <c r="G252" s="45">
        <v>5.92</v>
      </c>
      <c r="H252" s="45">
        <v>251.04</v>
      </c>
      <c r="I252" s="46">
        <f t="shared" si="80"/>
        <v>1506.24</v>
      </c>
    </row>
    <row r="253" spans="1:9" s="33" customFormat="1">
      <c r="A253" s="58" t="s">
        <v>665</v>
      </c>
      <c r="B253" s="43" t="s">
        <v>358</v>
      </c>
      <c r="C253" s="51" t="s">
        <v>359</v>
      </c>
      <c r="D253" s="44" t="s">
        <v>396</v>
      </c>
      <c r="E253" s="44">
        <v>6</v>
      </c>
      <c r="F253" s="45">
        <v>45.34</v>
      </c>
      <c r="G253" s="45">
        <v>5.92</v>
      </c>
      <c r="H253" s="45">
        <v>51.26</v>
      </c>
      <c r="I253" s="46">
        <f t="shared" si="80"/>
        <v>307.56</v>
      </c>
    </row>
    <row r="254" spans="1:9" s="33" customFormat="1">
      <c r="A254" s="58" t="s">
        <v>666</v>
      </c>
      <c r="B254" s="43" t="s">
        <v>360</v>
      </c>
      <c r="C254" s="51" t="s">
        <v>361</v>
      </c>
      <c r="D254" s="44" t="s">
        <v>396</v>
      </c>
      <c r="E254" s="44">
        <v>4</v>
      </c>
      <c r="F254" s="45">
        <v>32.03</v>
      </c>
      <c r="G254" s="45">
        <v>5.92</v>
      </c>
      <c r="H254" s="45">
        <v>37.950000000000003</v>
      </c>
      <c r="I254" s="46">
        <f t="shared" si="80"/>
        <v>151.80000000000001</v>
      </c>
    </row>
    <row r="255" spans="1:9" s="33" customFormat="1">
      <c r="A255" s="58" t="s">
        <v>667</v>
      </c>
      <c r="B255" s="43" t="s">
        <v>362</v>
      </c>
      <c r="C255" s="51" t="s">
        <v>363</v>
      </c>
      <c r="D255" s="44" t="s">
        <v>396</v>
      </c>
      <c r="E255" s="44">
        <v>4</v>
      </c>
      <c r="F255" s="45">
        <v>88.51</v>
      </c>
      <c r="G255" s="45">
        <v>18.260000000000002</v>
      </c>
      <c r="H255" s="45">
        <v>106.77</v>
      </c>
      <c r="I255" s="46">
        <f t="shared" si="80"/>
        <v>427.08</v>
      </c>
    </row>
    <row r="256" spans="1:9" s="33" customFormat="1" ht="28.5">
      <c r="A256" s="58" t="s">
        <v>668</v>
      </c>
      <c r="B256" s="43" t="s">
        <v>364</v>
      </c>
      <c r="C256" s="51" t="s">
        <v>365</v>
      </c>
      <c r="D256" s="44" t="s">
        <v>396</v>
      </c>
      <c r="E256" s="44">
        <v>4</v>
      </c>
      <c r="F256" s="45">
        <v>379.38</v>
      </c>
      <c r="G256" s="45">
        <v>67.010000000000005</v>
      </c>
      <c r="H256" s="45">
        <v>446.39</v>
      </c>
      <c r="I256" s="46">
        <f t="shared" si="80"/>
        <v>1785.56</v>
      </c>
    </row>
    <row r="257" spans="1:9" s="33" customFormat="1">
      <c r="A257" s="58" t="s">
        <v>669</v>
      </c>
      <c r="B257" s="43" t="s">
        <v>366</v>
      </c>
      <c r="C257" s="51" t="s">
        <v>367</v>
      </c>
      <c r="D257" s="44" t="s">
        <v>169</v>
      </c>
      <c r="E257" s="44">
        <v>8</v>
      </c>
      <c r="F257" s="45">
        <v>685.34</v>
      </c>
      <c r="G257" s="45">
        <v>21.59</v>
      </c>
      <c r="H257" s="45">
        <v>706.93</v>
      </c>
      <c r="I257" s="46">
        <f t="shared" si="80"/>
        <v>5655.44</v>
      </c>
    </row>
    <row r="258" spans="1:9" s="33" customFormat="1">
      <c r="A258" s="58" t="s">
        <v>670</v>
      </c>
      <c r="B258" s="43" t="s">
        <v>368</v>
      </c>
      <c r="C258" s="51" t="s">
        <v>369</v>
      </c>
      <c r="D258" s="44" t="s">
        <v>396</v>
      </c>
      <c r="E258" s="44">
        <v>8</v>
      </c>
      <c r="F258" s="45">
        <v>161.13999999999999</v>
      </c>
      <c r="G258" s="45">
        <v>23.94</v>
      </c>
      <c r="H258" s="45">
        <v>185.08</v>
      </c>
      <c r="I258" s="46">
        <f t="shared" si="80"/>
        <v>1480.64</v>
      </c>
    </row>
    <row r="259" spans="1:9" s="33" customFormat="1">
      <c r="A259" s="58" t="s">
        <v>671</v>
      </c>
      <c r="B259" s="43" t="s">
        <v>370</v>
      </c>
      <c r="C259" s="51" t="s">
        <v>371</v>
      </c>
      <c r="D259" s="44" t="s">
        <v>396</v>
      </c>
      <c r="E259" s="44">
        <v>8</v>
      </c>
      <c r="F259" s="45">
        <v>55.23</v>
      </c>
      <c r="G259" s="45">
        <v>1.95</v>
      </c>
      <c r="H259" s="45">
        <v>57.18</v>
      </c>
      <c r="I259" s="46">
        <f t="shared" si="80"/>
        <v>457.44</v>
      </c>
    </row>
    <row r="260" spans="1:9" s="33" customFormat="1" ht="28.5">
      <c r="A260" s="58" t="s">
        <v>672</v>
      </c>
      <c r="B260" s="43" t="s">
        <v>372</v>
      </c>
      <c r="C260" s="51" t="s">
        <v>373</v>
      </c>
      <c r="D260" s="44" t="s">
        <v>396</v>
      </c>
      <c r="E260" s="44">
        <v>1</v>
      </c>
      <c r="F260" s="45"/>
      <c r="G260" s="45"/>
      <c r="H260" s="45">
        <v>2446.16</v>
      </c>
      <c r="I260" s="46">
        <f t="shared" si="80"/>
        <v>2446.16</v>
      </c>
    </row>
    <row r="261" spans="1:9" s="33" customFormat="1">
      <c r="A261" s="58" t="s">
        <v>673</v>
      </c>
      <c r="B261" s="43" t="s">
        <v>374</v>
      </c>
      <c r="C261" s="51" t="s">
        <v>375</v>
      </c>
      <c r="D261" s="44" t="s">
        <v>396</v>
      </c>
      <c r="E261" s="44">
        <v>3</v>
      </c>
      <c r="F261" s="45">
        <v>65.03</v>
      </c>
      <c r="G261" s="45">
        <v>23.94</v>
      </c>
      <c r="H261" s="45">
        <v>88.97</v>
      </c>
      <c r="I261" s="46">
        <f t="shared" si="80"/>
        <v>266.90999999999997</v>
      </c>
    </row>
    <row r="262" spans="1:9" s="33" customFormat="1" ht="28.5">
      <c r="A262" s="58" t="s">
        <v>674</v>
      </c>
      <c r="B262" s="43" t="s">
        <v>783</v>
      </c>
      <c r="C262" s="51" t="s">
        <v>785</v>
      </c>
      <c r="D262" s="44"/>
      <c r="E262" s="44">
        <v>1</v>
      </c>
      <c r="F262" s="45">
        <v>433.37</v>
      </c>
      <c r="G262" s="45">
        <v>38.14</v>
      </c>
      <c r="H262" s="45">
        <v>471.51</v>
      </c>
      <c r="I262" s="46">
        <f t="shared" si="80"/>
        <v>471.51</v>
      </c>
    </row>
    <row r="263" spans="1:9" s="33" customFormat="1">
      <c r="A263" s="58" t="s">
        <v>675</v>
      </c>
      <c r="B263" s="43" t="s">
        <v>376</v>
      </c>
      <c r="C263" s="51" t="s">
        <v>377</v>
      </c>
      <c r="D263" s="44" t="s">
        <v>396</v>
      </c>
      <c r="E263" s="44">
        <v>8</v>
      </c>
      <c r="F263" s="45">
        <v>38.6</v>
      </c>
      <c r="G263" s="45">
        <v>5.84</v>
      </c>
      <c r="H263" s="45">
        <v>44.44</v>
      </c>
      <c r="I263" s="46">
        <f t="shared" si="80"/>
        <v>355.52</v>
      </c>
    </row>
    <row r="264" spans="1:9" s="33" customFormat="1">
      <c r="A264" s="58" t="s">
        <v>676</v>
      </c>
      <c r="B264" s="43" t="s">
        <v>378</v>
      </c>
      <c r="C264" s="51" t="s">
        <v>379</v>
      </c>
      <c r="D264" s="44" t="s">
        <v>396</v>
      </c>
      <c r="E264" s="44">
        <v>4</v>
      </c>
      <c r="F264" s="45">
        <v>7.8</v>
      </c>
      <c r="G264" s="45">
        <v>8.14</v>
      </c>
      <c r="H264" s="45">
        <v>15.94</v>
      </c>
      <c r="I264" s="46">
        <f t="shared" si="80"/>
        <v>63.76</v>
      </c>
    </row>
    <row r="265" spans="1:9" s="33" customFormat="1">
      <c r="A265" s="58" t="s">
        <v>677</v>
      </c>
      <c r="B265" s="43" t="s">
        <v>380</v>
      </c>
      <c r="C265" s="51" t="s">
        <v>381</v>
      </c>
      <c r="D265" s="44" t="s">
        <v>396</v>
      </c>
      <c r="E265" s="44">
        <v>4</v>
      </c>
      <c r="F265" s="45">
        <v>51.38</v>
      </c>
      <c r="G265" s="45">
        <v>5.84</v>
      </c>
      <c r="H265" s="45">
        <v>57.22</v>
      </c>
      <c r="I265" s="46">
        <f t="shared" si="80"/>
        <v>228.88</v>
      </c>
    </row>
    <row r="266" spans="1:9" s="33" customFormat="1">
      <c r="A266" s="58" t="s">
        <v>678</v>
      </c>
      <c r="B266" s="43" t="s">
        <v>764</v>
      </c>
      <c r="C266" s="51" t="s">
        <v>765</v>
      </c>
      <c r="D266" s="44" t="s">
        <v>396</v>
      </c>
      <c r="E266" s="44">
        <v>4</v>
      </c>
      <c r="F266" s="45">
        <v>250.69</v>
      </c>
      <c r="G266" s="45">
        <v>57.6</v>
      </c>
      <c r="H266" s="45">
        <v>308.29000000000002</v>
      </c>
      <c r="I266" s="46">
        <f t="shared" si="80"/>
        <v>1233.1600000000001</v>
      </c>
    </row>
    <row r="267" spans="1:9" s="33" customFormat="1">
      <c r="A267" s="58" t="s">
        <v>679</v>
      </c>
      <c r="B267" s="43" t="s">
        <v>382</v>
      </c>
      <c r="C267" s="51" t="s">
        <v>383</v>
      </c>
      <c r="D267" s="44" t="s">
        <v>396</v>
      </c>
      <c r="E267" s="44">
        <v>4</v>
      </c>
      <c r="F267" s="45">
        <v>40.409999999999997</v>
      </c>
      <c r="G267" s="45">
        <v>2.92</v>
      </c>
      <c r="H267" s="45">
        <v>43.33</v>
      </c>
      <c r="I267" s="46">
        <f t="shared" si="80"/>
        <v>173.32</v>
      </c>
    </row>
    <row r="268" spans="1:9" s="33" customFormat="1">
      <c r="A268" s="58" t="s">
        <v>680</v>
      </c>
      <c r="B268" s="43" t="s">
        <v>384</v>
      </c>
      <c r="C268" s="51" t="s">
        <v>385</v>
      </c>
      <c r="D268" s="44" t="s">
        <v>169</v>
      </c>
      <c r="E268" s="44">
        <v>7</v>
      </c>
      <c r="F268" s="45"/>
      <c r="G268" s="45">
        <v>60.43</v>
      </c>
      <c r="H268" s="45">
        <v>60.43</v>
      </c>
      <c r="I268" s="46">
        <f t="shared" si="80"/>
        <v>423.01</v>
      </c>
    </row>
    <row r="269" spans="1:9" s="33" customFormat="1">
      <c r="A269" s="58" t="s">
        <v>681</v>
      </c>
      <c r="B269" s="43" t="s">
        <v>386</v>
      </c>
      <c r="C269" s="51" t="s">
        <v>387</v>
      </c>
      <c r="D269" s="44" t="s">
        <v>396</v>
      </c>
      <c r="E269" s="44">
        <v>4</v>
      </c>
      <c r="F269" s="45"/>
      <c r="G269" s="45">
        <v>7.38</v>
      </c>
      <c r="H269" s="45">
        <v>7.38</v>
      </c>
      <c r="I269" s="46">
        <f t="shared" si="80"/>
        <v>29.52</v>
      </c>
    </row>
    <row r="270" spans="1:9" s="33" customFormat="1" ht="28.5">
      <c r="A270" s="58" t="s">
        <v>682</v>
      </c>
      <c r="B270" s="43" t="s">
        <v>388</v>
      </c>
      <c r="C270" s="51" t="s">
        <v>389</v>
      </c>
      <c r="D270" s="44" t="s">
        <v>397</v>
      </c>
      <c r="E270" s="44">
        <v>4</v>
      </c>
      <c r="F270" s="45"/>
      <c r="G270" s="45">
        <v>77.88</v>
      </c>
      <c r="H270" s="45">
        <v>77.88</v>
      </c>
      <c r="I270" s="46">
        <f t="shared" si="80"/>
        <v>311.52</v>
      </c>
    </row>
    <row r="271" spans="1:9" s="33" customFormat="1">
      <c r="A271" s="58" t="s">
        <v>683</v>
      </c>
      <c r="B271" s="43" t="s">
        <v>390</v>
      </c>
      <c r="C271" s="51" t="s">
        <v>391</v>
      </c>
      <c r="D271" s="44" t="s">
        <v>169</v>
      </c>
      <c r="E271" s="44">
        <v>12</v>
      </c>
      <c r="F271" s="45">
        <v>31.32</v>
      </c>
      <c r="G271" s="45">
        <v>31.62</v>
      </c>
      <c r="H271" s="45">
        <v>62.94</v>
      </c>
      <c r="I271" s="46">
        <f t="shared" si="80"/>
        <v>755.28</v>
      </c>
    </row>
    <row r="272" spans="1:9" s="33" customFormat="1">
      <c r="A272" s="58" t="s">
        <v>766</v>
      </c>
      <c r="B272" s="43" t="s">
        <v>392</v>
      </c>
      <c r="C272" s="51" t="s">
        <v>393</v>
      </c>
      <c r="D272" s="44" t="s">
        <v>397</v>
      </c>
      <c r="E272" s="44">
        <v>1</v>
      </c>
      <c r="F272" s="45">
        <v>528.36</v>
      </c>
      <c r="G272" s="45">
        <v>357.61</v>
      </c>
      <c r="H272" s="45">
        <v>885.97</v>
      </c>
      <c r="I272" s="46">
        <f t="shared" si="80"/>
        <v>885.97</v>
      </c>
    </row>
    <row r="273" spans="1:9" s="33" customFormat="1">
      <c r="A273" s="58" t="s">
        <v>780</v>
      </c>
      <c r="B273" s="43" t="s">
        <v>394</v>
      </c>
      <c r="C273" s="51" t="s">
        <v>395</v>
      </c>
      <c r="D273" s="44" t="s">
        <v>396</v>
      </c>
      <c r="E273" s="44">
        <v>1</v>
      </c>
      <c r="F273" s="45">
        <v>636.98</v>
      </c>
      <c r="G273" s="45">
        <v>143.58000000000001</v>
      </c>
      <c r="H273" s="45">
        <v>780.56</v>
      </c>
      <c r="I273" s="46">
        <f t="shared" si="80"/>
        <v>780.56</v>
      </c>
    </row>
    <row r="274" spans="1:9" s="33" customFormat="1" ht="28.5">
      <c r="A274" s="58" t="s">
        <v>781</v>
      </c>
      <c r="B274" s="43" t="s">
        <v>777</v>
      </c>
      <c r="C274" s="51" t="s">
        <v>786</v>
      </c>
      <c r="D274" s="44" t="s">
        <v>80</v>
      </c>
      <c r="E274" s="44">
        <f>6.5*1.9</f>
        <v>12.35</v>
      </c>
      <c r="F274" s="45"/>
      <c r="G274" s="45"/>
      <c r="H274" s="45">
        <v>370.97</v>
      </c>
      <c r="I274" s="46">
        <f t="shared" si="80"/>
        <v>4581.4795000000004</v>
      </c>
    </row>
    <row r="275" spans="1:9" s="33" customFormat="1">
      <c r="A275" s="58" t="s">
        <v>784</v>
      </c>
      <c r="B275" s="43" t="s">
        <v>778</v>
      </c>
      <c r="C275" s="51" t="s">
        <v>779</v>
      </c>
      <c r="D275" s="44" t="s">
        <v>330</v>
      </c>
      <c r="E275" s="44">
        <v>4</v>
      </c>
      <c r="F275" s="45"/>
      <c r="G275" s="45"/>
      <c r="H275" s="45">
        <v>548.04999999999995</v>
      </c>
      <c r="I275" s="46">
        <f t="shared" si="80"/>
        <v>2192.1999999999998</v>
      </c>
    </row>
    <row r="276" spans="1:9" s="33" customFormat="1" ht="15">
      <c r="A276" s="42" t="s">
        <v>684</v>
      </c>
      <c r="B276" s="47"/>
      <c r="C276" s="48" t="s">
        <v>436</v>
      </c>
      <c r="D276" s="49"/>
      <c r="E276" s="50"/>
      <c r="F276" s="50"/>
      <c r="G276" s="50"/>
      <c r="H276" s="50"/>
      <c r="I276" s="57">
        <f>SUM(I277:I278)</f>
        <v>6700.51</v>
      </c>
    </row>
    <row r="277" spans="1:9" s="33" customFormat="1">
      <c r="A277" s="58" t="s">
        <v>685</v>
      </c>
      <c r="B277" s="43" t="s">
        <v>432</v>
      </c>
      <c r="C277" s="51" t="s">
        <v>433</v>
      </c>
      <c r="D277" s="44" t="s">
        <v>330</v>
      </c>
      <c r="E277" s="44">
        <v>1</v>
      </c>
      <c r="F277" s="45">
        <v>2101.12</v>
      </c>
      <c r="G277" s="45">
        <v>750.69</v>
      </c>
      <c r="H277" s="45">
        <v>2851.81</v>
      </c>
      <c r="I277" s="46">
        <f>H277*E277</f>
        <v>2851.81</v>
      </c>
    </row>
    <row r="278" spans="1:9" s="33" customFormat="1" ht="28.5">
      <c r="A278" s="58" t="s">
        <v>686</v>
      </c>
      <c r="B278" s="43" t="s">
        <v>434</v>
      </c>
      <c r="C278" s="51" t="s">
        <v>435</v>
      </c>
      <c r="D278" s="44" t="s">
        <v>261</v>
      </c>
      <c r="E278" s="44">
        <v>30</v>
      </c>
      <c r="F278" s="45">
        <v>111.06</v>
      </c>
      <c r="G278" s="45">
        <v>17.23</v>
      </c>
      <c r="H278" s="45">
        <v>128.29</v>
      </c>
      <c r="I278" s="46">
        <f>H278*E278</f>
        <v>3848.7</v>
      </c>
    </row>
    <row r="279" spans="1:9" s="33" customFormat="1" ht="15">
      <c r="A279" s="42" t="s">
        <v>687</v>
      </c>
      <c r="B279" s="47"/>
      <c r="C279" s="48" t="s">
        <v>439</v>
      </c>
      <c r="D279" s="49"/>
      <c r="E279" s="50"/>
      <c r="F279" s="50"/>
      <c r="G279" s="50"/>
      <c r="H279" s="50"/>
      <c r="I279" s="57">
        <f>SUM(I280)</f>
        <v>9975.25</v>
      </c>
    </row>
    <row r="280" spans="1:9" s="33" customFormat="1" ht="28.5">
      <c r="A280" s="58" t="s">
        <v>688</v>
      </c>
      <c r="B280" s="43" t="s">
        <v>437</v>
      </c>
      <c r="C280" s="51" t="s">
        <v>438</v>
      </c>
      <c r="D280" s="44" t="s">
        <v>329</v>
      </c>
      <c r="E280" s="44">
        <v>5</v>
      </c>
      <c r="F280" s="45"/>
      <c r="G280" s="45"/>
      <c r="H280" s="45">
        <v>1995.05</v>
      </c>
      <c r="I280" s="46">
        <f>H280*E280</f>
        <v>9975.25</v>
      </c>
    </row>
    <row r="281" spans="1:9" s="33" customFormat="1" ht="15">
      <c r="A281" s="42" t="s">
        <v>689</v>
      </c>
      <c r="B281" s="47"/>
      <c r="C281" s="48" t="s">
        <v>790</v>
      </c>
      <c r="D281" s="49"/>
      <c r="E281" s="50"/>
      <c r="F281" s="50"/>
      <c r="G281" s="50"/>
      <c r="H281" s="50"/>
      <c r="I281" s="57">
        <f>SUM(I282:I292)</f>
        <v>39755.291600000004</v>
      </c>
    </row>
    <row r="282" spans="1:9" s="33" customFormat="1">
      <c r="A282" s="58" t="s">
        <v>690</v>
      </c>
      <c r="B282" s="43" t="s">
        <v>311</v>
      </c>
      <c r="C282" s="51" t="s">
        <v>312</v>
      </c>
      <c r="D282" s="44" t="s">
        <v>80</v>
      </c>
      <c r="E282" s="44">
        <v>30</v>
      </c>
      <c r="F282" s="45">
        <v>273.20999999999998</v>
      </c>
      <c r="G282" s="45">
        <v>113.4</v>
      </c>
      <c r="H282" s="45">
        <v>386.61</v>
      </c>
      <c r="I282" s="46">
        <f>H282*E282</f>
        <v>11598.300000000001</v>
      </c>
    </row>
    <row r="283" spans="1:9" s="33" customFormat="1">
      <c r="A283" s="58" t="s">
        <v>691</v>
      </c>
      <c r="B283" s="43" t="s">
        <v>314</v>
      </c>
      <c r="C283" s="51" t="s">
        <v>315</v>
      </c>
      <c r="D283" s="44" t="s">
        <v>80</v>
      </c>
      <c r="E283" s="44">
        <v>500</v>
      </c>
      <c r="F283" s="45">
        <v>8.59</v>
      </c>
      <c r="G283" s="45">
        <v>4.92</v>
      </c>
      <c r="H283" s="45">
        <v>13.51</v>
      </c>
      <c r="I283" s="46">
        <f>H283*E283</f>
        <v>6755</v>
      </c>
    </row>
    <row r="284" spans="1:9" s="33" customFormat="1" ht="42.75">
      <c r="A284" s="58" t="s">
        <v>692</v>
      </c>
      <c r="B284" s="43" t="s">
        <v>319</v>
      </c>
      <c r="C284" s="51" t="s">
        <v>320</v>
      </c>
      <c r="D284" s="44" t="s">
        <v>80</v>
      </c>
      <c r="E284" s="44">
        <v>50</v>
      </c>
      <c r="F284" s="45">
        <v>126.3</v>
      </c>
      <c r="G284" s="45">
        <v>14.7</v>
      </c>
      <c r="H284" s="45">
        <v>141</v>
      </c>
      <c r="I284" s="46">
        <f>H284*E284</f>
        <v>7050</v>
      </c>
    </row>
    <row r="285" spans="1:9" s="33" customFormat="1">
      <c r="A285" s="58" t="s">
        <v>693</v>
      </c>
      <c r="B285" s="43" t="s">
        <v>335</v>
      </c>
      <c r="C285" s="51" t="s">
        <v>352</v>
      </c>
      <c r="D285" s="44" t="s">
        <v>340</v>
      </c>
      <c r="E285" s="44">
        <v>2</v>
      </c>
      <c r="F285" s="45"/>
      <c r="G285" s="45">
        <v>214.17</v>
      </c>
      <c r="H285" s="45">
        <v>214.17</v>
      </c>
      <c r="I285" s="46">
        <f t="shared" ref="I285:I293" si="81">H285*E285</f>
        <v>428.34</v>
      </c>
    </row>
    <row r="286" spans="1:9" s="33" customFormat="1">
      <c r="A286" s="58" t="s">
        <v>694</v>
      </c>
      <c r="B286" s="43" t="s">
        <v>338</v>
      </c>
      <c r="C286" s="51" t="s">
        <v>339</v>
      </c>
      <c r="D286" s="44" t="s">
        <v>340</v>
      </c>
      <c r="E286" s="44">
        <v>2</v>
      </c>
      <c r="F286" s="45">
        <v>424.18</v>
      </c>
      <c r="G286" s="45">
        <v>307.64</v>
      </c>
      <c r="H286" s="45">
        <v>731.82</v>
      </c>
      <c r="I286" s="46">
        <f t="shared" si="81"/>
        <v>1463.64</v>
      </c>
    </row>
    <row r="287" spans="1:9" s="33" customFormat="1">
      <c r="A287" s="58" t="s">
        <v>695</v>
      </c>
      <c r="B287" s="43" t="s">
        <v>341</v>
      </c>
      <c r="C287" s="51" t="s">
        <v>342</v>
      </c>
      <c r="D287" s="44" t="s">
        <v>80</v>
      </c>
      <c r="E287" s="44">
        <v>80</v>
      </c>
      <c r="F287" s="45">
        <v>18.051599999999997</v>
      </c>
      <c r="G287" s="45">
        <v>37.758000000000003</v>
      </c>
      <c r="H287" s="45">
        <v>55.809600000000003</v>
      </c>
      <c r="I287" s="46">
        <f t="shared" si="81"/>
        <v>4464.768</v>
      </c>
    </row>
    <row r="288" spans="1:9" s="33" customFormat="1" ht="28.5">
      <c r="A288" s="58" t="s">
        <v>696</v>
      </c>
      <c r="B288" s="43" t="s">
        <v>343</v>
      </c>
      <c r="C288" s="51" t="s">
        <v>344</v>
      </c>
      <c r="D288" s="44" t="s">
        <v>80</v>
      </c>
      <c r="E288" s="44">
        <v>80</v>
      </c>
      <c r="F288" s="45">
        <v>0</v>
      </c>
      <c r="G288" s="45">
        <v>4.4771999999999998</v>
      </c>
      <c r="H288" s="45">
        <v>4.4771999999999998</v>
      </c>
      <c r="I288" s="46">
        <f t="shared" si="81"/>
        <v>358.17599999999999</v>
      </c>
    </row>
    <row r="289" spans="1:9" s="33" customFormat="1">
      <c r="A289" s="58" t="s">
        <v>697</v>
      </c>
      <c r="B289" s="43" t="s">
        <v>345</v>
      </c>
      <c r="C289" s="51" t="s">
        <v>346</v>
      </c>
      <c r="D289" s="44" t="s">
        <v>351</v>
      </c>
      <c r="E289" s="44">
        <v>200</v>
      </c>
      <c r="F289" s="45">
        <v>5.266799999999999</v>
      </c>
      <c r="G289" s="45">
        <v>0.84839999999999993</v>
      </c>
      <c r="H289" s="45">
        <v>6.1151999999999989</v>
      </c>
      <c r="I289" s="46">
        <f t="shared" si="81"/>
        <v>1223.0399999999997</v>
      </c>
    </row>
    <row r="290" spans="1:9" s="33" customFormat="1">
      <c r="A290" s="58" t="s">
        <v>698</v>
      </c>
      <c r="B290" s="43" t="s">
        <v>347</v>
      </c>
      <c r="C290" s="51" t="s">
        <v>348</v>
      </c>
      <c r="D290" s="44" t="s">
        <v>340</v>
      </c>
      <c r="E290" s="44">
        <v>14</v>
      </c>
      <c r="F290" s="45">
        <v>233.92320000000001</v>
      </c>
      <c r="G290" s="45">
        <v>0</v>
      </c>
      <c r="H290" s="45">
        <v>233.92320000000001</v>
      </c>
      <c r="I290" s="46">
        <f t="shared" si="81"/>
        <v>3274.9248000000002</v>
      </c>
    </row>
    <row r="291" spans="1:9" s="33" customFormat="1" ht="28.5">
      <c r="A291" s="58" t="s">
        <v>699</v>
      </c>
      <c r="B291" s="43" t="s">
        <v>349</v>
      </c>
      <c r="C291" s="51" t="s">
        <v>350</v>
      </c>
      <c r="D291" s="44" t="s">
        <v>340</v>
      </c>
      <c r="E291" s="44">
        <v>14</v>
      </c>
      <c r="F291" s="45">
        <v>0</v>
      </c>
      <c r="G291" s="45">
        <v>55.255200000000002</v>
      </c>
      <c r="H291" s="45">
        <v>55.255200000000002</v>
      </c>
      <c r="I291" s="46">
        <f t="shared" si="81"/>
        <v>773.57280000000003</v>
      </c>
    </row>
    <row r="292" spans="1:9" s="33" customFormat="1" ht="28.5">
      <c r="A292" s="58" t="s">
        <v>793</v>
      </c>
      <c r="B292" s="43" t="s">
        <v>791</v>
      </c>
      <c r="C292" s="51" t="s">
        <v>792</v>
      </c>
      <c r="D292" s="44" t="s">
        <v>330</v>
      </c>
      <c r="E292" s="44">
        <v>3</v>
      </c>
      <c r="F292" s="45">
        <v>601.41</v>
      </c>
      <c r="G292" s="45">
        <v>187.1</v>
      </c>
      <c r="H292" s="45">
        <v>788.51</v>
      </c>
      <c r="I292" s="46">
        <f t="shared" si="81"/>
        <v>2365.5299999999997</v>
      </c>
    </row>
    <row r="293" spans="1:9" s="33" customFormat="1">
      <c r="A293" s="58" t="s">
        <v>818</v>
      </c>
      <c r="B293" s="43" t="s">
        <v>816</v>
      </c>
      <c r="C293" s="51" t="s">
        <v>817</v>
      </c>
      <c r="D293" s="44" t="s">
        <v>80</v>
      </c>
      <c r="E293" s="44">
        <v>30</v>
      </c>
      <c r="F293" s="45">
        <v>13.56</v>
      </c>
      <c r="G293" s="45"/>
      <c r="H293" s="45">
        <v>13.56</v>
      </c>
      <c r="I293" s="46">
        <f t="shared" si="81"/>
        <v>406.8</v>
      </c>
    </row>
    <row r="294" spans="1:9" s="33" customFormat="1" ht="15">
      <c r="A294" s="42" t="s">
        <v>700</v>
      </c>
      <c r="B294" s="47"/>
      <c r="C294" s="48" t="s">
        <v>440</v>
      </c>
      <c r="D294" s="49"/>
      <c r="E294" s="50"/>
      <c r="F294" s="50"/>
      <c r="G294" s="50"/>
      <c r="H294" s="50"/>
      <c r="I294" s="57">
        <f>SUM(I295:I306)</f>
        <v>61749.579999999994</v>
      </c>
    </row>
    <row r="295" spans="1:9" s="33" customFormat="1">
      <c r="A295" s="58" t="s">
        <v>701</v>
      </c>
      <c r="B295" s="43" t="s">
        <v>449</v>
      </c>
      <c r="C295" s="51" t="s">
        <v>450</v>
      </c>
      <c r="D295" s="44" t="s">
        <v>80</v>
      </c>
      <c r="E295" s="44">
        <v>150</v>
      </c>
      <c r="F295" s="45"/>
      <c r="G295" s="45">
        <v>11.68</v>
      </c>
      <c r="H295" s="45">
        <v>11.68</v>
      </c>
      <c r="I295" s="46">
        <f>H295*E295</f>
        <v>1752</v>
      </c>
    </row>
    <row r="296" spans="1:9" s="33" customFormat="1" ht="28.5">
      <c r="A296" s="58" t="s">
        <v>702</v>
      </c>
      <c r="B296" s="43" t="s">
        <v>441</v>
      </c>
      <c r="C296" s="51" t="s">
        <v>442</v>
      </c>
      <c r="D296" s="44" t="s">
        <v>80</v>
      </c>
      <c r="E296" s="44">
        <v>150</v>
      </c>
      <c r="F296" s="45">
        <v>1.19</v>
      </c>
      <c r="G296" s="45">
        <v>9.81</v>
      </c>
      <c r="H296" s="45">
        <v>11</v>
      </c>
      <c r="I296" s="46">
        <f>H296*E296</f>
        <v>1650</v>
      </c>
    </row>
    <row r="297" spans="1:9" s="33" customFormat="1">
      <c r="A297" s="58" t="s">
        <v>703</v>
      </c>
      <c r="B297" s="43" t="s">
        <v>292</v>
      </c>
      <c r="C297" s="51" t="s">
        <v>443</v>
      </c>
      <c r="D297" s="44" t="s">
        <v>80</v>
      </c>
      <c r="E297" s="44">
        <v>100</v>
      </c>
      <c r="F297" s="45">
        <v>122.63</v>
      </c>
      <c r="G297" s="45"/>
      <c r="H297" s="45">
        <v>122.63</v>
      </c>
      <c r="I297" s="46">
        <f t="shared" ref="I297:I307" si="82">H297*E297</f>
        <v>12263</v>
      </c>
    </row>
    <row r="298" spans="1:9" s="33" customFormat="1">
      <c r="A298" s="58" t="s">
        <v>704</v>
      </c>
      <c r="B298" s="43" t="s">
        <v>131</v>
      </c>
      <c r="C298" s="51" t="s">
        <v>444</v>
      </c>
      <c r="D298" s="44" t="s">
        <v>80</v>
      </c>
      <c r="E298" s="44">
        <v>50</v>
      </c>
      <c r="F298" s="45"/>
      <c r="G298" s="45">
        <v>11.68</v>
      </c>
      <c r="H298" s="45">
        <v>11.68</v>
      </c>
      <c r="I298" s="46">
        <f t="shared" si="82"/>
        <v>584</v>
      </c>
    </row>
    <row r="299" spans="1:9" s="33" customFormat="1">
      <c r="A299" s="58" t="s">
        <v>705</v>
      </c>
      <c r="B299" s="43" t="s">
        <v>445</v>
      </c>
      <c r="C299" s="51" t="s">
        <v>446</v>
      </c>
      <c r="D299" s="44" t="s">
        <v>80</v>
      </c>
      <c r="E299" s="44">
        <v>50</v>
      </c>
      <c r="F299" s="45">
        <v>566.36</v>
      </c>
      <c r="G299" s="45"/>
      <c r="H299" s="45">
        <v>566.36</v>
      </c>
      <c r="I299" s="46">
        <f t="shared" si="82"/>
        <v>28318</v>
      </c>
    </row>
    <row r="300" spans="1:9" s="33" customFormat="1">
      <c r="A300" s="58" t="s">
        <v>706</v>
      </c>
      <c r="B300" s="43" t="s">
        <v>447</v>
      </c>
      <c r="C300" s="51" t="s">
        <v>448</v>
      </c>
      <c r="D300" s="44" t="s">
        <v>80</v>
      </c>
      <c r="E300" s="44">
        <v>50</v>
      </c>
      <c r="F300" s="45">
        <v>21.35</v>
      </c>
      <c r="G300" s="45">
        <v>14.55</v>
      </c>
      <c r="H300" s="45">
        <v>35.9</v>
      </c>
      <c r="I300" s="46">
        <f t="shared" si="82"/>
        <v>1795</v>
      </c>
    </row>
    <row r="301" spans="1:9" s="33" customFormat="1">
      <c r="A301" s="58" t="s">
        <v>707</v>
      </c>
      <c r="B301" s="43" t="s">
        <v>449</v>
      </c>
      <c r="C301" s="51" t="s">
        <v>450</v>
      </c>
      <c r="D301" s="44" t="s">
        <v>80</v>
      </c>
      <c r="E301" s="44">
        <v>100</v>
      </c>
      <c r="F301" s="45"/>
      <c r="G301" s="45">
        <v>11.68</v>
      </c>
      <c r="H301" s="45">
        <v>11.68</v>
      </c>
      <c r="I301" s="46">
        <f t="shared" si="82"/>
        <v>1168</v>
      </c>
    </row>
    <row r="302" spans="1:9" s="33" customFormat="1">
      <c r="A302" s="58" t="s">
        <v>708</v>
      </c>
      <c r="B302" s="43" t="s">
        <v>451</v>
      </c>
      <c r="C302" s="51" t="s">
        <v>452</v>
      </c>
      <c r="D302" s="44" t="s">
        <v>80</v>
      </c>
      <c r="E302" s="44">
        <v>100</v>
      </c>
      <c r="F302" s="45">
        <v>3.48</v>
      </c>
      <c r="G302" s="45">
        <v>23.95</v>
      </c>
      <c r="H302" s="45">
        <v>27.43</v>
      </c>
      <c r="I302" s="46">
        <f t="shared" si="82"/>
        <v>2743</v>
      </c>
    </row>
    <row r="303" spans="1:9" s="33" customFormat="1" ht="28.5">
      <c r="A303" s="58" t="s">
        <v>709</v>
      </c>
      <c r="B303" s="43" t="s">
        <v>453</v>
      </c>
      <c r="C303" s="51" t="s">
        <v>454</v>
      </c>
      <c r="D303" s="44" t="s">
        <v>80</v>
      </c>
      <c r="E303" s="44">
        <v>100</v>
      </c>
      <c r="F303" s="45">
        <v>10.029999999999999</v>
      </c>
      <c r="G303" s="45">
        <v>7.79</v>
      </c>
      <c r="H303" s="45">
        <v>17.82</v>
      </c>
      <c r="I303" s="46">
        <f t="shared" si="82"/>
        <v>1782</v>
      </c>
    </row>
    <row r="304" spans="1:9" s="33" customFormat="1" ht="42.75">
      <c r="A304" s="58" t="s">
        <v>710</v>
      </c>
      <c r="B304" s="43" t="s">
        <v>455</v>
      </c>
      <c r="C304" s="51" t="s">
        <v>456</v>
      </c>
      <c r="D304" s="44" t="s">
        <v>80</v>
      </c>
      <c r="E304" s="44">
        <v>100</v>
      </c>
      <c r="F304" s="45">
        <v>44.44</v>
      </c>
      <c r="G304" s="45">
        <v>14.7</v>
      </c>
      <c r="H304" s="45">
        <v>59.14</v>
      </c>
      <c r="I304" s="46">
        <f t="shared" si="82"/>
        <v>5914</v>
      </c>
    </row>
    <row r="305" spans="1:9" s="33" customFormat="1" ht="28.5">
      <c r="A305" s="58" t="s">
        <v>711</v>
      </c>
      <c r="B305" s="43" t="s">
        <v>457</v>
      </c>
      <c r="C305" s="51" t="s">
        <v>458</v>
      </c>
      <c r="D305" s="44" t="s">
        <v>80</v>
      </c>
      <c r="E305" s="44">
        <v>40</v>
      </c>
      <c r="F305" s="45">
        <v>65.23</v>
      </c>
      <c r="G305" s="45">
        <v>22</v>
      </c>
      <c r="H305" s="45">
        <v>87.23</v>
      </c>
      <c r="I305" s="46">
        <f t="shared" si="82"/>
        <v>3489.2000000000003</v>
      </c>
    </row>
    <row r="306" spans="1:9" s="33" customFormat="1" ht="28.5">
      <c r="A306" s="58" t="s">
        <v>798</v>
      </c>
      <c r="B306" s="43" t="s">
        <v>459</v>
      </c>
      <c r="C306" s="51" t="s">
        <v>460</v>
      </c>
      <c r="D306" s="44" t="s">
        <v>80</v>
      </c>
      <c r="E306" s="44">
        <v>2</v>
      </c>
      <c r="F306" s="45">
        <v>124.84</v>
      </c>
      <c r="G306" s="45">
        <v>20.85</v>
      </c>
      <c r="H306" s="45">
        <v>145.69</v>
      </c>
      <c r="I306" s="46">
        <f t="shared" si="82"/>
        <v>291.38</v>
      </c>
    </row>
    <row r="307" spans="1:9" s="33" customFormat="1" ht="42.75">
      <c r="A307" s="58" t="s">
        <v>815</v>
      </c>
      <c r="B307" s="43" t="s">
        <v>813</v>
      </c>
      <c r="C307" s="51" t="s">
        <v>814</v>
      </c>
      <c r="D307" s="44" t="s">
        <v>261</v>
      </c>
      <c r="E307" s="44">
        <v>50</v>
      </c>
      <c r="F307" s="45">
        <v>7.23</v>
      </c>
      <c r="G307" s="45">
        <v>1.17</v>
      </c>
      <c r="H307" s="45">
        <v>8.4</v>
      </c>
      <c r="I307" s="46">
        <f t="shared" si="82"/>
        <v>420</v>
      </c>
    </row>
    <row r="308" spans="1:9" s="33" customFormat="1" ht="15">
      <c r="A308" s="42" t="s">
        <v>712</v>
      </c>
      <c r="B308" s="47"/>
      <c r="C308" s="48" t="s">
        <v>461</v>
      </c>
      <c r="D308" s="49"/>
      <c r="E308" s="50"/>
      <c r="F308" s="50"/>
      <c r="G308" s="50"/>
      <c r="H308" s="50"/>
      <c r="I308" s="57">
        <f>SUM(I309:I318)</f>
        <v>10407.61</v>
      </c>
    </row>
    <row r="309" spans="1:9" s="33" customFormat="1">
      <c r="A309" s="58" t="s">
        <v>713</v>
      </c>
      <c r="B309" s="43" t="s">
        <v>462</v>
      </c>
      <c r="C309" s="51" t="s">
        <v>463</v>
      </c>
      <c r="D309" s="44" t="s">
        <v>330</v>
      </c>
      <c r="E309" s="44">
        <v>1</v>
      </c>
      <c r="F309" s="45">
        <v>765.6</v>
      </c>
      <c r="G309" s="45">
        <v>332.88</v>
      </c>
      <c r="H309" s="45">
        <v>1098.48</v>
      </c>
      <c r="I309" s="46">
        <f>H309*E309</f>
        <v>1098.48</v>
      </c>
    </row>
    <row r="310" spans="1:9" s="33" customFormat="1">
      <c r="A310" s="58" t="s">
        <v>714</v>
      </c>
      <c r="B310" s="43" t="s">
        <v>464</v>
      </c>
      <c r="C310" s="51" t="s">
        <v>465</v>
      </c>
      <c r="D310" s="44" t="s">
        <v>330</v>
      </c>
      <c r="E310" s="44">
        <v>1</v>
      </c>
      <c r="F310" s="45">
        <v>80.599999999999994</v>
      </c>
      <c r="G310" s="45">
        <v>7.08</v>
      </c>
      <c r="H310" s="45">
        <v>87.68</v>
      </c>
      <c r="I310" s="46">
        <f t="shared" ref="I310:I318" si="83">H310*E310</f>
        <v>87.68</v>
      </c>
    </row>
    <row r="311" spans="1:9" s="33" customFormat="1">
      <c r="A311" s="58" t="s">
        <v>715</v>
      </c>
      <c r="B311" s="43" t="s">
        <v>113</v>
      </c>
      <c r="C311" s="51" t="s">
        <v>475</v>
      </c>
      <c r="D311" s="44" t="s">
        <v>261</v>
      </c>
      <c r="E311" s="44">
        <v>24</v>
      </c>
      <c r="F311" s="45"/>
      <c r="G311" s="45"/>
      <c r="H311" s="45">
        <v>20.16</v>
      </c>
      <c r="I311" s="46">
        <f t="shared" si="83"/>
        <v>483.84000000000003</v>
      </c>
    </row>
    <row r="312" spans="1:9" s="33" customFormat="1">
      <c r="A312" s="58" t="s">
        <v>716</v>
      </c>
      <c r="B312" s="43" t="s">
        <v>476</v>
      </c>
      <c r="C312" s="51" t="s">
        <v>477</v>
      </c>
      <c r="D312" s="44" t="s">
        <v>330</v>
      </c>
      <c r="E312" s="44">
        <v>48</v>
      </c>
      <c r="F312" s="45">
        <v>57.79</v>
      </c>
      <c r="G312" s="45">
        <v>14.36</v>
      </c>
      <c r="H312" s="45">
        <v>72.150000000000006</v>
      </c>
      <c r="I312" s="46">
        <f t="shared" si="83"/>
        <v>3463.2000000000003</v>
      </c>
    </row>
    <row r="313" spans="1:9" s="33" customFormat="1">
      <c r="A313" s="58" t="s">
        <v>717</v>
      </c>
      <c r="B313" s="81" t="s">
        <v>103</v>
      </c>
      <c r="C313" s="82" t="s">
        <v>471</v>
      </c>
      <c r="D313" s="44" t="s">
        <v>330</v>
      </c>
      <c r="E313" s="44">
        <v>1</v>
      </c>
      <c r="F313" s="45">
        <v>743.48</v>
      </c>
      <c r="G313" s="45">
        <v>38.29</v>
      </c>
      <c r="H313" s="45">
        <v>781.77</v>
      </c>
      <c r="I313" s="46">
        <f t="shared" si="83"/>
        <v>781.77</v>
      </c>
    </row>
    <row r="314" spans="1:9" s="33" customFormat="1">
      <c r="A314" s="58" t="s">
        <v>718</v>
      </c>
      <c r="B314" s="43" t="s">
        <v>466</v>
      </c>
      <c r="C314" s="51" t="s">
        <v>467</v>
      </c>
      <c r="D314" s="44" t="s">
        <v>330</v>
      </c>
      <c r="E314" s="44">
        <v>1</v>
      </c>
      <c r="F314" s="45">
        <v>515.6</v>
      </c>
      <c r="G314" s="45">
        <v>38.29</v>
      </c>
      <c r="H314" s="45">
        <v>553.89</v>
      </c>
      <c r="I314" s="46">
        <f t="shared" si="83"/>
        <v>553.89</v>
      </c>
    </row>
    <row r="315" spans="1:9" s="33" customFormat="1">
      <c r="A315" s="58" t="s">
        <v>719</v>
      </c>
      <c r="B315" s="43" t="s">
        <v>113</v>
      </c>
      <c r="C315" s="51" t="s">
        <v>472</v>
      </c>
      <c r="D315" s="44" t="s">
        <v>261</v>
      </c>
      <c r="E315" s="44">
        <v>100</v>
      </c>
      <c r="F315" s="45">
        <v>3.93</v>
      </c>
      <c r="G315" s="45">
        <v>5.26</v>
      </c>
      <c r="H315" s="45">
        <v>9.19</v>
      </c>
      <c r="I315" s="46">
        <f t="shared" si="83"/>
        <v>919</v>
      </c>
    </row>
    <row r="316" spans="1:9" s="33" customFormat="1">
      <c r="A316" s="58" t="s">
        <v>720</v>
      </c>
      <c r="B316" s="43" t="s">
        <v>468</v>
      </c>
      <c r="C316" s="51" t="s">
        <v>469</v>
      </c>
      <c r="D316" s="44" t="s">
        <v>330</v>
      </c>
      <c r="E316" s="44">
        <v>1</v>
      </c>
      <c r="F316" s="45">
        <v>19.77</v>
      </c>
      <c r="G316" s="45">
        <v>13.32</v>
      </c>
      <c r="H316" s="45">
        <v>33.090000000000003</v>
      </c>
      <c r="I316" s="46">
        <f t="shared" si="83"/>
        <v>33.090000000000003</v>
      </c>
    </row>
    <row r="317" spans="1:9" s="33" customFormat="1" ht="28.5">
      <c r="A317" s="58" t="s">
        <v>721</v>
      </c>
      <c r="B317" s="43" t="s">
        <v>415</v>
      </c>
      <c r="C317" s="51" t="s">
        <v>470</v>
      </c>
      <c r="D317" s="44" t="s">
        <v>330</v>
      </c>
      <c r="E317" s="44">
        <v>1</v>
      </c>
      <c r="F317" s="45"/>
      <c r="G317" s="45"/>
      <c r="H317" s="45">
        <v>379.86</v>
      </c>
      <c r="I317" s="46">
        <f t="shared" si="83"/>
        <v>379.86</v>
      </c>
    </row>
    <row r="318" spans="1:9" s="33" customFormat="1">
      <c r="A318" s="58" t="s">
        <v>722</v>
      </c>
      <c r="B318" s="43" t="s">
        <v>473</v>
      </c>
      <c r="C318" s="51" t="s">
        <v>474</v>
      </c>
      <c r="D318" s="44" t="s">
        <v>330</v>
      </c>
      <c r="E318" s="44">
        <v>1</v>
      </c>
      <c r="F318" s="44">
        <v>2589.1</v>
      </c>
      <c r="G318" s="44">
        <v>17.7</v>
      </c>
      <c r="H318" s="45">
        <v>2606.8000000000002</v>
      </c>
      <c r="I318" s="46">
        <f t="shared" si="83"/>
        <v>2606.8000000000002</v>
      </c>
    </row>
    <row r="319" spans="1:9" s="33" customFormat="1" ht="15">
      <c r="A319" s="42" t="s">
        <v>723</v>
      </c>
      <c r="B319" s="47"/>
      <c r="C319" s="48" t="s">
        <v>497</v>
      </c>
      <c r="D319" s="49"/>
      <c r="E319" s="50"/>
      <c r="F319" s="50"/>
      <c r="G319" s="50"/>
      <c r="H319" s="50"/>
      <c r="I319" s="57">
        <f>SUM(I320:I329)</f>
        <v>9974.86</v>
      </c>
    </row>
    <row r="320" spans="1:9" s="33" customFormat="1">
      <c r="A320" s="59" t="s">
        <v>724</v>
      </c>
      <c r="B320" s="43" t="s">
        <v>478</v>
      </c>
      <c r="C320" s="51" t="s">
        <v>479</v>
      </c>
      <c r="D320" s="44" t="s">
        <v>330</v>
      </c>
      <c r="E320" s="44">
        <v>1</v>
      </c>
      <c r="F320" s="44"/>
      <c r="G320" s="44">
        <v>143.58000000000001</v>
      </c>
      <c r="H320" s="45">
        <v>143.58000000000001</v>
      </c>
      <c r="I320" s="46">
        <f>H320*E320</f>
        <v>143.58000000000001</v>
      </c>
    </row>
    <row r="321" spans="1:9" s="33" customFormat="1">
      <c r="A321" s="59" t="s">
        <v>725</v>
      </c>
      <c r="B321" s="43" t="s">
        <v>480</v>
      </c>
      <c r="C321" s="51" t="s">
        <v>481</v>
      </c>
      <c r="D321" s="44" t="s">
        <v>330</v>
      </c>
      <c r="E321" s="44">
        <v>2</v>
      </c>
      <c r="F321" s="44">
        <v>892.27</v>
      </c>
      <c r="G321" s="44">
        <v>67.33</v>
      </c>
      <c r="H321" s="45">
        <v>959.6</v>
      </c>
      <c r="I321" s="46">
        <f t="shared" ref="I321:I329" si="84">H321*E321</f>
        <v>1919.2</v>
      </c>
    </row>
    <row r="322" spans="1:9" s="33" customFormat="1" ht="28.5">
      <c r="A322" s="59" t="s">
        <v>726</v>
      </c>
      <c r="B322" s="43" t="s">
        <v>167</v>
      </c>
      <c r="C322" s="51" t="s">
        <v>482</v>
      </c>
      <c r="D322" s="44" t="s">
        <v>261</v>
      </c>
      <c r="E322" s="44">
        <v>50</v>
      </c>
      <c r="F322" s="44">
        <v>7.78</v>
      </c>
      <c r="G322" s="44">
        <v>23.94</v>
      </c>
      <c r="H322" s="45">
        <v>31.72</v>
      </c>
      <c r="I322" s="46">
        <f t="shared" si="84"/>
        <v>1586</v>
      </c>
    </row>
    <row r="323" spans="1:9" s="33" customFormat="1" ht="28.5">
      <c r="A323" s="59" t="s">
        <v>727</v>
      </c>
      <c r="B323" s="43" t="s">
        <v>483</v>
      </c>
      <c r="C323" s="51" t="s">
        <v>484</v>
      </c>
      <c r="D323" s="44" t="s">
        <v>261</v>
      </c>
      <c r="E323" s="44">
        <v>65</v>
      </c>
      <c r="F323" s="44">
        <v>17.22</v>
      </c>
      <c r="G323" s="44">
        <v>23.94</v>
      </c>
      <c r="H323" s="45">
        <v>41.16</v>
      </c>
      <c r="I323" s="46">
        <f t="shared" si="84"/>
        <v>2675.3999999999996</v>
      </c>
    </row>
    <row r="324" spans="1:9" s="33" customFormat="1" ht="42.75">
      <c r="A324" s="59" t="s">
        <v>728</v>
      </c>
      <c r="B324" s="43" t="s">
        <v>485</v>
      </c>
      <c r="C324" s="51" t="s">
        <v>486</v>
      </c>
      <c r="D324" s="44" t="s">
        <v>261</v>
      </c>
      <c r="E324" s="44">
        <v>50</v>
      </c>
      <c r="F324" s="44"/>
      <c r="G324" s="44"/>
      <c r="H324" s="45">
        <v>20.21</v>
      </c>
      <c r="I324" s="46">
        <f t="shared" si="84"/>
        <v>1010.5</v>
      </c>
    </row>
    <row r="325" spans="1:9" s="33" customFormat="1" ht="28.5">
      <c r="A325" s="59" t="s">
        <v>729</v>
      </c>
      <c r="B325" s="43" t="s">
        <v>487</v>
      </c>
      <c r="C325" s="51" t="s">
        <v>488</v>
      </c>
      <c r="D325" s="44" t="s">
        <v>330</v>
      </c>
      <c r="E325" s="44">
        <v>25</v>
      </c>
      <c r="F325" s="44"/>
      <c r="G325" s="44"/>
      <c r="H325" s="45" t="s">
        <v>498</v>
      </c>
      <c r="I325" s="46">
        <f t="shared" si="84"/>
        <v>399.5</v>
      </c>
    </row>
    <row r="326" spans="1:9" s="33" customFormat="1" ht="28.5">
      <c r="A326" s="59" t="s">
        <v>730</v>
      </c>
      <c r="B326" s="43" t="s">
        <v>489</v>
      </c>
      <c r="C326" s="51" t="s">
        <v>490</v>
      </c>
      <c r="D326" s="44" t="s">
        <v>330</v>
      </c>
      <c r="E326" s="44">
        <v>10</v>
      </c>
      <c r="F326" s="44"/>
      <c r="G326" s="44"/>
      <c r="H326" s="45" t="s">
        <v>499</v>
      </c>
      <c r="I326" s="46">
        <f t="shared" si="84"/>
        <v>211.4</v>
      </c>
    </row>
    <row r="327" spans="1:9" s="33" customFormat="1" ht="28.5">
      <c r="A327" s="59" t="s">
        <v>731</v>
      </c>
      <c r="B327" s="43" t="s">
        <v>491</v>
      </c>
      <c r="C327" s="51" t="s">
        <v>492</v>
      </c>
      <c r="D327" s="44" t="s">
        <v>330</v>
      </c>
      <c r="E327" s="44">
        <v>8</v>
      </c>
      <c r="F327" s="44"/>
      <c r="G327" s="44"/>
      <c r="H327" s="45" t="s">
        <v>500</v>
      </c>
      <c r="I327" s="46">
        <f t="shared" si="84"/>
        <v>475.92</v>
      </c>
    </row>
    <row r="328" spans="1:9" s="33" customFormat="1">
      <c r="A328" s="59" t="s">
        <v>732</v>
      </c>
      <c r="B328" s="43" t="s">
        <v>493</v>
      </c>
      <c r="C328" s="51" t="s">
        <v>494</v>
      </c>
      <c r="D328" s="44" t="s">
        <v>330</v>
      </c>
      <c r="E328" s="44">
        <v>8</v>
      </c>
      <c r="F328" s="44">
        <v>56.13</v>
      </c>
      <c r="G328" s="44">
        <v>35.89</v>
      </c>
      <c r="H328" s="45">
        <v>92.02</v>
      </c>
      <c r="I328" s="46">
        <f t="shared" si="84"/>
        <v>736.16</v>
      </c>
    </row>
    <row r="329" spans="1:9" s="33" customFormat="1" ht="28.5">
      <c r="A329" s="59" t="s">
        <v>733</v>
      </c>
      <c r="B329" s="43" t="s">
        <v>495</v>
      </c>
      <c r="C329" s="51" t="s">
        <v>496</v>
      </c>
      <c r="D329" s="44" t="s">
        <v>330</v>
      </c>
      <c r="E329" s="44">
        <v>8</v>
      </c>
      <c r="F329" s="44">
        <v>80.61</v>
      </c>
      <c r="G329" s="44">
        <v>21.54</v>
      </c>
      <c r="H329" s="45">
        <v>102.15</v>
      </c>
      <c r="I329" s="46">
        <f t="shared" si="84"/>
        <v>817.2</v>
      </c>
    </row>
    <row r="330" spans="1:9" s="33" customFormat="1" ht="15">
      <c r="A330" s="42" t="s">
        <v>734</v>
      </c>
      <c r="B330" s="47"/>
      <c r="C330" s="48" t="s">
        <v>767</v>
      </c>
      <c r="D330" s="49"/>
      <c r="E330" s="50"/>
      <c r="F330" s="50"/>
      <c r="G330" s="50"/>
      <c r="H330" s="50"/>
      <c r="I330" s="57">
        <f>SUM(I331:I341)</f>
        <v>44155.44</v>
      </c>
    </row>
    <row r="331" spans="1:9" s="33" customFormat="1" ht="28.5">
      <c r="A331" s="59" t="s">
        <v>735</v>
      </c>
      <c r="B331" s="43" t="s">
        <v>501</v>
      </c>
      <c r="C331" s="51" t="s">
        <v>502</v>
      </c>
      <c r="D331" s="44" t="s">
        <v>101</v>
      </c>
      <c r="E331" s="44">
        <v>10</v>
      </c>
      <c r="F331" s="44"/>
      <c r="G331" s="44">
        <v>21.59</v>
      </c>
      <c r="H331" s="45">
        <v>21.59</v>
      </c>
      <c r="I331" s="46">
        <f>H331*E331</f>
        <v>215.9</v>
      </c>
    </row>
    <row r="332" spans="1:9" s="33" customFormat="1" ht="28.5">
      <c r="A332" s="59" t="s">
        <v>736</v>
      </c>
      <c r="B332" s="43" t="s">
        <v>503</v>
      </c>
      <c r="C332" s="51" t="s">
        <v>504</v>
      </c>
      <c r="D332" s="44" t="s">
        <v>430</v>
      </c>
      <c r="E332" s="44">
        <v>30</v>
      </c>
      <c r="F332" s="44"/>
      <c r="G332" s="44">
        <v>12.95</v>
      </c>
      <c r="H332" s="45">
        <v>12.95</v>
      </c>
      <c r="I332" s="46">
        <f t="shared" ref="I332:I341" si="85">H332*E332</f>
        <v>388.5</v>
      </c>
    </row>
    <row r="333" spans="1:9" s="33" customFormat="1" ht="28.5">
      <c r="A333" s="59" t="s">
        <v>737</v>
      </c>
      <c r="B333" s="43" t="s">
        <v>505</v>
      </c>
      <c r="C333" s="51" t="s">
        <v>506</v>
      </c>
      <c r="D333" s="44" t="s">
        <v>431</v>
      </c>
      <c r="E333" s="44">
        <v>10</v>
      </c>
      <c r="F333" s="44">
        <v>246.46</v>
      </c>
      <c r="G333" s="44">
        <v>64.75</v>
      </c>
      <c r="H333" s="45">
        <v>311.20999999999998</v>
      </c>
      <c r="I333" s="46">
        <f t="shared" si="85"/>
        <v>3112.1</v>
      </c>
    </row>
    <row r="334" spans="1:9" s="33" customFormat="1" ht="28.5">
      <c r="A334" s="59" t="s">
        <v>738</v>
      </c>
      <c r="B334" s="43" t="s">
        <v>507</v>
      </c>
      <c r="C334" s="51" t="s">
        <v>508</v>
      </c>
      <c r="D334" s="44" t="s">
        <v>431</v>
      </c>
      <c r="E334" s="44">
        <v>4</v>
      </c>
      <c r="F334" s="44">
        <v>331.98</v>
      </c>
      <c r="G334" s="44">
        <v>64.75</v>
      </c>
      <c r="H334" s="45">
        <v>396.73</v>
      </c>
      <c r="I334" s="46">
        <f t="shared" si="85"/>
        <v>1586.92</v>
      </c>
    </row>
    <row r="335" spans="1:9" s="33" customFormat="1" ht="57">
      <c r="A335" s="59" t="s">
        <v>739</v>
      </c>
      <c r="B335" s="43" t="s">
        <v>509</v>
      </c>
      <c r="C335" s="51" t="s">
        <v>510</v>
      </c>
      <c r="D335" s="44" t="s">
        <v>169</v>
      </c>
      <c r="E335" s="44">
        <v>10</v>
      </c>
      <c r="F335" s="44"/>
      <c r="G335" s="44"/>
      <c r="H335" s="45" t="s">
        <v>521</v>
      </c>
      <c r="I335" s="46">
        <f t="shared" si="85"/>
        <v>16646.099999999999</v>
      </c>
    </row>
    <row r="336" spans="1:9" s="33" customFormat="1">
      <c r="A336" s="59" t="s">
        <v>740</v>
      </c>
      <c r="B336" s="43" t="s">
        <v>819</v>
      </c>
      <c r="C336" s="51" t="s">
        <v>820</v>
      </c>
      <c r="D336" s="44" t="s">
        <v>169</v>
      </c>
      <c r="E336" s="44">
        <v>4</v>
      </c>
      <c r="F336" s="44">
        <v>1024.9100000000001</v>
      </c>
      <c r="G336" s="44">
        <v>56.53</v>
      </c>
      <c r="H336" s="45">
        <v>1081.44</v>
      </c>
      <c r="I336" s="46">
        <f t="shared" si="85"/>
        <v>4325.76</v>
      </c>
    </row>
    <row r="337" spans="1:9" s="33" customFormat="1">
      <c r="A337" s="59" t="s">
        <v>741</v>
      </c>
      <c r="B337" s="43" t="s">
        <v>511</v>
      </c>
      <c r="C337" s="51" t="s">
        <v>512</v>
      </c>
      <c r="D337" s="44" t="s">
        <v>169</v>
      </c>
      <c r="E337" s="44">
        <v>10</v>
      </c>
      <c r="F337" s="44">
        <v>111.06</v>
      </c>
      <c r="G337" s="44">
        <v>28.39</v>
      </c>
      <c r="H337" s="45">
        <v>139.44999999999999</v>
      </c>
      <c r="I337" s="46">
        <f t="shared" si="85"/>
        <v>1394.5</v>
      </c>
    </row>
    <row r="338" spans="1:9" s="33" customFormat="1">
      <c r="A338" s="59" t="s">
        <v>821</v>
      </c>
      <c r="B338" s="43" t="s">
        <v>513</v>
      </c>
      <c r="C338" s="51" t="s">
        <v>514</v>
      </c>
      <c r="D338" s="44" t="s">
        <v>101</v>
      </c>
      <c r="E338" s="44">
        <v>13</v>
      </c>
      <c r="F338" s="44">
        <v>536.92999999999995</v>
      </c>
      <c r="G338" s="44">
        <v>120.86</v>
      </c>
      <c r="H338" s="45">
        <v>657.79</v>
      </c>
      <c r="I338" s="46">
        <f t="shared" si="85"/>
        <v>8551.27</v>
      </c>
    </row>
    <row r="339" spans="1:9" s="33" customFormat="1">
      <c r="A339" s="59" t="s">
        <v>822</v>
      </c>
      <c r="B339" s="43" t="s">
        <v>516</v>
      </c>
      <c r="C339" s="51" t="s">
        <v>517</v>
      </c>
      <c r="D339" s="44" t="s">
        <v>169</v>
      </c>
      <c r="E339" s="44">
        <v>8</v>
      </c>
      <c r="F339" s="44">
        <v>878.38</v>
      </c>
      <c r="G339" s="44">
        <v>64.75</v>
      </c>
      <c r="H339" s="45">
        <v>943.13</v>
      </c>
      <c r="I339" s="46">
        <f t="shared" si="85"/>
        <v>7545.04</v>
      </c>
    </row>
    <row r="340" spans="1:9" s="33" customFormat="1">
      <c r="A340" s="59" t="s">
        <v>823</v>
      </c>
      <c r="B340" s="43" t="s">
        <v>501</v>
      </c>
      <c r="C340" s="51" t="s">
        <v>518</v>
      </c>
      <c r="D340" s="44" t="s">
        <v>396</v>
      </c>
      <c r="E340" s="44">
        <v>11</v>
      </c>
      <c r="F340" s="44"/>
      <c r="G340" s="44">
        <v>21.59</v>
      </c>
      <c r="H340" s="45">
        <v>21.59</v>
      </c>
      <c r="I340" s="46">
        <f t="shared" si="85"/>
        <v>237.49</v>
      </c>
    </row>
    <row r="341" spans="1:9" s="33" customFormat="1">
      <c r="A341" s="59" t="s">
        <v>742</v>
      </c>
      <c r="B341" s="43" t="s">
        <v>519</v>
      </c>
      <c r="C341" s="51" t="s">
        <v>520</v>
      </c>
      <c r="D341" s="44" t="s">
        <v>396</v>
      </c>
      <c r="E341" s="44">
        <v>6</v>
      </c>
      <c r="F341" s="44"/>
      <c r="G341" s="44">
        <v>25.31</v>
      </c>
      <c r="H341" s="45">
        <v>25.31</v>
      </c>
      <c r="I341" s="46">
        <f t="shared" si="85"/>
        <v>151.85999999999999</v>
      </c>
    </row>
    <row r="342" spans="1:9" s="33" customFormat="1">
      <c r="A342" s="59"/>
      <c r="B342" s="43"/>
      <c r="C342" s="51"/>
      <c r="D342" s="44"/>
      <c r="E342" s="44"/>
      <c r="F342" s="44"/>
      <c r="G342" s="44"/>
      <c r="H342" s="45"/>
      <c r="I342" s="46"/>
    </row>
    <row r="343" spans="1:9" s="33" customFormat="1" ht="15">
      <c r="A343" s="42" t="s">
        <v>743</v>
      </c>
      <c r="B343" s="47"/>
      <c r="C343" s="48" t="s">
        <v>523</v>
      </c>
      <c r="D343" s="49"/>
      <c r="E343" s="50"/>
      <c r="F343" s="50"/>
      <c r="G343" s="50"/>
      <c r="H343" s="50"/>
      <c r="I343" s="57">
        <f>SUM(I344)</f>
        <v>8092.16</v>
      </c>
    </row>
    <row r="344" spans="1:9" s="33" customFormat="1" ht="28.5">
      <c r="A344" s="59" t="s">
        <v>744</v>
      </c>
      <c r="B344" s="43" t="s">
        <v>515</v>
      </c>
      <c r="C344" s="51" t="s">
        <v>524</v>
      </c>
      <c r="D344" s="44" t="s">
        <v>80</v>
      </c>
      <c r="E344" s="44">
        <v>4</v>
      </c>
      <c r="F344" s="44">
        <v>2023.04</v>
      </c>
      <c r="G344" s="44"/>
      <c r="H344" s="45">
        <v>2023.04</v>
      </c>
      <c r="I344" s="46">
        <f>H344*E344</f>
        <v>8092.16</v>
      </c>
    </row>
    <row r="345" spans="1:9" s="33" customFormat="1" ht="15">
      <c r="A345" s="42" t="s">
        <v>745</v>
      </c>
      <c r="B345" s="47"/>
      <c r="C345" s="48" t="s">
        <v>556</v>
      </c>
      <c r="D345" s="49"/>
      <c r="E345" s="50"/>
      <c r="F345" s="50"/>
      <c r="G345" s="50"/>
      <c r="H345" s="50"/>
      <c r="I345" s="57">
        <f>SUM(I346:I347)</f>
        <v>19217.5</v>
      </c>
    </row>
    <row r="346" spans="1:9" s="33" customFormat="1" ht="28.5">
      <c r="A346" s="59" t="s">
        <v>746</v>
      </c>
      <c r="B346" s="43" t="s">
        <v>557</v>
      </c>
      <c r="C346" s="51" t="s">
        <v>558</v>
      </c>
      <c r="D346" s="44" t="s">
        <v>89</v>
      </c>
      <c r="E346" s="44">
        <v>250</v>
      </c>
      <c r="F346" s="44"/>
      <c r="G346" s="44">
        <v>5.84</v>
      </c>
      <c r="H346" s="45">
        <v>5.84</v>
      </c>
      <c r="I346" s="46">
        <f>H346*E346</f>
        <v>1460</v>
      </c>
    </row>
    <row r="347" spans="1:9" s="33" customFormat="1" ht="28.5">
      <c r="A347" s="59" t="s">
        <v>747</v>
      </c>
      <c r="B347" s="43" t="s">
        <v>560</v>
      </c>
      <c r="C347" s="51" t="s">
        <v>559</v>
      </c>
      <c r="D347" s="44" t="s">
        <v>89</v>
      </c>
      <c r="E347" s="44">
        <v>250</v>
      </c>
      <c r="F347" s="44"/>
      <c r="G347" s="44"/>
      <c r="H347" s="45">
        <v>71.03</v>
      </c>
      <c r="I347" s="46">
        <f>H347*E347</f>
        <v>17757.5</v>
      </c>
    </row>
    <row r="348" spans="1:9" s="33" customFormat="1" ht="15">
      <c r="A348" s="42" t="s">
        <v>796</v>
      </c>
      <c r="B348" s="47"/>
      <c r="C348" s="48" t="s">
        <v>797</v>
      </c>
      <c r="D348" s="49"/>
      <c r="E348" s="50"/>
      <c r="F348" s="50"/>
      <c r="G348" s="50"/>
      <c r="H348" s="50"/>
      <c r="I348" s="57">
        <f>SUM(I349:I352)</f>
        <v>2374.16</v>
      </c>
    </row>
    <row r="349" spans="1:9" s="33" customFormat="1" ht="28.5">
      <c r="A349" s="59" t="s">
        <v>799</v>
      </c>
      <c r="B349" s="43" t="s">
        <v>388</v>
      </c>
      <c r="C349" s="51" t="s">
        <v>803</v>
      </c>
      <c r="D349" s="44" t="s">
        <v>340</v>
      </c>
      <c r="E349" s="44">
        <v>2</v>
      </c>
      <c r="F349" s="44"/>
      <c r="G349" s="44">
        <v>77.88</v>
      </c>
      <c r="H349" s="45">
        <v>77.88</v>
      </c>
      <c r="I349" s="46">
        <f>H349*E349</f>
        <v>155.76</v>
      </c>
    </row>
    <row r="350" spans="1:9" s="33" customFormat="1">
      <c r="A350" s="59" t="s">
        <v>801</v>
      </c>
      <c r="B350" s="43" t="s">
        <v>800</v>
      </c>
      <c r="C350" s="51" t="s">
        <v>804</v>
      </c>
      <c r="D350" s="44" t="s">
        <v>351</v>
      </c>
      <c r="E350" s="44">
        <v>100</v>
      </c>
      <c r="F350" s="44">
        <v>9.08</v>
      </c>
      <c r="G350" s="44">
        <v>2.5099999999999998</v>
      </c>
      <c r="H350" s="45">
        <v>11.59</v>
      </c>
      <c r="I350" s="46">
        <f t="shared" ref="I350:I352" si="86">H350*E350</f>
        <v>1159</v>
      </c>
    </row>
    <row r="351" spans="1:9" s="33" customFormat="1">
      <c r="A351" s="59" t="s">
        <v>802</v>
      </c>
      <c r="B351" s="43" t="s">
        <v>805</v>
      </c>
      <c r="C351" s="51" t="s">
        <v>806</v>
      </c>
      <c r="D351" s="44" t="s">
        <v>340</v>
      </c>
      <c r="E351" s="44">
        <v>2</v>
      </c>
      <c r="F351" s="44">
        <v>416.28</v>
      </c>
      <c r="G351" s="44"/>
      <c r="H351" s="45">
        <v>416.28</v>
      </c>
      <c r="I351" s="46">
        <f t="shared" si="86"/>
        <v>832.56</v>
      </c>
    </row>
    <row r="352" spans="1:9" s="33" customFormat="1">
      <c r="A352" s="59" t="s">
        <v>809</v>
      </c>
      <c r="B352" s="43" t="s">
        <v>807</v>
      </c>
      <c r="C352" s="51" t="s">
        <v>808</v>
      </c>
      <c r="D352" s="44" t="s">
        <v>340</v>
      </c>
      <c r="E352" s="44">
        <v>2</v>
      </c>
      <c r="F352" s="44"/>
      <c r="G352" s="44">
        <v>113.42</v>
      </c>
      <c r="H352" s="45">
        <v>113.42</v>
      </c>
      <c r="I352" s="46">
        <f t="shared" si="86"/>
        <v>226.84</v>
      </c>
    </row>
    <row r="353" spans="1:9" s="33" customFormat="1" ht="34.5" customHeight="1">
      <c r="A353" s="69">
        <v>10</v>
      </c>
      <c r="B353" s="70"/>
      <c r="C353" s="71" t="s">
        <v>748</v>
      </c>
      <c r="D353" s="72"/>
      <c r="E353" s="73"/>
      <c r="F353" s="73"/>
      <c r="G353" s="73"/>
      <c r="H353" s="73"/>
      <c r="I353" s="74">
        <f>SUM(I354:I356)</f>
        <v>24615</v>
      </c>
    </row>
    <row r="354" spans="1:9" s="33" customFormat="1" ht="28.5">
      <c r="A354" s="59" t="s">
        <v>749</v>
      </c>
      <c r="B354" s="43" t="s">
        <v>752</v>
      </c>
      <c r="C354" s="51" t="s">
        <v>753</v>
      </c>
      <c r="D354" s="44" t="s">
        <v>89</v>
      </c>
      <c r="E354" s="44">
        <v>1500</v>
      </c>
      <c r="F354" s="44"/>
      <c r="G354" s="44">
        <v>1.95</v>
      </c>
      <c r="H354" s="45">
        <v>1.95</v>
      </c>
      <c r="I354" s="46">
        <f>H354*E354</f>
        <v>2925</v>
      </c>
    </row>
    <row r="355" spans="1:9" s="33" customFormat="1">
      <c r="A355" s="59" t="s">
        <v>750</v>
      </c>
      <c r="B355" s="43" t="s">
        <v>754</v>
      </c>
      <c r="C355" s="51" t="s">
        <v>755</v>
      </c>
      <c r="D355" s="44" t="s">
        <v>80</v>
      </c>
      <c r="E355" s="44">
        <v>1000</v>
      </c>
      <c r="F355" s="44"/>
      <c r="G355" s="44">
        <v>13.63</v>
      </c>
      <c r="H355" s="45">
        <v>13.63</v>
      </c>
      <c r="I355" s="46">
        <f t="shared" ref="I355:I357" si="87">H355*E355</f>
        <v>13630</v>
      </c>
    </row>
    <row r="356" spans="1:9" s="33" customFormat="1">
      <c r="A356" s="59" t="s">
        <v>751</v>
      </c>
      <c r="B356" s="43" t="s">
        <v>756</v>
      </c>
      <c r="C356" s="51" t="s">
        <v>757</v>
      </c>
      <c r="D356" s="44" t="s">
        <v>80</v>
      </c>
      <c r="E356" s="44">
        <v>1000</v>
      </c>
      <c r="F356" s="44">
        <v>2.41</v>
      </c>
      <c r="G356" s="44">
        <v>5.65</v>
      </c>
      <c r="H356" s="45">
        <v>8.06</v>
      </c>
      <c r="I356" s="46">
        <f t="shared" si="87"/>
        <v>8060.0000000000009</v>
      </c>
    </row>
    <row r="357" spans="1:9" s="33" customFormat="1">
      <c r="A357" s="59"/>
      <c r="B357" s="43"/>
      <c r="C357" s="51"/>
      <c r="D357" s="44"/>
      <c r="E357" s="44"/>
      <c r="F357" s="44"/>
      <c r="G357" s="44"/>
      <c r="H357" s="45"/>
      <c r="I357" s="46">
        <f t="shared" si="87"/>
        <v>0</v>
      </c>
    </row>
    <row r="358" spans="1:9" ht="15">
      <c r="A358" s="60"/>
      <c r="B358" s="52"/>
      <c r="C358" s="53" t="s">
        <v>10</v>
      </c>
      <c r="D358" s="54"/>
      <c r="E358" s="55"/>
      <c r="F358" s="55"/>
      <c r="G358" s="55"/>
      <c r="H358" s="56"/>
      <c r="I358" s="61">
        <f>SUM(I3,I12,I22,I45,I49,I68,I62,I137,+I199+I353)</f>
        <v>2447399.5299920002</v>
      </c>
    </row>
    <row r="359" spans="1:9" ht="15">
      <c r="A359" s="60"/>
      <c r="B359" s="52"/>
      <c r="C359" s="53" t="str">
        <f>CONCATENATE("ADMINISTRAÇÃO LOCAL (",BDI!C36*100,"%)")</f>
        <v>ADMINISTRAÇÃO LOCAL (6,23%)</v>
      </c>
      <c r="D359" s="54"/>
      <c r="E359" s="55"/>
      <c r="F359" s="55"/>
      <c r="G359" s="55"/>
      <c r="H359" s="56"/>
      <c r="I359" s="61">
        <f>I358*BDI!C36</f>
        <v>152472.99071850162</v>
      </c>
    </row>
    <row r="360" spans="1:9" ht="15">
      <c r="A360" s="60"/>
      <c r="B360" s="52"/>
      <c r="C360" s="53" t="str">
        <f>CONCATENATE("BDI (",BDI!C26*100,"%)")</f>
        <v>BDI (25,65%)</v>
      </c>
      <c r="D360" s="54"/>
      <c r="E360" s="55"/>
      <c r="F360" s="55"/>
      <c r="G360" s="55"/>
      <c r="H360" s="56"/>
      <c r="I360" s="61">
        <f>SUM(I358:I359)*BDI!C26</f>
        <v>666867.30156224372</v>
      </c>
    </row>
    <row r="361" spans="1:9" ht="15">
      <c r="A361" s="62"/>
      <c r="B361" s="63"/>
      <c r="C361" s="64" t="s">
        <v>11</v>
      </c>
      <c r="D361" s="65"/>
      <c r="E361" s="66"/>
      <c r="F361" s="66"/>
      <c r="G361" s="66"/>
      <c r="H361" s="67"/>
      <c r="I361" s="68">
        <f>SUM(I358:I360)</f>
        <v>3266739.8222727454</v>
      </c>
    </row>
    <row r="364" spans="1:9">
      <c r="I364" s="39"/>
    </row>
    <row r="366" spans="1:9">
      <c r="E366" s="39"/>
    </row>
    <row r="367" spans="1:9">
      <c r="I367" s="39"/>
    </row>
  </sheetData>
  <autoFilter ref="A1:I367">
    <filterColumn colId="5" showButton="0"/>
    <filterColumn colId="6" showButton="0"/>
    <filterColumn colId="7" showButton="0"/>
  </autoFilter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76" fitToHeight="0" orientation="landscape" r:id="rId1"/>
  <headerFooter>
    <oddHeader>&amp;L&amp;G&amp;C&amp;"-,Negrito"&amp;14FLORESTA ESTADUAL EDMUNDO NAVARRO DE ANDRADE    &amp;RREFERENCIAL CDHU
VERSÃO 186
VIGÊNCIA A PARTIR DE 07/2022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Layout" zoomScale="80" zoomScaleNormal="80" zoomScalePageLayoutView="80" workbookViewId="0">
      <selection activeCell="B43" sqref="B43"/>
    </sheetView>
  </sheetViews>
  <sheetFormatPr defaultColWidth="9.140625" defaultRowHeight="15" outlineLevelRow="1" outlineLevelCol="1"/>
  <cols>
    <col min="1" max="1" width="7.5703125" style="22" customWidth="1"/>
    <col min="2" max="2" width="61.85546875" style="21" customWidth="1"/>
    <col min="3" max="12" width="14.7109375" style="21" customWidth="1" outlineLevel="1"/>
    <col min="13" max="13" width="19.5703125" style="21" bestFit="1" customWidth="1"/>
    <col min="14" max="14" width="13.42578125" style="21" customWidth="1"/>
    <col min="15" max="15" width="19.140625" style="21" customWidth="1"/>
    <col min="16" max="17" width="17.140625" style="21" bestFit="1" customWidth="1"/>
    <col min="18" max="18" width="14.28515625" style="21" customWidth="1"/>
    <col min="19" max="19" width="6.140625" style="21" customWidth="1"/>
    <col min="20" max="16384" width="9.140625" style="21"/>
  </cols>
  <sheetData>
    <row r="1" spans="1:18" ht="26.45" customHeight="1" thickTop="1" thickBot="1">
      <c r="A1" s="17" t="s">
        <v>789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  <c r="Q1" s="20"/>
      <c r="R1" s="20"/>
    </row>
    <row r="2" spans="1:18" ht="16.5" thickTop="1" thickBot="1"/>
    <row r="3" spans="1:18" ht="15.75" thickBot="1">
      <c r="A3" s="170" t="s">
        <v>0</v>
      </c>
      <c r="B3" s="172" t="s">
        <v>48</v>
      </c>
      <c r="C3" s="174" t="s">
        <v>49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76"/>
      <c r="P3" s="176"/>
      <c r="Q3" s="176"/>
      <c r="R3" s="177"/>
    </row>
    <row r="4" spans="1:18" s="23" customFormat="1" ht="55.5" customHeight="1" thickBot="1">
      <c r="A4" s="171"/>
      <c r="B4" s="173"/>
      <c r="C4" s="37" t="s">
        <v>50</v>
      </c>
      <c r="D4" s="36" t="s">
        <v>768</v>
      </c>
      <c r="E4" s="36" t="s">
        <v>769</v>
      </c>
      <c r="F4" s="36" t="s">
        <v>770</v>
      </c>
      <c r="G4" s="37" t="s">
        <v>771</v>
      </c>
      <c r="H4" s="36" t="s">
        <v>772</v>
      </c>
      <c r="I4" s="36" t="s">
        <v>773</v>
      </c>
      <c r="J4" s="36" t="s">
        <v>774</v>
      </c>
      <c r="K4" s="37" t="s">
        <v>775</v>
      </c>
      <c r="L4" s="36" t="s">
        <v>776</v>
      </c>
      <c r="M4" s="178" t="s">
        <v>51</v>
      </c>
      <c r="N4" s="179"/>
      <c r="O4" s="93" t="str">
        <f>B53</f>
        <v>ADMINISTRAÇÃO LOCAL (6,23%)</v>
      </c>
      <c r="P4" s="36" t="str">
        <f>B54</f>
        <v>BDI (25,65%)</v>
      </c>
      <c r="Q4" s="36" t="s">
        <v>1</v>
      </c>
      <c r="R4" s="38" t="s">
        <v>52</v>
      </c>
    </row>
    <row r="5" spans="1:18" s="94" customFormat="1" ht="24.95" customHeight="1">
      <c r="A5" s="102">
        <v>1</v>
      </c>
      <c r="B5" s="87" t="str">
        <f>VLOOKUP(A5,FEENA!A:I,3,0)</f>
        <v>SERVIÇOS INICIAIS</v>
      </c>
      <c r="C5" s="95">
        <f>M5*0.2</f>
        <v>18991.621600000002</v>
      </c>
      <c r="D5" s="95">
        <f>$M5*0.3</f>
        <v>28487.432400000002</v>
      </c>
      <c r="E5" s="95">
        <f>$M5*0.3</f>
        <v>28487.432400000002</v>
      </c>
      <c r="F5" s="96"/>
      <c r="G5" s="96"/>
      <c r="H5" s="96"/>
      <c r="I5" s="96"/>
      <c r="J5" s="96"/>
      <c r="K5" s="96"/>
      <c r="L5" s="96">
        <f>$M5*0.2</f>
        <v>18991.621600000002</v>
      </c>
      <c r="M5" s="138">
        <f>VLOOKUP(A5,FEENA!A:I,9,0)</f>
        <v>94958.108000000007</v>
      </c>
      <c r="N5" s="97"/>
      <c r="O5" s="144">
        <f>M5*BDI!$C$36</f>
        <v>5915.8901284000003</v>
      </c>
      <c r="P5" s="145">
        <f>SUM(M5:O5)*BDI!$C$26</f>
        <v>25874.180519934602</v>
      </c>
      <c r="Q5" s="146">
        <f t="shared" ref="Q5:Q11" si="0">SUM(M5:P5)</f>
        <v>126748.17864833461</v>
      </c>
      <c r="R5" s="88">
        <f>Q5/Q52</f>
        <v>3.8799593951180669E-2</v>
      </c>
    </row>
    <row r="6" spans="1:18" s="94" customFormat="1" ht="24.95" customHeight="1">
      <c r="A6" s="103">
        <v>2</v>
      </c>
      <c r="B6" s="89" t="str">
        <f>VLOOKUP(A6,FEENA!A:I,3,0)</f>
        <v>PROJETOS/DIAGNÓSTICOS E APROVAÇÕES</v>
      </c>
      <c r="C6" s="98">
        <f>$M6*0.5</f>
        <v>116067.87600000002</v>
      </c>
      <c r="D6" s="98">
        <f>$M6*0.3</f>
        <v>69640.725600000005</v>
      </c>
      <c r="E6" s="90"/>
      <c r="F6" s="90"/>
      <c r="G6" s="90"/>
      <c r="H6" s="90"/>
      <c r="I6" s="90"/>
      <c r="J6" s="90"/>
      <c r="K6" s="90"/>
      <c r="L6" s="90">
        <f>$M6*0.2</f>
        <v>46427.150400000013</v>
      </c>
      <c r="M6" s="139">
        <f>VLOOKUP(A6,FEENA!A:I,9,0)</f>
        <v>232135.75200000004</v>
      </c>
      <c r="N6" s="98"/>
      <c r="O6" s="147">
        <f>M6*BDI!$C$36</f>
        <v>14462.057349600003</v>
      </c>
      <c r="P6" s="145">
        <f>SUM(M6:O6)*BDI!$C$26</f>
        <v>63252.338098172411</v>
      </c>
      <c r="Q6" s="146">
        <f t="shared" si="0"/>
        <v>309850.14744777244</v>
      </c>
      <c r="R6" s="91">
        <f t="shared" ref="R6:R11" si="1">Q6/$Q$52</f>
        <v>9.4849961828978063E-2</v>
      </c>
    </row>
    <row r="7" spans="1:18" s="94" customFormat="1" ht="24.95" customHeight="1">
      <c r="A7" s="103">
        <v>3</v>
      </c>
      <c r="B7" s="89" t="str">
        <f>VLOOKUP(A7,FEENA!A:I,3,0)</f>
        <v>DISTRIBUIÇÃO ELÉTRICA GERAL</v>
      </c>
      <c r="C7" s="98"/>
      <c r="D7" s="98"/>
      <c r="E7" s="90"/>
      <c r="F7" s="90">
        <f>$M7*0.2</f>
        <v>68543.314000000013</v>
      </c>
      <c r="G7" s="90">
        <f t="shared" ref="G7:J7" si="2">$M7*0.2</f>
        <v>68543.314000000013</v>
      </c>
      <c r="H7" s="90">
        <f t="shared" si="2"/>
        <v>68543.314000000013</v>
      </c>
      <c r="I7" s="90">
        <f t="shared" si="2"/>
        <v>68543.314000000013</v>
      </c>
      <c r="J7" s="90">
        <f t="shared" si="2"/>
        <v>68543.314000000013</v>
      </c>
      <c r="K7" s="90"/>
      <c r="L7" s="90"/>
      <c r="M7" s="139">
        <f>VLOOKUP(A7,FEENA!A:I,9,0)</f>
        <v>342716.57000000007</v>
      </c>
      <c r="N7" s="98"/>
      <c r="O7" s="147">
        <f>M7*BDI!$C$36</f>
        <v>21351.242311000005</v>
      </c>
      <c r="P7" s="145">
        <f>SUM(M7:O7)*BDI!$C$26</f>
        <v>93383.393857771516</v>
      </c>
      <c r="Q7" s="146">
        <f t="shared" si="0"/>
        <v>457451.20616877161</v>
      </c>
      <c r="R7" s="91">
        <f t="shared" si="1"/>
        <v>0.14003294754294587</v>
      </c>
    </row>
    <row r="8" spans="1:18" s="94" customFormat="1" ht="24.95" customHeight="1">
      <c r="A8" s="103">
        <v>4</v>
      </c>
      <c r="B8" s="89" t="str">
        <f>VLOOKUP(A8,FEENA!A:I,3,0)</f>
        <v>TRATAMENTO DE ESGOTO</v>
      </c>
      <c r="C8" s="98"/>
      <c r="D8" s="98"/>
      <c r="E8" s="90"/>
      <c r="F8" s="90"/>
      <c r="G8" s="90">
        <f>$M8*0.5</f>
        <v>85699.83</v>
      </c>
      <c r="H8" s="90">
        <f>$M8*0.5</f>
        <v>85699.83</v>
      </c>
      <c r="I8" s="90"/>
      <c r="J8" s="90"/>
      <c r="K8" s="90"/>
      <c r="L8" s="90"/>
      <c r="M8" s="139">
        <f>VLOOKUP(A8,FEENA!A:I,9,0)</f>
        <v>171399.66</v>
      </c>
      <c r="N8" s="98"/>
      <c r="O8" s="147">
        <f>M8*BDI!$C$36</f>
        <v>10678.198818000001</v>
      </c>
      <c r="P8" s="145">
        <f>SUM(M8:O8)*BDI!$C$26</f>
        <v>46702.970786817001</v>
      </c>
      <c r="Q8" s="146">
        <f t="shared" si="0"/>
        <v>228780.829604817</v>
      </c>
      <c r="R8" s="91">
        <f t="shared" si="1"/>
        <v>7.0033379470560042E-2</v>
      </c>
    </row>
    <row r="9" spans="1:18" s="94" customFormat="1" ht="24.95" customHeight="1">
      <c r="A9" s="103">
        <v>5</v>
      </c>
      <c r="B9" s="89" t="str">
        <f>VLOOKUP(A9,FEENA!A:I,3,0)</f>
        <v>DISTRIBUIÇÃO DE DADOS GERAL</v>
      </c>
      <c r="C9" s="98"/>
      <c r="D9" s="98"/>
      <c r="E9" s="90"/>
      <c r="F9" s="90"/>
      <c r="G9" s="90"/>
      <c r="H9" s="90">
        <f>$M9*0.5</f>
        <v>40288.300000000003</v>
      </c>
      <c r="I9" s="90">
        <f>$M9*0.5</f>
        <v>40288.300000000003</v>
      </c>
      <c r="J9" s="90"/>
      <c r="K9" s="90"/>
      <c r="L9" s="90"/>
      <c r="M9" s="139">
        <f>VLOOKUP(A9,FEENA!A:I,9,0)</f>
        <v>80576.600000000006</v>
      </c>
      <c r="N9" s="98"/>
      <c r="O9" s="147">
        <f>M9*BDI!$C$36</f>
        <v>5019.9221800000005</v>
      </c>
      <c r="P9" s="145">
        <f>SUM(M9:O9)*BDI!$C$26</f>
        <v>21955.507939170002</v>
      </c>
      <c r="Q9" s="146">
        <f t="shared" si="0"/>
        <v>107552.03011917</v>
      </c>
      <c r="R9" s="91">
        <f t="shared" si="1"/>
        <v>3.2923353548353178E-2</v>
      </c>
    </row>
    <row r="10" spans="1:18" s="94" customFormat="1" ht="24.95" customHeight="1">
      <c r="A10" s="103">
        <v>6</v>
      </c>
      <c r="B10" s="89" t="str">
        <f>VLOOKUP(A10,FEENA!A:I,3,0)</f>
        <v>DISTRIBUIÇÃO DE AGUA POTAVEL</v>
      </c>
      <c r="C10" s="98"/>
      <c r="D10" s="98"/>
      <c r="E10" s="90"/>
      <c r="F10" s="90"/>
      <c r="G10" s="90"/>
      <c r="H10" s="90">
        <f>$M10*0.3</f>
        <v>35143.68</v>
      </c>
      <c r="I10" s="90">
        <f t="shared" ref="I10:J10" si="3">$M10*0.3</f>
        <v>35143.68</v>
      </c>
      <c r="J10" s="90">
        <f t="shared" si="3"/>
        <v>35143.68</v>
      </c>
      <c r="K10" s="90">
        <f>$M10*0.1</f>
        <v>11714.560000000001</v>
      </c>
      <c r="L10" s="90"/>
      <c r="M10" s="139">
        <f>VLOOKUP(A10,FEENA!A:I,9,0)</f>
        <v>117145.60000000001</v>
      </c>
      <c r="N10" s="98"/>
      <c r="O10" s="147">
        <f>M10*BDI!$C$36</f>
        <v>7298.1708800000006</v>
      </c>
      <c r="P10" s="145">
        <f>SUM(M10:O10)*BDI!$C$26</f>
        <v>31919.827230720002</v>
      </c>
      <c r="Q10" s="146">
        <f t="shared" si="0"/>
        <v>156363.59811072002</v>
      </c>
      <c r="R10" s="91">
        <f t="shared" si="1"/>
        <v>4.7865335661146813E-2</v>
      </c>
    </row>
    <row r="11" spans="1:18" s="94" customFormat="1" ht="24.95" customHeight="1">
      <c r="A11" s="103">
        <v>7</v>
      </c>
      <c r="B11" s="89" t="str">
        <f>VLOOKUP(A11,FEENA!A:I,3,0)</f>
        <v>MUSEU</v>
      </c>
      <c r="C11" s="98"/>
      <c r="D11" s="98"/>
      <c r="E11" s="90">
        <f t="shared" ref="E11:L11" si="4">SUM(E12:E23)</f>
        <v>78710.377487599995</v>
      </c>
      <c r="F11" s="90">
        <f t="shared" si="4"/>
        <v>102347.50331680001</v>
      </c>
      <c r="G11" s="90">
        <f t="shared" si="4"/>
        <v>90485.827487599992</v>
      </c>
      <c r="H11" s="90">
        <f t="shared" si="4"/>
        <v>19574.449999999997</v>
      </c>
      <c r="I11" s="90">
        <f t="shared" si="4"/>
        <v>100213.2515</v>
      </c>
      <c r="J11" s="90">
        <f t="shared" si="4"/>
        <v>85356.669339999993</v>
      </c>
      <c r="K11" s="90">
        <f t="shared" si="4"/>
        <v>18708.754959999998</v>
      </c>
      <c r="L11" s="90">
        <f t="shared" si="4"/>
        <v>33736.9</v>
      </c>
      <c r="M11" s="139">
        <f>VLOOKUP(A11,FEENA!A:I,9,0)</f>
        <v>529133.73409199994</v>
      </c>
      <c r="N11" s="98"/>
      <c r="O11" s="147">
        <f>M11*BDI!$C$36</f>
        <v>32965.031633931598</v>
      </c>
      <c r="P11" s="145">
        <f>SUM(M11:O11)*BDI!$C$26</f>
        <v>144178.33340870144</v>
      </c>
      <c r="Q11" s="146">
        <f t="shared" si="0"/>
        <v>706277.09913463297</v>
      </c>
      <c r="R11" s="91">
        <f t="shared" si="1"/>
        <v>0.21620243348405382</v>
      </c>
    </row>
    <row r="12" spans="1:18" s="24" customFormat="1" ht="24.95" customHeight="1" outlineLevel="1">
      <c r="A12" s="104" t="s">
        <v>211</v>
      </c>
      <c r="B12" s="83" t="str">
        <f>VLOOKUP(A12,FEENA!A:I,3,0)</f>
        <v>COBERTURA</v>
      </c>
      <c r="C12" s="85"/>
      <c r="D12" s="86"/>
      <c r="E12" s="86">
        <f>$N12*0.3</f>
        <v>70911.377487599995</v>
      </c>
      <c r="F12" s="86">
        <f>$N12*0.4</f>
        <v>94548.503316800008</v>
      </c>
      <c r="G12" s="86">
        <f>N12*0.3</f>
        <v>70911.377487599995</v>
      </c>
      <c r="H12" s="86"/>
      <c r="I12" s="86"/>
      <c r="J12" s="86"/>
      <c r="K12" s="86"/>
      <c r="L12" s="86"/>
      <c r="M12" s="140"/>
      <c r="N12" s="92">
        <f>VLOOKUP(A12,FEENA!A:I,9,0)</f>
        <v>236371.25829200001</v>
      </c>
      <c r="O12" s="148">
        <f>N12*BDI!$C$36</f>
        <v>14725.929391591601</v>
      </c>
      <c r="P12" s="149">
        <f>SUM(N12:O12)*BDI!$C$26</f>
        <v>64406.428640841252</v>
      </c>
      <c r="Q12" s="150">
        <f t="shared" ref="Q12:Q50" si="5">SUM(N12:P12)</f>
        <v>315503.61632443289</v>
      </c>
      <c r="R12" s="105"/>
    </row>
    <row r="13" spans="1:18" s="24" customFormat="1" ht="24.95" customHeight="1" outlineLevel="1">
      <c r="A13" s="104" t="s">
        <v>228</v>
      </c>
      <c r="B13" s="83" t="str">
        <f>VLOOKUP(A13,FEENA!A:I,3,0)</f>
        <v>PISO</v>
      </c>
      <c r="C13" s="85"/>
      <c r="D13" s="86"/>
      <c r="E13" s="86"/>
      <c r="F13" s="86"/>
      <c r="G13" s="86"/>
      <c r="H13" s="86"/>
      <c r="I13" s="86">
        <f>$N13*0.5</f>
        <v>7693.75</v>
      </c>
      <c r="J13" s="86">
        <f>$N13*0.5</f>
        <v>7693.75</v>
      </c>
      <c r="K13" s="86"/>
      <c r="L13" s="86"/>
      <c r="M13" s="141"/>
      <c r="N13" s="84">
        <f>VLOOKUP(A13,FEENA!A:I,9,0)</f>
        <v>15387.5</v>
      </c>
      <c r="O13" s="148">
        <f>N13*BDI!$C$36</f>
        <v>958.64125000000001</v>
      </c>
      <c r="P13" s="149">
        <f>SUM(N13:O13)*BDI!$C$26</f>
        <v>4192.7852306250006</v>
      </c>
      <c r="Q13" s="150">
        <f t="shared" si="5"/>
        <v>20538.926480624999</v>
      </c>
      <c r="R13" s="105"/>
    </row>
    <row r="14" spans="1:18" s="24" customFormat="1" ht="24.95" customHeight="1" outlineLevel="1">
      <c r="A14" s="104" t="s">
        <v>231</v>
      </c>
      <c r="B14" s="83" t="str">
        <f>VLOOKUP(A14,FEENA!A:I,3,0)</f>
        <v xml:space="preserve">ELÉTRICA </v>
      </c>
      <c r="C14" s="85"/>
      <c r="D14" s="86"/>
      <c r="E14" s="86"/>
      <c r="F14" s="86"/>
      <c r="G14" s="86">
        <f>$N14*0.3</f>
        <v>11775.449999999997</v>
      </c>
      <c r="H14" s="86">
        <f t="shared" ref="H14:I14" si="6">$N14*0.3</f>
        <v>11775.449999999997</v>
      </c>
      <c r="I14" s="86">
        <f t="shared" si="6"/>
        <v>11775.449999999997</v>
      </c>
      <c r="J14" s="86">
        <f>$N14*0.1</f>
        <v>3925.1499999999996</v>
      </c>
      <c r="K14" s="86"/>
      <c r="L14" s="86"/>
      <c r="M14" s="141"/>
      <c r="N14" s="84">
        <f>VLOOKUP(A14,FEENA!A:I,9,0)</f>
        <v>39251.499999999993</v>
      </c>
      <c r="O14" s="148">
        <f>N14*BDI!$C$36</f>
        <v>2445.3684499999995</v>
      </c>
      <c r="P14" s="149">
        <f>SUM(N14:O14)*BDI!$C$26</f>
        <v>10695.246757424999</v>
      </c>
      <c r="Q14" s="150">
        <f t="shared" si="5"/>
        <v>52392.115207424991</v>
      </c>
      <c r="R14" s="105"/>
    </row>
    <row r="15" spans="1:18" s="24" customFormat="1" ht="24.95" customHeight="1" outlineLevel="1">
      <c r="A15" s="104" t="s">
        <v>239</v>
      </c>
      <c r="B15" s="83" t="str">
        <f>VLOOKUP(A15,FEENA!A:I,3,0)</f>
        <v>QUADRO ELETRICO</v>
      </c>
      <c r="C15" s="85"/>
      <c r="D15" s="86"/>
      <c r="E15" s="86"/>
      <c r="F15" s="86"/>
      <c r="G15" s="86"/>
      <c r="H15" s="86"/>
      <c r="I15" s="86"/>
      <c r="J15" s="86">
        <f>N15</f>
        <v>3219.6800000000003</v>
      </c>
      <c r="K15" s="86"/>
      <c r="L15" s="86"/>
      <c r="M15" s="141"/>
      <c r="N15" s="84">
        <f>VLOOKUP(A15,FEENA!A:I,9,0)</f>
        <v>3219.6800000000003</v>
      </c>
      <c r="O15" s="148">
        <f>N15*BDI!$C$36</f>
        <v>200.58606400000002</v>
      </c>
      <c r="P15" s="149">
        <f>SUM(N15:O15)*BDI!$C$26</f>
        <v>877.2982454160001</v>
      </c>
      <c r="Q15" s="150">
        <f t="shared" si="5"/>
        <v>4297.5643094160005</v>
      </c>
      <c r="R15" s="105"/>
    </row>
    <row r="16" spans="1:18" s="24" customFormat="1" ht="24.95" customHeight="1" outlineLevel="1">
      <c r="A16" s="104" t="s">
        <v>247</v>
      </c>
      <c r="B16" s="83" t="str">
        <f>VLOOKUP(A16,FEENA!A:I,3,0)</f>
        <v>PINTURA INTERNA - PAREDE</v>
      </c>
      <c r="C16" s="85"/>
      <c r="D16" s="86"/>
      <c r="E16" s="86"/>
      <c r="F16" s="86"/>
      <c r="G16" s="86"/>
      <c r="H16" s="86"/>
      <c r="I16" s="86">
        <f>N16*0.5</f>
        <v>31242.070499999998</v>
      </c>
      <c r="J16" s="86">
        <f>N16*0.5</f>
        <v>31242.070499999998</v>
      </c>
      <c r="K16" s="86"/>
      <c r="L16" s="86"/>
      <c r="M16" s="141"/>
      <c r="N16" s="84">
        <f>VLOOKUP(A16,FEENA!A:I,9,0)</f>
        <v>62484.140999999996</v>
      </c>
      <c r="O16" s="148">
        <f>N16*BDI!$C$36</f>
        <v>3892.7619842999998</v>
      </c>
      <c r="P16" s="149">
        <f>SUM(N16:O16)*BDI!$C$26</f>
        <v>17025.675615472952</v>
      </c>
      <c r="Q16" s="150">
        <f t="shared" si="5"/>
        <v>83402.578599772954</v>
      </c>
      <c r="R16" s="105"/>
    </row>
    <row r="17" spans="1:18" s="24" customFormat="1" ht="24.95" customHeight="1" outlineLevel="1">
      <c r="A17" s="104" t="s">
        <v>250</v>
      </c>
      <c r="B17" s="83" t="str">
        <f>VLOOKUP(A17,FEENA!A:I,3,0)</f>
        <v>PINTURA EXTERNA - PAREDE</v>
      </c>
      <c r="C17" s="85"/>
      <c r="D17" s="86"/>
      <c r="E17" s="86"/>
      <c r="F17" s="86"/>
      <c r="G17" s="86"/>
      <c r="H17" s="86"/>
      <c r="I17" s="86">
        <f>N17*0.5</f>
        <v>14218.421000000002</v>
      </c>
      <c r="J17" s="86">
        <f>N17*0.5</f>
        <v>14218.421000000002</v>
      </c>
      <c r="K17" s="86"/>
      <c r="L17" s="86"/>
      <c r="M17" s="141"/>
      <c r="N17" s="84">
        <f>VLOOKUP(A17,FEENA!A:I,9,0)</f>
        <v>28436.842000000004</v>
      </c>
      <c r="O17" s="148">
        <f>N17*BDI!$C$36</f>
        <v>1771.6152566000003</v>
      </c>
      <c r="P17" s="149">
        <f>SUM(N17:O17)*BDI!$C$26</f>
        <v>7748.4692863179016</v>
      </c>
      <c r="Q17" s="150">
        <f t="shared" si="5"/>
        <v>37956.926542917907</v>
      </c>
      <c r="R17" s="105"/>
    </row>
    <row r="18" spans="1:18" s="24" customFormat="1" ht="24.95" customHeight="1" outlineLevel="1">
      <c r="A18" s="104" t="s">
        <v>253</v>
      </c>
      <c r="B18" s="83" t="str">
        <f>VLOOKUP(A18,FEENA!A:I,3,0)</f>
        <v>PINTURA DE ESQUADRIAS  DE MADEIRA</v>
      </c>
      <c r="C18" s="85"/>
      <c r="D18" s="86"/>
      <c r="E18" s="86"/>
      <c r="F18" s="86"/>
      <c r="G18" s="86"/>
      <c r="H18" s="86"/>
      <c r="I18" s="86">
        <f>N18</f>
        <v>15930</v>
      </c>
      <c r="J18" s="86"/>
      <c r="K18" s="86"/>
      <c r="L18" s="86"/>
      <c r="M18" s="141"/>
      <c r="N18" s="84">
        <f>VLOOKUP(A18,FEENA!A:I,9,0)</f>
        <v>15930</v>
      </c>
      <c r="O18" s="148">
        <f>N18*BDI!$C$36</f>
        <v>992.43899999999996</v>
      </c>
      <c r="P18" s="149">
        <f>SUM(N18:O18)*BDI!$C$26</f>
        <v>4340.6056035000001</v>
      </c>
      <c r="Q18" s="150">
        <f t="shared" si="5"/>
        <v>21263.044603499999</v>
      </c>
      <c r="R18" s="105"/>
    </row>
    <row r="19" spans="1:18" s="24" customFormat="1" ht="24.95" customHeight="1" outlineLevel="1">
      <c r="A19" s="104" t="s">
        <v>256</v>
      </c>
      <c r="B19" s="83" t="str">
        <f>VLOOKUP(A19,FEENA!A:I,3,0)</f>
        <v>PINTURA FORRO DE MADEIRA</v>
      </c>
      <c r="C19" s="85"/>
      <c r="D19" s="86"/>
      <c r="E19" s="86"/>
      <c r="F19" s="86"/>
      <c r="G19" s="86"/>
      <c r="H19" s="86"/>
      <c r="I19" s="86">
        <f>N19*0.5</f>
        <v>11554.559999999998</v>
      </c>
      <c r="J19" s="86">
        <f>N19*0.5</f>
        <v>11554.559999999998</v>
      </c>
      <c r="K19" s="86"/>
      <c r="L19" s="86"/>
      <c r="M19" s="141"/>
      <c r="N19" s="84">
        <f>VLOOKUP(A19,FEENA!A:I,9,0)</f>
        <v>23109.119999999995</v>
      </c>
      <c r="O19" s="148">
        <f>N19*BDI!$C$36</f>
        <v>1439.6981759999996</v>
      </c>
      <c r="P19" s="149">
        <f>SUM(N19:O19)*BDI!$C$26</f>
        <v>6296.7718621439981</v>
      </c>
      <c r="Q19" s="150">
        <f t="shared" si="5"/>
        <v>30845.590038143993</v>
      </c>
      <c r="R19" s="105"/>
    </row>
    <row r="20" spans="1:18" s="24" customFormat="1" ht="24.95" customHeight="1" outlineLevel="1">
      <c r="A20" s="104" t="s">
        <v>318</v>
      </c>
      <c r="B20" s="83" t="str">
        <f>VLOOKUP(A20,FEENA!A:I,3,0)</f>
        <v>COMUNICAÇÃO VISUAL</v>
      </c>
      <c r="C20" s="85"/>
      <c r="D20" s="86"/>
      <c r="E20" s="86"/>
      <c r="F20" s="86"/>
      <c r="G20" s="86"/>
      <c r="H20" s="86"/>
      <c r="I20" s="86"/>
      <c r="J20" s="86"/>
      <c r="K20" s="86"/>
      <c r="L20" s="86">
        <f>N20</f>
        <v>33736.9</v>
      </c>
      <c r="M20" s="141"/>
      <c r="N20" s="84">
        <f>VLOOKUP(A20,FEENA!A:I,9,0)</f>
        <v>33736.9</v>
      </c>
      <c r="O20" s="148">
        <f>N20*BDI!$C$36</f>
        <v>2101.8088700000003</v>
      </c>
      <c r="P20" s="149">
        <f>SUM(N20:O20)*BDI!$C$26</f>
        <v>9192.6288251550013</v>
      </c>
      <c r="Q20" s="150">
        <f t="shared" si="5"/>
        <v>45031.337695155002</v>
      </c>
      <c r="R20" s="105"/>
    </row>
    <row r="21" spans="1:18" s="24" customFormat="1" ht="24.95" customHeight="1" outlineLevel="1">
      <c r="A21" s="104" t="s">
        <v>568</v>
      </c>
      <c r="B21" s="83" t="str">
        <f>VLOOKUP(A21,FEENA!A:I,3,0)</f>
        <v>PREVENÇÃO E COMBATE A INCÊNDIO</v>
      </c>
      <c r="C21" s="85"/>
      <c r="D21" s="86"/>
      <c r="E21" s="86"/>
      <c r="F21" s="86"/>
      <c r="G21" s="86"/>
      <c r="H21" s="86"/>
      <c r="I21" s="86"/>
      <c r="J21" s="86">
        <f>N21</f>
        <v>5485</v>
      </c>
      <c r="K21" s="86"/>
      <c r="L21" s="86"/>
      <c r="M21" s="141"/>
      <c r="N21" s="84">
        <f>VLOOKUP(A21,FEENA!A:I,9,0)</f>
        <v>5485</v>
      </c>
      <c r="O21" s="148">
        <f>N21*BDI!$C$36</f>
        <v>341.71550000000002</v>
      </c>
      <c r="P21" s="149">
        <f>SUM(N21:O21)*BDI!$C$26</f>
        <v>1494.5525257500001</v>
      </c>
      <c r="Q21" s="150">
        <f t="shared" si="5"/>
        <v>7321.2680257500006</v>
      </c>
      <c r="R21" s="105"/>
    </row>
    <row r="22" spans="1:18" s="24" customFormat="1" ht="24.95" customHeight="1" outlineLevel="1">
      <c r="A22" s="104" t="s">
        <v>572</v>
      </c>
      <c r="B22" s="83" t="str">
        <f>VLOOKUP(A22,FEENA!A:I,3,0)</f>
        <v>ENTORNO</v>
      </c>
      <c r="C22" s="85"/>
      <c r="D22" s="86"/>
      <c r="E22" s="86"/>
      <c r="F22" s="86"/>
      <c r="G22" s="86"/>
      <c r="H22" s="86"/>
      <c r="I22" s="86"/>
      <c r="J22" s="86">
        <f>$N22*0.3</f>
        <v>8018.0378399999991</v>
      </c>
      <c r="K22" s="86">
        <f>$N22*0.7</f>
        <v>18708.754959999998</v>
      </c>
      <c r="L22" s="86"/>
      <c r="M22" s="141"/>
      <c r="N22" s="84">
        <f>VLOOKUP(A22,FEENA!A:I,9,0)</f>
        <v>26726.792799999999</v>
      </c>
      <c r="O22" s="148">
        <f>N22*BDI!$C$36</f>
        <v>1665.0791914399999</v>
      </c>
      <c r="P22" s="149">
        <f>SUM(N22:O22)*BDI!$C$26</f>
        <v>7282.5151658043596</v>
      </c>
      <c r="Q22" s="150">
        <f t="shared" si="5"/>
        <v>35674.38715724436</v>
      </c>
      <c r="R22" s="105"/>
    </row>
    <row r="23" spans="1:18" s="24" customFormat="1" ht="24.95" customHeight="1" outlineLevel="1">
      <c r="A23" s="104" t="s">
        <v>582</v>
      </c>
      <c r="B23" s="83" t="str">
        <f>VLOOKUP(A23,FEENA!A:I,3,0)</f>
        <v>RECUPERAÇÃO ESQUADRIAS</v>
      </c>
      <c r="C23" s="85"/>
      <c r="D23" s="86"/>
      <c r="E23" s="86">
        <f>$N23*0.2</f>
        <v>7799</v>
      </c>
      <c r="F23" s="86">
        <f t="shared" ref="F23:I23" si="7">$N23*0.2</f>
        <v>7799</v>
      </c>
      <c r="G23" s="86">
        <f t="shared" si="7"/>
        <v>7799</v>
      </c>
      <c r="H23" s="86">
        <f t="shared" si="7"/>
        <v>7799</v>
      </c>
      <c r="I23" s="86">
        <f t="shared" si="7"/>
        <v>7799</v>
      </c>
      <c r="J23" s="86"/>
      <c r="K23" s="86"/>
      <c r="L23" s="86"/>
      <c r="M23" s="141"/>
      <c r="N23" s="84">
        <f>VLOOKUP(A23,FEENA!A:I,9,0)</f>
        <v>38995</v>
      </c>
      <c r="O23" s="148">
        <f>N23*BDI!$C$36</f>
        <v>2429.3885</v>
      </c>
      <c r="P23" s="149">
        <f>SUM(N23:O23)*BDI!$C$26</f>
        <v>10625.35565025</v>
      </c>
      <c r="Q23" s="150">
        <f t="shared" si="5"/>
        <v>52049.744150250001</v>
      </c>
      <c r="R23" s="105"/>
    </row>
    <row r="24" spans="1:18" s="94" customFormat="1" ht="24.95" customHeight="1">
      <c r="A24" s="103">
        <v>8</v>
      </c>
      <c r="B24" s="89" t="str">
        <f>VLOOKUP(A24,FEENA!A:I,3,0)</f>
        <v>SOLAR</v>
      </c>
      <c r="C24" s="98"/>
      <c r="D24" s="98"/>
      <c r="E24" s="90">
        <f t="shared" ref="E24:L24" si="8">SUM(E25:E34)</f>
        <v>10579.473</v>
      </c>
      <c r="F24" s="90">
        <f t="shared" si="8"/>
        <v>40625.903999999995</v>
      </c>
      <c r="G24" s="90">
        <f t="shared" si="8"/>
        <v>48126.912999999993</v>
      </c>
      <c r="H24" s="90">
        <f t="shared" si="8"/>
        <v>54398.21</v>
      </c>
      <c r="I24" s="90">
        <f t="shared" si="8"/>
        <v>89248.371599999999</v>
      </c>
      <c r="J24" s="90">
        <f t="shared" si="8"/>
        <v>82095.457999999999</v>
      </c>
      <c r="K24" s="90">
        <f t="shared" si="8"/>
        <v>94718.345199999996</v>
      </c>
      <c r="L24" s="90">
        <f t="shared" si="8"/>
        <v>33736.9</v>
      </c>
      <c r="M24" s="142">
        <f>VLOOKUP(A24,FEENA!A:I,9,0)</f>
        <v>453529.57479999994</v>
      </c>
      <c r="N24" s="99"/>
      <c r="O24" s="147">
        <f>M24*BDI!$C$36</f>
        <v>28254.892510039997</v>
      </c>
      <c r="P24" s="145">
        <f>SUM(M24:O24)*BDI!$C$26</f>
        <v>123577.71586502525</v>
      </c>
      <c r="Q24" s="146">
        <f>SUM(M24:P24)</f>
        <v>605362.18317506521</v>
      </c>
      <c r="R24" s="91">
        <f>Q24/$Q$52</f>
        <v>0.18531080407680003</v>
      </c>
    </row>
    <row r="25" spans="1:18" s="24" customFormat="1" ht="24.95" customHeight="1" outlineLevel="1">
      <c r="A25" s="104" t="s">
        <v>153</v>
      </c>
      <c r="B25" s="83" t="str">
        <f>VLOOKUP(A25,FEENA!A:I,3,0)</f>
        <v>COBERTURA</v>
      </c>
      <c r="C25" s="85"/>
      <c r="D25" s="86"/>
      <c r="E25" s="86">
        <f>$N25*0.3</f>
        <v>10579.473</v>
      </c>
      <c r="F25" s="86">
        <f>$N25*0.4</f>
        <v>14105.964000000002</v>
      </c>
      <c r="G25" s="86">
        <f t="shared" ref="G25" si="9">$N25*0.3</f>
        <v>10579.473</v>
      </c>
      <c r="H25" s="86"/>
      <c r="I25" s="86"/>
      <c r="J25" s="86"/>
      <c r="K25" s="86"/>
      <c r="L25" s="86"/>
      <c r="M25" s="140"/>
      <c r="N25" s="92">
        <f>VLOOKUP(A25,FEENA!A:I,9,0)</f>
        <v>35264.910000000003</v>
      </c>
      <c r="O25" s="148">
        <f>N25*BDI!$C$36</f>
        <v>2197.0038930000001</v>
      </c>
      <c r="P25" s="149">
        <f>SUM(N25:O25)*BDI!$C$26</f>
        <v>9608.980913554502</v>
      </c>
      <c r="Q25" s="150">
        <f t="shared" si="5"/>
        <v>47070.894806554505</v>
      </c>
      <c r="R25" s="105"/>
    </row>
    <row r="26" spans="1:18" s="24" customFormat="1" ht="24.95" customHeight="1" outlineLevel="1">
      <c r="A26" s="104" t="s">
        <v>262</v>
      </c>
      <c r="B26" s="83" t="str">
        <f>VLOOKUP(A26,FEENA!A:I,3,0)</f>
        <v>PISO EM TACOS DE MADEIRA</v>
      </c>
      <c r="C26" s="85"/>
      <c r="D26" s="86"/>
      <c r="E26" s="86"/>
      <c r="F26" s="86"/>
      <c r="G26" s="86">
        <f>$N26*0.5</f>
        <v>11027.5</v>
      </c>
      <c r="H26" s="86">
        <f>$N26*0.5</f>
        <v>11027.5</v>
      </c>
      <c r="I26" s="86"/>
      <c r="J26" s="86"/>
      <c r="K26" s="86"/>
      <c r="L26" s="86"/>
      <c r="M26" s="141"/>
      <c r="N26" s="84">
        <f>VLOOKUP(A26,FEENA!A:I,9,0)</f>
        <v>22055</v>
      </c>
      <c r="O26" s="148">
        <f>N26*BDI!$C$36</f>
        <v>1374.0264999999999</v>
      </c>
      <c r="P26" s="149">
        <f>SUM(N26:O26)*BDI!$C$26</f>
        <v>6009.5452972499997</v>
      </c>
      <c r="Q26" s="150">
        <f t="shared" si="5"/>
        <v>29438.571797249999</v>
      </c>
      <c r="R26" s="105"/>
    </row>
    <row r="27" spans="1:18" s="24" customFormat="1" ht="24.95" customHeight="1" outlineLevel="1">
      <c r="A27" s="104" t="s">
        <v>266</v>
      </c>
      <c r="B27" s="83" t="str">
        <f>VLOOKUP(A27,FEENA!A:I,3,0)</f>
        <v>PISO EM REGUA DE MADEIRA</v>
      </c>
      <c r="C27" s="85"/>
      <c r="D27" s="86"/>
      <c r="E27" s="86"/>
      <c r="F27" s="86"/>
      <c r="G27" s="86"/>
      <c r="H27" s="86">
        <f>N27*0.5</f>
        <v>16274.25</v>
      </c>
      <c r="I27" s="86">
        <f>N27*0.5</f>
        <v>16274.25</v>
      </c>
      <c r="J27" s="86"/>
      <c r="K27" s="86"/>
      <c r="L27" s="86"/>
      <c r="M27" s="141"/>
      <c r="N27" s="84">
        <f>VLOOKUP(A27,FEENA!A:I,9,0)</f>
        <v>32548.5</v>
      </c>
      <c r="O27" s="148">
        <f>N27*BDI!$C$36</f>
        <v>2027.7715499999999</v>
      </c>
      <c r="P27" s="149">
        <f>SUM(N27:O27)*BDI!$C$26</f>
        <v>8868.8136525749997</v>
      </c>
      <c r="Q27" s="150">
        <f t="shared" si="5"/>
        <v>43445.085202574999</v>
      </c>
      <c r="R27" s="105"/>
    </row>
    <row r="28" spans="1:18" s="24" customFormat="1" ht="24.95" customHeight="1" outlineLevel="1">
      <c r="A28" s="104" t="s">
        <v>269</v>
      </c>
      <c r="B28" s="83" t="str">
        <f>VLOOKUP(A28,FEENA!A:I,3,0)</f>
        <v>FORRO DE MADEIRA</v>
      </c>
      <c r="C28" s="85"/>
      <c r="D28" s="86"/>
      <c r="E28" s="86"/>
      <c r="F28" s="86"/>
      <c r="G28" s="86"/>
      <c r="H28" s="86">
        <f>N28*0.5</f>
        <v>9416.5</v>
      </c>
      <c r="I28" s="86">
        <f>N28*0.3</f>
        <v>5649.9</v>
      </c>
      <c r="J28" s="86">
        <f>N28*0.2</f>
        <v>3766.6000000000004</v>
      </c>
      <c r="K28" s="86"/>
      <c r="L28" s="86"/>
      <c r="M28" s="141"/>
      <c r="N28" s="84">
        <f>VLOOKUP(A28,FEENA!A:I,9,0)</f>
        <v>18833</v>
      </c>
      <c r="O28" s="148">
        <f>N28*BDI!$C$36</f>
        <v>1173.2959000000001</v>
      </c>
      <c r="P28" s="149">
        <f>SUM(N28:O28)*BDI!$C$26</f>
        <v>5131.6148983500007</v>
      </c>
      <c r="Q28" s="150">
        <f t="shared" si="5"/>
        <v>25137.91079835</v>
      </c>
      <c r="R28" s="105"/>
    </row>
    <row r="29" spans="1:18" s="24" customFormat="1" ht="24.95" customHeight="1" outlineLevel="1">
      <c r="A29" s="104" t="s">
        <v>285</v>
      </c>
      <c r="B29" s="83" t="str">
        <f>VLOOKUP(A29,FEENA!A:I,3,0)</f>
        <v>ESQUADRIAS</v>
      </c>
      <c r="C29" s="85"/>
      <c r="D29" s="86"/>
      <c r="E29" s="86"/>
      <c r="F29" s="86">
        <f>N29*0.3</f>
        <v>26519.939999999995</v>
      </c>
      <c r="G29" s="86">
        <f>N29*0.3</f>
        <v>26519.939999999995</v>
      </c>
      <c r="H29" s="86">
        <f>N29*0.2</f>
        <v>17679.96</v>
      </c>
      <c r="I29" s="86">
        <f>N29*0.2</f>
        <v>17679.96</v>
      </c>
      <c r="J29" s="86"/>
      <c r="K29" s="86"/>
      <c r="L29" s="86"/>
      <c r="M29" s="141"/>
      <c r="N29" s="84">
        <f>VLOOKUP(A29,FEENA!A:I,9,0)</f>
        <v>88399.799999999988</v>
      </c>
      <c r="O29" s="148">
        <f>N29*BDI!$C$36</f>
        <v>5507.3075399999998</v>
      </c>
      <c r="P29" s="149">
        <f>SUM(N29:O29)*BDI!$C$26</f>
        <v>24087.173084009995</v>
      </c>
      <c r="Q29" s="150">
        <f t="shared" si="5"/>
        <v>117994.28062400997</v>
      </c>
      <c r="R29" s="105"/>
    </row>
    <row r="30" spans="1:18" s="24" customFormat="1" ht="24.95" customHeight="1" outlineLevel="1">
      <c r="A30" s="104" t="s">
        <v>308</v>
      </c>
      <c r="B30" s="83" t="str">
        <f>VLOOKUP(A30,FEENA!A:I,3,0)</f>
        <v>PINTURA</v>
      </c>
      <c r="C30" s="85"/>
      <c r="D30" s="86"/>
      <c r="E30" s="86"/>
      <c r="F30" s="86"/>
      <c r="G30" s="86"/>
      <c r="H30" s="86"/>
      <c r="I30" s="86">
        <f>$N30*0.3</f>
        <v>49644.261599999998</v>
      </c>
      <c r="J30" s="86">
        <f>$N30*0.3</f>
        <v>49644.261599999998</v>
      </c>
      <c r="K30" s="86">
        <f>$N30*0.4</f>
        <v>66192.348800000007</v>
      </c>
      <c r="L30" s="86"/>
      <c r="M30" s="141"/>
      <c r="N30" s="84">
        <f>VLOOKUP(A30,FEENA!A:I,9,0)</f>
        <v>165480.872</v>
      </c>
      <c r="O30" s="148">
        <f>N30*BDI!$C$36</f>
        <v>10309.458325600001</v>
      </c>
      <c r="P30" s="149">
        <f>SUM(N30:O30)*BDI!$C$26</f>
        <v>45090.2197285164</v>
      </c>
      <c r="Q30" s="150">
        <f t="shared" si="5"/>
        <v>220880.55005411641</v>
      </c>
      <c r="R30" s="105"/>
    </row>
    <row r="31" spans="1:18" s="24" customFormat="1" ht="24.95" customHeight="1" outlineLevel="1">
      <c r="A31" s="104" t="s">
        <v>313</v>
      </c>
      <c r="B31" s="83" t="str">
        <f>VLOOKUP(A31,FEENA!A:I,3,0)</f>
        <v>COMUNICAÇÃO VISUAL</v>
      </c>
      <c r="C31" s="85"/>
      <c r="D31" s="86"/>
      <c r="E31" s="86"/>
      <c r="F31" s="86"/>
      <c r="G31" s="86"/>
      <c r="H31" s="86"/>
      <c r="I31" s="86"/>
      <c r="J31" s="86"/>
      <c r="K31" s="86"/>
      <c r="L31" s="86">
        <f>N31</f>
        <v>33736.9</v>
      </c>
      <c r="M31" s="141"/>
      <c r="N31" s="84">
        <f>VLOOKUP(A31,FEENA!A:I,9,0)</f>
        <v>33736.9</v>
      </c>
      <c r="O31" s="148">
        <f>N31*BDI!$C$36</f>
        <v>2101.8088700000003</v>
      </c>
      <c r="P31" s="149">
        <f>SUM(N31:O31)*BDI!$C$26</f>
        <v>9192.6288251550013</v>
      </c>
      <c r="Q31" s="150">
        <f t="shared" si="5"/>
        <v>45031.337695155002</v>
      </c>
      <c r="R31" s="105"/>
    </row>
    <row r="32" spans="1:18" s="24" customFormat="1" ht="24.95" customHeight="1" outlineLevel="1">
      <c r="A32" s="104" t="s">
        <v>331</v>
      </c>
      <c r="B32" s="83" t="str">
        <f>VLOOKUP(A32,FEENA!A:I,3,0)</f>
        <v>ENTORNO</v>
      </c>
      <c r="C32" s="85"/>
      <c r="D32" s="86"/>
      <c r="E32" s="86"/>
      <c r="F32" s="86"/>
      <c r="G32" s="86"/>
      <c r="H32" s="86"/>
      <c r="I32" s="86"/>
      <c r="J32" s="86">
        <f>N32*0.5</f>
        <v>23040.996399999993</v>
      </c>
      <c r="K32" s="86">
        <f>N32*0.5</f>
        <v>23040.996399999993</v>
      </c>
      <c r="L32" s="86"/>
      <c r="M32" s="141"/>
      <c r="N32" s="84">
        <f>VLOOKUP(A32,FEENA!A:I,9,0)</f>
        <v>46081.992799999985</v>
      </c>
      <c r="O32" s="148">
        <f>N32*BDI!$C$36</f>
        <v>2870.9081514399991</v>
      </c>
      <c r="P32" s="149">
        <f>SUM(N32:O32)*BDI!$C$26</f>
        <v>12556.419094044357</v>
      </c>
      <c r="Q32" s="150">
        <f t="shared" si="5"/>
        <v>61509.320045484346</v>
      </c>
      <c r="R32" s="105"/>
    </row>
    <row r="33" spans="1:18" s="24" customFormat="1" ht="24.95" customHeight="1" outlineLevel="1">
      <c r="A33" s="104" t="s">
        <v>332</v>
      </c>
      <c r="B33" s="83" t="str">
        <f>VLOOKUP(A33,FEENA!A:I,3,0)</f>
        <v>GUARDA CORPO</v>
      </c>
      <c r="C33" s="85"/>
      <c r="D33" s="86"/>
      <c r="E33" s="86"/>
      <c r="F33" s="86"/>
      <c r="G33" s="86"/>
      <c r="H33" s="86"/>
      <c r="I33" s="86"/>
      <c r="J33" s="86">
        <f>N33</f>
        <v>5643.6</v>
      </c>
      <c r="K33" s="86"/>
      <c r="L33" s="86"/>
      <c r="M33" s="141"/>
      <c r="N33" s="84">
        <f>VLOOKUP(A33,FEENA!A:I,9,0)</f>
        <v>5643.6</v>
      </c>
      <c r="O33" s="148">
        <f>N33*BDI!$C$36</f>
        <v>351.59628000000004</v>
      </c>
      <c r="P33" s="149">
        <f>SUM(N33:O33)*BDI!$C$26</f>
        <v>1537.76784582</v>
      </c>
      <c r="Q33" s="150">
        <f t="shared" si="5"/>
        <v>7532.9641258199999</v>
      </c>
      <c r="R33" s="105"/>
    </row>
    <row r="34" spans="1:18" s="24" customFormat="1" ht="24.95" customHeight="1" outlineLevel="1">
      <c r="A34" s="104" t="s">
        <v>610</v>
      </c>
      <c r="B34" s="83" t="str">
        <f>VLOOKUP(A34,FEENA!A:I,3,0)</f>
        <v>PREVENÇÃO E COMBATE A INCÊNDIO</v>
      </c>
      <c r="C34" s="85"/>
      <c r="D34" s="86"/>
      <c r="E34" s="86"/>
      <c r="F34" s="86"/>
      <c r="G34" s="86"/>
      <c r="H34" s="86"/>
      <c r="I34" s="86"/>
      <c r="J34" s="86"/>
      <c r="K34" s="86">
        <f>N34</f>
        <v>5485</v>
      </c>
      <c r="L34" s="86"/>
      <c r="M34" s="141"/>
      <c r="N34" s="84">
        <f>VLOOKUP(A34,FEENA!A:I,9,0)</f>
        <v>5485</v>
      </c>
      <c r="O34" s="148">
        <f>N34*BDI!$C$36</f>
        <v>341.71550000000002</v>
      </c>
      <c r="P34" s="149">
        <f>SUM(N34:O34)*BDI!$C$26</f>
        <v>1494.5525257500001</v>
      </c>
      <c r="Q34" s="150">
        <f t="shared" si="5"/>
        <v>7321.2680257500006</v>
      </c>
      <c r="R34" s="105"/>
    </row>
    <row r="35" spans="1:18" s="94" customFormat="1" ht="24.95" customHeight="1">
      <c r="A35" s="103">
        <v>9</v>
      </c>
      <c r="B35" s="89" t="str">
        <f>VLOOKUP(A35,FEENA!A:I,3,0)</f>
        <v>ALOJAMENTO - CASA PRINCIPAL E ANEXO</v>
      </c>
      <c r="C35" s="98"/>
      <c r="D35" s="98">
        <f t="shared" ref="D35:L35" si="10">SUM(D36:D49)</f>
        <v>12330.276000000002</v>
      </c>
      <c r="E35" s="90">
        <f t="shared" si="10"/>
        <v>30825.690000000002</v>
      </c>
      <c r="F35" s="90">
        <f t="shared" si="10"/>
        <v>43408.856750000006</v>
      </c>
      <c r="G35" s="90">
        <f t="shared" si="10"/>
        <v>35299.868750000001</v>
      </c>
      <c r="H35" s="90">
        <f t="shared" si="10"/>
        <v>54412.826000000001</v>
      </c>
      <c r="I35" s="90">
        <f>SUM(I36:I50)</f>
        <v>75280.619319999998</v>
      </c>
      <c r="J35" s="90">
        <f t="shared" si="10"/>
        <v>63140.617320000005</v>
      </c>
      <c r="K35" s="90">
        <f t="shared" si="10"/>
        <v>43149.709320000002</v>
      </c>
      <c r="L35" s="90">
        <f t="shared" si="10"/>
        <v>43340.467640000003</v>
      </c>
      <c r="M35" s="142">
        <f>VLOOKUP(A35,FEENA!A:I,9,0)</f>
        <v>401188.93109999993</v>
      </c>
      <c r="N35" s="99"/>
      <c r="O35" s="147">
        <f>M35*BDI!$C$36</f>
        <v>24994.070407529995</v>
      </c>
      <c r="P35" s="145">
        <f>SUM(M35:O35)*BDI!$C$26</f>
        <v>109315.93988668143</v>
      </c>
      <c r="Q35" s="146">
        <f>SUM(M35:P35)</f>
        <v>535498.94139421138</v>
      </c>
      <c r="R35" s="91">
        <f>Q35/$Q$52</f>
        <v>0.16392457634463606</v>
      </c>
    </row>
    <row r="36" spans="1:18" s="24" customFormat="1" ht="24.95" customHeight="1" outlineLevel="1">
      <c r="A36" s="104" t="s">
        <v>614</v>
      </c>
      <c r="B36" s="83" t="str">
        <f>VLOOKUP(A36,FEENA!A:I,3,0)</f>
        <v>COBERTURA</v>
      </c>
      <c r="C36" s="85"/>
      <c r="D36" s="86">
        <f>$N36*0.2</f>
        <v>12330.276000000002</v>
      </c>
      <c r="E36" s="86">
        <f>$N36*0.5</f>
        <v>30825.690000000002</v>
      </c>
      <c r="F36" s="86">
        <f>$N36*0.3</f>
        <v>18495.414000000001</v>
      </c>
      <c r="G36" s="86"/>
      <c r="H36" s="86"/>
      <c r="I36" s="86"/>
      <c r="J36" s="86"/>
      <c r="K36" s="86"/>
      <c r="L36" s="86"/>
      <c r="M36" s="140"/>
      <c r="N36" s="92">
        <f>VLOOKUP(A36,FEENA!A:I,9,0)</f>
        <v>61651.380000000005</v>
      </c>
      <c r="O36" s="148">
        <f>N36*BDI!$C$36</f>
        <v>3840.8809740000002</v>
      </c>
      <c r="P36" s="149">
        <f>SUM(N36:O36)*BDI!$C$26</f>
        <v>16798.764939831002</v>
      </c>
      <c r="Q36" s="150">
        <f t="shared" si="5"/>
        <v>82291.025913831007</v>
      </c>
      <c r="R36" s="106"/>
    </row>
    <row r="37" spans="1:18" s="24" customFormat="1" ht="24.95" customHeight="1" outlineLevel="1">
      <c r="A37" s="104" t="s">
        <v>623</v>
      </c>
      <c r="B37" s="83" t="str">
        <f>VLOOKUP(A37,FEENA!A:I,3,0)</f>
        <v>PINTURA</v>
      </c>
      <c r="C37" s="85"/>
      <c r="D37" s="86"/>
      <c r="E37" s="86"/>
      <c r="F37" s="86"/>
      <c r="G37" s="86"/>
      <c r="H37" s="86">
        <f>$N37*0.4</f>
        <v>17446.400000000001</v>
      </c>
      <c r="I37" s="86">
        <f t="shared" ref="I37" si="11">$N37*0.4</f>
        <v>17446.400000000001</v>
      </c>
      <c r="J37" s="86">
        <f>$N37*0.2</f>
        <v>8723.2000000000007</v>
      </c>
      <c r="K37" s="86"/>
      <c r="L37" s="86"/>
      <c r="M37" s="141"/>
      <c r="N37" s="84">
        <f>VLOOKUP(A37,FEENA!A:I,9,0)</f>
        <v>43616</v>
      </c>
      <c r="O37" s="148">
        <f>N37*BDI!$C$36</f>
        <v>2717.2768000000001</v>
      </c>
      <c r="P37" s="149">
        <f>SUM(N37:O37)*BDI!$C$26</f>
        <v>11884.4854992</v>
      </c>
      <c r="Q37" s="150">
        <f t="shared" si="5"/>
        <v>58217.762299199996</v>
      </c>
      <c r="R37" s="106"/>
    </row>
    <row r="38" spans="1:18" s="24" customFormat="1" ht="24.95" customHeight="1" outlineLevel="1">
      <c r="A38" s="104" t="s">
        <v>630</v>
      </c>
      <c r="B38" s="83" t="str">
        <f>VLOOKUP(A38,FEENA!A:I,3,0)</f>
        <v>ELÉTRICA</v>
      </c>
      <c r="C38" s="85"/>
      <c r="D38" s="86"/>
      <c r="E38" s="86"/>
      <c r="F38" s="86"/>
      <c r="G38" s="86"/>
      <c r="H38" s="86"/>
      <c r="I38" s="86">
        <f>N38*0.5</f>
        <v>12179.75</v>
      </c>
      <c r="J38" s="86">
        <f>N38*0.5</f>
        <v>12179.75</v>
      </c>
      <c r="K38" s="86"/>
      <c r="L38" s="86"/>
      <c r="M38" s="141"/>
      <c r="N38" s="84">
        <f>VLOOKUP(A38,FEENA!A:I,9,0)</f>
        <v>24359.5</v>
      </c>
      <c r="O38" s="148">
        <f>N38*BDI!$C$36</f>
        <v>1517.5968500000001</v>
      </c>
      <c r="P38" s="149">
        <f>SUM(N38:O38)*BDI!$C$26</f>
        <v>6637.4753420250008</v>
      </c>
      <c r="Q38" s="150">
        <f t="shared" si="5"/>
        <v>32514.572192025003</v>
      </c>
      <c r="R38" s="106"/>
    </row>
    <row r="39" spans="1:18" s="24" customFormat="1" ht="24.95" customHeight="1" outlineLevel="1">
      <c r="A39" s="104" t="s">
        <v>648</v>
      </c>
      <c r="B39" s="83" t="str">
        <f>VLOOKUP(A39,FEENA!A:I,3,0)</f>
        <v>SPDA</v>
      </c>
      <c r="C39" s="85"/>
      <c r="D39" s="86"/>
      <c r="E39" s="86"/>
      <c r="F39" s="86"/>
      <c r="G39" s="86">
        <f>N39*0.2</f>
        <v>5398.9959999999992</v>
      </c>
      <c r="H39" s="86">
        <f>N39*0.4</f>
        <v>10797.991999999998</v>
      </c>
      <c r="I39" s="86">
        <f>N39*0.4</f>
        <v>10797.991999999998</v>
      </c>
      <c r="J39" s="86"/>
      <c r="K39" s="86"/>
      <c r="L39" s="86"/>
      <c r="M39" s="141"/>
      <c r="N39" s="84">
        <f>VLOOKUP(A39,FEENA!A:I,9,0)</f>
        <v>26994.979999999996</v>
      </c>
      <c r="O39" s="148">
        <f>N39*BDI!$C$36</f>
        <v>1681.7872539999998</v>
      </c>
      <c r="P39" s="149">
        <f>SUM(N39:O39)*BDI!$C$26</f>
        <v>7355.590800650999</v>
      </c>
      <c r="Q39" s="150">
        <f t="shared" si="5"/>
        <v>36032.358054650991</v>
      </c>
      <c r="R39" s="106"/>
    </row>
    <row r="40" spans="1:18" s="24" customFormat="1" ht="24.95" customHeight="1" outlineLevel="1">
      <c r="A40" s="104" t="s">
        <v>661</v>
      </c>
      <c r="B40" s="83" t="str">
        <f>VLOOKUP(A40,FEENA!A:I,3,0)</f>
        <v>BANHEIRO E COZINHA</v>
      </c>
      <c r="C40" s="85"/>
      <c r="D40" s="86"/>
      <c r="E40" s="86"/>
      <c r="F40" s="86">
        <f>N40*0.5</f>
        <v>16082.354749999999</v>
      </c>
      <c r="G40" s="86">
        <f>N40*0.5</f>
        <v>16082.354749999999</v>
      </c>
      <c r="H40" s="86"/>
      <c r="I40" s="86"/>
      <c r="J40" s="86"/>
      <c r="K40" s="86"/>
      <c r="L40" s="86"/>
      <c r="M40" s="141"/>
      <c r="N40" s="84">
        <f>VLOOKUP(A40,FEENA!A:I,9,0)</f>
        <v>32164.709499999997</v>
      </c>
      <c r="O40" s="148">
        <f>N40*BDI!$C$36</f>
        <v>2003.8614018499998</v>
      </c>
      <c r="P40" s="149">
        <f>SUM(N40:O40)*BDI!$C$26</f>
        <v>8764.2384363245255</v>
      </c>
      <c r="Q40" s="150">
        <f t="shared" si="5"/>
        <v>42932.809338174528</v>
      </c>
      <c r="R40" s="106"/>
    </row>
    <row r="41" spans="1:18" s="24" customFormat="1" ht="24.95" customHeight="1" outlineLevel="1">
      <c r="A41" s="104" t="s">
        <v>684</v>
      </c>
      <c r="B41" s="83" t="str">
        <f>VLOOKUP(A41,FEENA!A:I,3,0)</f>
        <v>ABRIGO DE GÁS</v>
      </c>
      <c r="C41" s="85"/>
      <c r="D41" s="86"/>
      <c r="E41" s="86"/>
      <c r="F41" s="86"/>
      <c r="G41" s="86"/>
      <c r="H41" s="86"/>
      <c r="I41" s="86">
        <f>N41*0.5</f>
        <v>3350.2550000000001</v>
      </c>
      <c r="J41" s="86">
        <f>N41*0.5</f>
        <v>3350.2550000000001</v>
      </c>
      <c r="K41" s="86"/>
      <c r="L41" s="86"/>
      <c r="M41" s="141"/>
      <c r="N41" s="84">
        <f>VLOOKUP(A41,FEENA!A:I,9,0)</f>
        <v>6700.51</v>
      </c>
      <c r="O41" s="148">
        <f>N41*BDI!$C$36</f>
        <v>417.44177300000001</v>
      </c>
      <c r="P41" s="149">
        <f>SUM(N41:O41)*BDI!$C$26</f>
        <v>1825.7546297745002</v>
      </c>
      <c r="Q41" s="150">
        <f t="shared" si="5"/>
        <v>8943.7064027745</v>
      </c>
      <c r="R41" s="106"/>
    </row>
    <row r="42" spans="1:18" s="24" customFormat="1" ht="24.95" customHeight="1" outlineLevel="1">
      <c r="A42" s="104" t="s">
        <v>687</v>
      </c>
      <c r="B42" s="83" t="str">
        <f>VLOOKUP(A42,FEENA!A:I,3,0)</f>
        <v>CLIMATIZAÇÃO</v>
      </c>
      <c r="C42" s="85"/>
      <c r="D42" s="86"/>
      <c r="E42" s="86"/>
      <c r="F42" s="86"/>
      <c r="G42" s="86"/>
      <c r="H42" s="86"/>
      <c r="I42" s="86"/>
      <c r="J42" s="86">
        <f>$N42*0.4</f>
        <v>3990.1000000000004</v>
      </c>
      <c r="K42" s="86">
        <f t="shared" ref="K42" si="12">$N42*0.4</f>
        <v>3990.1000000000004</v>
      </c>
      <c r="L42" s="86">
        <f>$N42*0.2</f>
        <v>1995.0500000000002</v>
      </c>
      <c r="M42" s="141"/>
      <c r="N42" s="84">
        <f>VLOOKUP(A42,FEENA!A:I,9,0)</f>
        <v>9975.25</v>
      </c>
      <c r="O42" s="148">
        <f>N42*BDI!$C$36</f>
        <v>621.45807500000001</v>
      </c>
      <c r="P42" s="149">
        <f>SUM(N42:O42)*BDI!$C$26</f>
        <v>2718.0556212375</v>
      </c>
      <c r="Q42" s="150">
        <f t="shared" si="5"/>
        <v>13314.7636962375</v>
      </c>
      <c r="R42" s="106"/>
    </row>
    <row r="43" spans="1:18" s="24" customFormat="1" ht="24.95" customHeight="1" outlineLevel="1">
      <c r="A43" s="104" t="s">
        <v>689</v>
      </c>
      <c r="B43" s="83" t="str">
        <f>VLOOKUP(A43,FEENA!A:I,3,0)</f>
        <v>ENTORNO</v>
      </c>
      <c r="C43" s="85"/>
      <c r="D43" s="86"/>
      <c r="E43" s="86"/>
      <c r="F43" s="86"/>
      <c r="G43" s="86"/>
      <c r="H43" s="86"/>
      <c r="I43" s="86">
        <f>$N43*0.2</f>
        <v>7951.058320000001</v>
      </c>
      <c r="J43" s="86">
        <f t="shared" ref="J43:L44" si="13">$N43*0.2</f>
        <v>7951.058320000001</v>
      </c>
      <c r="K43" s="86">
        <f t="shared" si="13"/>
        <v>7951.058320000001</v>
      </c>
      <c r="L43" s="86">
        <f>$N43*0.4</f>
        <v>15902.116640000002</v>
      </c>
      <c r="M43" s="141"/>
      <c r="N43" s="84">
        <f>VLOOKUP(A43,FEENA!A:I,9,0)</f>
        <v>39755.291600000004</v>
      </c>
      <c r="O43" s="148">
        <f>N43*BDI!$C$36</f>
        <v>2476.7546666800004</v>
      </c>
      <c r="P43" s="149">
        <f>SUM(N43:O43)*BDI!$C$26</f>
        <v>10832.51986740342</v>
      </c>
      <c r="Q43" s="150">
        <f t="shared" si="5"/>
        <v>53064.566134083419</v>
      </c>
      <c r="R43" s="106"/>
    </row>
    <row r="44" spans="1:18" s="24" customFormat="1" ht="24.95" customHeight="1" outlineLevel="1">
      <c r="A44" s="104" t="s">
        <v>700</v>
      </c>
      <c r="B44" s="83" t="str">
        <f>VLOOKUP(A44,FEENA!A:I,3,0)</f>
        <v>PISOS INTERNOS</v>
      </c>
      <c r="C44" s="85"/>
      <c r="D44" s="86"/>
      <c r="E44" s="86"/>
      <c r="F44" s="86"/>
      <c r="G44" s="86"/>
      <c r="H44" s="86">
        <f>$N44*0.2</f>
        <v>12349.915999999999</v>
      </c>
      <c r="I44" s="86">
        <f t="shared" ref="I44" si="14">$N44*0.2</f>
        <v>12349.915999999999</v>
      </c>
      <c r="J44" s="86">
        <f t="shared" si="13"/>
        <v>12349.915999999999</v>
      </c>
      <c r="K44" s="86">
        <f t="shared" si="13"/>
        <v>12349.915999999999</v>
      </c>
      <c r="L44" s="86">
        <f t="shared" si="13"/>
        <v>12349.915999999999</v>
      </c>
      <c r="M44" s="141"/>
      <c r="N44" s="84">
        <f>VLOOKUP(A44,FEENA!A:I,9,0)</f>
        <v>61749.579999999994</v>
      </c>
      <c r="O44" s="148">
        <f>N44*BDI!$C$36</f>
        <v>3846.9988339999995</v>
      </c>
      <c r="P44" s="149">
        <f>SUM(N44:O44)*BDI!$C$26</f>
        <v>16825.522470921002</v>
      </c>
      <c r="Q44" s="150">
        <f t="shared" si="5"/>
        <v>82422.101304921001</v>
      </c>
      <c r="R44" s="106"/>
    </row>
    <row r="45" spans="1:18" s="24" customFormat="1" ht="24.95" customHeight="1" outlineLevel="1">
      <c r="A45" s="104" t="s">
        <v>712</v>
      </c>
      <c r="B45" s="83" t="str">
        <f>VLOOKUP(A45,FEENA!A:I,3,0)</f>
        <v>REDE DE DADOS</v>
      </c>
      <c r="C45" s="85"/>
      <c r="D45" s="86"/>
      <c r="E45" s="86"/>
      <c r="F45" s="86"/>
      <c r="G45" s="86"/>
      <c r="H45" s="86"/>
      <c r="I45" s="86"/>
      <c r="J45" s="86"/>
      <c r="K45" s="86">
        <f>N45*0.5</f>
        <v>5203.8050000000003</v>
      </c>
      <c r="L45" s="86">
        <f>N45*0.5</f>
        <v>5203.8050000000003</v>
      </c>
      <c r="M45" s="141"/>
      <c r="N45" s="84">
        <f>VLOOKUP(A45,FEENA!A:I,9,0)</f>
        <v>10407.61</v>
      </c>
      <c r="O45" s="148">
        <f>N45*BDI!$C$36</f>
        <v>648.39410300000009</v>
      </c>
      <c r="P45" s="149">
        <f>SUM(N45:O45)*BDI!$C$26</f>
        <v>2835.8650524195004</v>
      </c>
      <c r="Q45" s="150">
        <f t="shared" si="5"/>
        <v>13891.869155419501</v>
      </c>
      <c r="R45" s="106"/>
    </row>
    <row r="46" spans="1:18" s="24" customFormat="1" ht="24.95" customHeight="1" outlineLevel="1">
      <c r="A46" s="104" t="s">
        <v>723</v>
      </c>
      <c r="B46" s="83" t="str">
        <f>VLOOKUP(A46,FEENA!A:I,3,0)</f>
        <v>ÁGUA FRIA E QUENTE</v>
      </c>
      <c r="C46" s="85"/>
      <c r="D46" s="86"/>
      <c r="E46" s="86"/>
      <c r="F46" s="86"/>
      <c r="G46" s="86">
        <f>N46*0.5</f>
        <v>4987.43</v>
      </c>
      <c r="H46" s="86">
        <f>N46*0.5</f>
        <v>4987.43</v>
      </c>
      <c r="I46" s="86"/>
      <c r="J46" s="86"/>
      <c r="K46" s="86"/>
      <c r="L46" s="86"/>
      <c r="M46" s="141"/>
      <c r="N46" s="84">
        <f>VLOOKUP(A46,FEENA!A:I,9,0)</f>
        <v>9974.86</v>
      </c>
      <c r="O46" s="148">
        <f>N46*BDI!$C$36</f>
        <v>621.43377800000007</v>
      </c>
      <c r="P46" s="149">
        <f>SUM(N46:O46)*BDI!$C$26</f>
        <v>2717.9493540570002</v>
      </c>
      <c r="Q46" s="150">
        <f t="shared" si="5"/>
        <v>13314.243132057001</v>
      </c>
      <c r="R46" s="106"/>
    </row>
    <row r="47" spans="1:18" s="24" customFormat="1" ht="24.95" customHeight="1" outlineLevel="1">
      <c r="A47" s="104" t="s">
        <v>734</v>
      </c>
      <c r="B47" s="83" t="str">
        <f>VLOOKUP(A47,FEENA!A:I,3,0)</f>
        <v>PORTAS DIVISÓRIAS E ESQUADRIAS</v>
      </c>
      <c r="C47" s="85"/>
      <c r="D47" s="86"/>
      <c r="E47" s="86"/>
      <c r="F47" s="86">
        <f>$N47*0.2</f>
        <v>8831.0880000000016</v>
      </c>
      <c r="G47" s="86">
        <f t="shared" ref="G47:J47" si="15">$N47*0.2</f>
        <v>8831.0880000000016</v>
      </c>
      <c r="H47" s="86">
        <f t="shared" si="15"/>
        <v>8831.0880000000016</v>
      </c>
      <c r="I47" s="86">
        <f t="shared" si="15"/>
        <v>8831.0880000000016</v>
      </c>
      <c r="J47" s="86">
        <f t="shared" si="15"/>
        <v>8831.0880000000016</v>
      </c>
      <c r="K47" s="86"/>
      <c r="L47" s="86"/>
      <c r="M47" s="141"/>
      <c r="N47" s="84">
        <f>VLOOKUP(A47,FEENA!A:I,9,0)</f>
        <v>44155.44</v>
      </c>
      <c r="O47" s="148">
        <f>N47*BDI!$C$36</f>
        <v>2750.8839120000002</v>
      </c>
      <c r="P47" s="149">
        <f>SUM(N47:O47)*BDI!$C$26</f>
        <v>12031.472083428</v>
      </c>
      <c r="Q47" s="150">
        <f t="shared" si="5"/>
        <v>58937.795995428001</v>
      </c>
      <c r="R47" s="106"/>
    </row>
    <row r="48" spans="1:18" s="24" customFormat="1" ht="24.95" customHeight="1" outlineLevel="1">
      <c r="A48" s="104" t="s">
        <v>743</v>
      </c>
      <c r="B48" s="83" t="str">
        <f>VLOOKUP(A48,FEENA!A:I,3,0)</f>
        <v>MARCENARIA SANITÁRIO E COZINHA</v>
      </c>
      <c r="C48" s="85"/>
      <c r="D48" s="86"/>
      <c r="E48" s="86"/>
      <c r="F48" s="86"/>
      <c r="G48" s="86"/>
      <c r="H48" s="86"/>
      <c r="I48" s="86"/>
      <c r="J48" s="86"/>
      <c r="K48" s="86">
        <f>N48*0.5</f>
        <v>4046.08</v>
      </c>
      <c r="L48" s="86">
        <f>N48*0.5</f>
        <v>4046.08</v>
      </c>
      <c r="M48" s="141"/>
      <c r="N48" s="84">
        <f>VLOOKUP(A48,FEENA!A:I,9,0)</f>
        <v>8092.16</v>
      </c>
      <c r="O48" s="148">
        <f>N48*BDI!$C$36</f>
        <v>504.14156800000001</v>
      </c>
      <c r="P48" s="149">
        <f>SUM(N48:O48)*BDI!$C$26</f>
        <v>2204.9513521919998</v>
      </c>
      <c r="Q48" s="150">
        <f t="shared" si="5"/>
        <v>10801.252920191999</v>
      </c>
      <c r="R48" s="106"/>
    </row>
    <row r="49" spans="1:18" s="24" customFormat="1" ht="24.95" customHeight="1" outlineLevel="1">
      <c r="A49" s="104" t="s">
        <v>745</v>
      </c>
      <c r="B49" s="83" t="str">
        <f>VLOOKUP(A49,FEENA!A:I,3,0)</f>
        <v>FORRO</v>
      </c>
      <c r="C49" s="85"/>
      <c r="D49" s="86"/>
      <c r="E49" s="86"/>
      <c r="F49" s="86"/>
      <c r="G49" s="86"/>
      <c r="H49" s="86"/>
      <c r="I49" s="86"/>
      <c r="J49" s="86">
        <f>$N49*0.3</f>
        <v>5765.25</v>
      </c>
      <c r="K49" s="86">
        <f>$N49*0.5</f>
        <v>9608.75</v>
      </c>
      <c r="L49" s="86">
        <f>$N49*0.2</f>
        <v>3843.5</v>
      </c>
      <c r="M49" s="141"/>
      <c r="N49" s="84">
        <f>VLOOKUP(A49,FEENA!A:I,9,0)</f>
        <v>19217.5</v>
      </c>
      <c r="O49" s="148">
        <f>N49*BDI!$C$36</f>
        <v>1197.2502500000001</v>
      </c>
      <c r="P49" s="149">
        <f>SUM(N49:O49)*BDI!$C$26</f>
        <v>5236.3834391250002</v>
      </c>
      <c r="Q49" s="150">
        <f t="shared" si="5"/>
        <v>25651.133689125003</v>
      </c>
      <c r="R49" s="106"/>
    </row>
    <row r="50" spans="1:18" s="24" customFormat="1" ht="24.95" customHeight="1" outlineLevel="1">
      <c r="A50" s="104" t="s">
        <v>796</v>
      </c>
      <c r="B50" s="83" t="str">
        <f>VLOOKUP(A50,FEENA!A:I,3,0)</f>
        <v>RECUPERAÇÃO ALVENARIAS</v>
      </c>
      <c r="C50" s="85"/>
      <c r="D50" s="86"/>
      <c r="E50" s="86"/>
      <c r="F50" s="86"/>
      <c r="G50" s="86"/>
      <c r="H50" s="86"/>
      <c r="I50" s="86">
        <f>N50</f>
        <v>2374.16</v>
      </c>
      <c r="J50" s="86"/>
      <c r="K50" s="86"/>
      <c r="L50" s="86"/>
      <c r="M50" s="141"/>
      <c r="N50" s="84">
        <f>VLOOKUP(A50,FEENA!A:I,9,0)</f>
        <v>2374.16</v>
      </c>
      <c r="O50" s="148">
        <f>N50*BDI!$C$36</f>
        <v>147.910168</v>
      </c>
      <c r="P50" s="149">
        <f>SUM(N50:O50)*BDI!$C$26</f>
        <v>646.910998092</v>
      </c>
      <c r="Q50" s="150">
        <f t="shared" si="5"/>
        <v>3168.9811660919995</v>
      </c>
      <c r="R50" s="106"/>
    </row>
    <row r="51" spans="1:18" s="94" customFormat="1" ht="24.95" customHeight="1" thickBot="1">
      <c r="A51" s="125">
        <v>10</v>
      </c>
      <c r="B51" s="126" t="str">
        <f>VLOOKUP(A51,FEENA!A:I,3,0)</f>
        <v xml:space="preserve">LIMPEZAS </v>
      </c>
      <c r="C51" s="124"/>
      <c r="D51" s="124"/>
      <c r="E51" s="100"/>
      <c r="F51" s="100"/>
      <c r="G51" s="100"/>
      <c r="H51" s="100"/>
      <c r="I51" s="100"/>
      <c r="J51" s="100">
        <f>$M51*0.2</f>
        <v>4923</v>
      </c>
      <c r="K51" s="100">
        <f>$M51*0.2</f>
        <v>4923</v>
      </c>
      <c r="L51" s="100">
        <f>$M51*0.6</f>
        <v>14769</v>
      </c>
      <c r="M51" s="143">
        <f>VLOOKUP(A51,FEENA!A:I,9,0)</f>
        <v>24615</v>
      </c>
      <c r="N51" s="99"/>
      <c r="O51" s="151">
        <f>M51*BDI!$C$36</f>
        <v>1533.5145</v>
      </c>
      <c r="P51" s="152">
        <f>SUM(M51:O51)*BDI!$C$26</f>
        <v>6707.0939692500006</v>
      </c>
      <c r="Q51" s="153">
        <f>SUM(M51:P51)</f>
        <v>32855.608469250001</v>
      </c>
      <c r="R51" s="101">
        <f>Q51/$Q$52</f>
        <v>1.0057614091345545E-2</v>
      </c>
    </row>
    <row r="52" spans="1:18" s="24" customFormat="1" ht="42.95" customHeight="1">
      <c r="A52" s="136"/>
      <c r="B52" s="137" t="s">
        <v>53</v>
      </c>
      <c r="C52" s="129">
        <f t="shared" ref="C52:M52" si="16">C51+C35+C24+C11+C10+C9+C8+C7+C6+C5</f>
        <v>135059.49760000003</v>
      </c>
      <c r="D52" s="130">
        <f t="shared" si="16"/>
        <v>110458.43400000001</v>
      </c>
      <c r="E52" s="130">
        <f t="shared" si="16"/>
        <v>148602.97288759999</v>
      </c>
      <c r="F52" s="130">
        <f t="shared" si="16"/>
        <v>254925.57806680002</v>
      </c>
      <c r="G52" s="130">
        <f t="shared" si="16"/>
        <v>328155.75323760003</v>
      </c>
      <c r="H52" s="130">
        <f t="shared" si="16"/>
        <v>358060.61000000004</v>
      </c>
      <c r="I52" s="130">
        <f t="shared" si="16"/>
        <v>408717.53642000002</v>
      </c>
      <c r="J52" s="130">
        <f t="shared" si="16"/>
        <v>339202.73866000003</v>
      </c>
      <c r="K52" s="130">
        <f t="shared" si="16"/>
        <v>173214.36947999999</v>
      </c>
      <c r="L52" s="130">
        <f t="shared" si="16"/>
        <v>191002.03964000003</v>
      </c>
      <c r="M52" s="155">
        <f t="shared" si="16"/>
        <v>2447399.5299919997</v>
      </c>
      <c r="N52" s="127"/>
      <c r="O52" s="156">
        <f>O51+O35+O24+O11+O10+O9+O8+O7+O6+O5</f>
        <v>152472.99071850162</v>
      </c>
      <c r="P52" s="157">
        <f>P51+P35+P24+P11+P10+P9+P8+P7+P6+P5</f>
        <v>666867.30156224372</v>
      </c>
      <c r="Q52" s="107">
        <f>Q51+Q35+Q24+Q11+Q10+Q9+Q8+Q7+Q6+Q5</f>
        <v>3266739.822272745</v>
      </c>
      <c r="R52" s="128">
        <f>R51+R35+R24+R11+R10+R9+R8+R7+R6+R5</f>
        <v>1</v>
      </c>
    </row>
    <row r="53" spans="1:18" s="24" customFormat="1" ht="30" customHeight="1">
      <c r="A53" s="134"/>
      <c r="B53" s="135" t="str">
        <f>CONCATENATE("ADMINISTRAÇÃO LOCAL (",BDI!C36*100,"%)")</f>
        <v>ADMINISTRAÇÃO LOCAL (6,23%)</v>
      </c>
      <c r="C53" s="131">
        <f>C52*BDI!$C$36</f>
        <v>8414.2067004800028</v>
      </c>
      <c r="D53" s="132">
        <f>D52*BDI!$C$36</f>
        <v>6881.560438200001</v>
      </c>
      <c r="E53" s="132">
        <f>E52*BDI!$C$36</f>
        <v>9257.9652108974788</v>
      </c>
      <c r="F53" s="132">
        <f>F52*BDI!$C$36</f>
        <v>15881.863513561642</v>
      </c>
      <c r="G53" s="132">
        <f>G52*BDI!$C$36</f>
        <v>20444.103426702481</v>
      </c>
      <c r="H53" s="132">
        <f>H52*BDI!$C$36</f>
        <v>22307.176003000004</v>
      </c>
      <c r="I53" s="132">
        <f>I52*BDI!$C$36</f>
        <v>25463.102518966003</v>
      </c>
      <c r="J53" s="132">
        <f>J52*BDI!$C$36</f>
        <v>21132.330618518001</v>
      </c>
      <c r="K53" s="132">
        <f>K52*BDI!$C$36</f>
        <v>10791.255218603999</v>
      </c>
      <c r="L53" s="132">
        <f>L52*BDI!$C$36</f>
        <v>11899.427069572002</v>
      </c>
      <c r="M53" s="133">
        <f>M52*BDI!$C$36</f>
        <v>152472.99071850159</v>
      </c>
      <c r="N53" s="113"/>
      <c r="O53" s="114"/>
      <c r="P53" s="114"/>
      <c r="Q53" s="114"/>
      <c r="R53" s="115"/>
    </row>
    <row r="54" spans="1:18" s="24" customFormat="1" ht="30" customHeight="1">
      <c r="A54" s="26"/>
      <c r="B54" s="27" t="str">
        <f>CONCATENATE("BDI (",BDI!C26*100,"%)")</f>
        <v>BDI (25,65%)</v>
      </c>
      <c r="C54" s="121">
        <f>SUM(C52:C53)*BDI!$C$26</f>
        <v>36801.005153073129</v>
      </c>
      <c r="D54" s="122">
        <f>SUM(D52:D53)*BDI!$C$26</f>
        <v>30097.708573398304</v>
      </c>
      <c r="E54" s="122">
        <f>SUM(E52:E53)*BDI!$C$26</f>
        <v>40491.330622264599</v>
      </c>
      <c r="F54" s="122">
        <f>SUM(F52:F53)*BDI!$C$26</f>
        <v>69462.108765362776</v>
      </c>
      <c r="G54" s="122">
        <f>SUM(G52:G53)*BDI!$C$26</f>
        <v>89415.863234393604</v>
      </c>
      <c r="H54" s="122">
        <f>SUM(H52:H53)*BDI!$C$26</f>
        <v>97564.33710976952</v>
      </c>
      <c r="I54" s="122">
        <f>SUM(I52:I53)*BDI!$C$26</f>
        <v>111367.33388784478</v>
      </c>
      <c r="J54" s="122">
        <f>SUM(J52:J53)*BDI!$C$26</f>
        <v>92425.945269939883</v>
      </c>
      <c r="K54" s="122">
        <f>SUM(K52:K53)*BDI!$C$26</f>
        <v>47197.442735191922</v>
      </c>
      <c r="L54" s="122">
        <f>SUM(L52:L53)*BDI!$C$26</f>
        <v>52044.226211005225</v>
      </c>
      <c r="M54" s="123">
        <f>SUM(M52:M53)*BDI!$C$26</f>
        <v>666867.30156224361</v>
      </c>
      <c r="N54" s="116"/>
      <c r="O54" s="108"/>
      <c r="P54" s="108"/>
      <c r="Q54" s="108"/>
      <c r="R54" s="109"/>
    </row>
    <row r="55" spans="1:18" s="25" customFormat="1" ht="42.95" customHeight="1" thickBot="1">
      <c r="A55" s="28"/>
      <c r="B55" s="29" t="s">
        <v>54</v>
      </c>
      <c r="C55" s="119">
        <f t="shared" ref="C55:M55" si="17">SUM(C52:C54)</f>
        <v>180274.70945355314</v>
      </c>
      <c r="D55" s="120">
        <f t="shared" si="17"/>
        <v>147437.70301159832</v>
      </c>
      <c r="E55" s="120">
        <f t="shared" si="17"/>
        <v>198352.26872076205</v>
      </c>
      <c r="F55" s="120">
        <f t="shared" si="17"/>
        <v>340269.55034572445</v>
      </c>
      <c r="G55" s="120">
        <f t="shared" si="17"/>
        <v>438015.71989869612</v>
      </c>
      <c r="H55" s="120">
        <f t="shared" si="17"/>
        <v>477932.12311276956</v>
      </c>
      <c r="I55" s="120">
        <f t="shared" si="17"/>
        <v>545547.97282681079</v>
      </c>
      <c r="J55" s="120">
        <f t="shared" si="17"/>
        <v>452761.01454845793</v>
      </c>
      <c r="K55" s="120">
        <f t="shared" si="17"/>
        <v>231203.06743379592</v>
      </c>
      <c r="L55" s="120">
        <f t="shared" si="17"/>
        <v>254945.69292057725</v>
      </c>
      <c r="M55" s="154">
        <f t="shared" si="17"/>
        <v>3266739.822272745</v>
      </c>
      <c r="N55" s="117"/>
      <c r="O55" s="108"/>
      <c r="P55" s="108"/>
      <c r="Q55" s="108"/>
      <c r="R55" s="109"/>
    </row>
    <row r="56" spans="1:18" s="24" customFormat="1" ht="18.75" thickBot="1">
      <c r="A56" s="30"/>
      <c r="B56" s="31" t="s">
        <v>55</v>
      </c>
      <c r="C56" s="32">
        <f>C55/M55</f>
        <v>5.5184899704725163E-2</v>
      </c>
      <c r="D56" s="32">
        <f>D55/$M55</f>
        <v>4.5132979984008205E-2</v>
      </c>
      <c r="E56" s="32">
        <f t="shared" ref="E56:L56" si="18">E55/$M55</f>
        <v>6.07187224915769E-2</v>
      </c>
      <c r="F56" s="32">
        <f t="shared" si="18"/>
        <v>0.10416181540560865</v>
      </c>
      <c r="G56" s="32">
        <f t="shared" si="18"/>
        <v>0.13408344212547624</v>
      </c>
      <c r="H56" s="32">
        <f t="shared" si="18"/>
        <v>0.14630247559178478</v>
      </c>
      <c r="I56" s="32">
        <f t="shared" si="18"/>
        <v>0.16700074156724876</v>
      </c>
      <c r="J56" s="32">
        <f t="shared" si="18"/>
        <v>0.13859720675075429</v>
      </c>
      <c r="K56" s="32">
        <f t="shared" si="18"/>
        <v>7.0774864241543028E-2</v>
      </c>
      <c r="L56" s="32">
        <f t="shared" si="18"/>
        <v>7.8042852137274202E-2</v>
      </c>
      <c r="M56" s="32">
        <f>SUM(C56:L56)</f>
        <v>1.0000000000000002</v>
      </c>
      <c r="N56" s="118"/>
      <c r="O56" s="110"/>
      <c r="P56" s="110"/>
      <c r="Q56" s="111"/>
      <c r="R56" s="112"/>
    </row>
  </sheetData>
  <mergeCells count="4">
    <mergeCell ref="A3:A4"/>
    <mergeCell ref="B3:B4"/>
    <mergeCell ref="C3:R3"/>
    <mergeCell ref="M4:N4"/>
  </mergeCells>
  <printOptions horizontalCentered="1" verticalCentered="1"/>
  <pageMargins left="0.51181102362204722" right="0.51181102362204722" top="0.98425196850393704" bottom="0.78740157480314965" header="0.31496062992125984" footer="0.31496062992125984"/>
  <pageSetup paperSize="8" scale="50" fitToWidth="0" orientation="landscape" r:id="rId1"/>
  <headerFooter>
    <oddHeader>&amp;L&amp;G&amp;C&amp;"-,Negrito"&amp;14REVITALIZAÇÃO FEENA&amp;RREFERENCIAL CDHU
VERSÃO 186
VIGÊNCIA A PARTIR DE 07/2022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topLeftCell="A22" zoomScale="172" zoomScaleNormal="100" zoomScaleSheetLayoutView="172" workbookViewId="0">
      <selection activeCell="G32" sqref="G32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81" t="s">
        <v>14</v>
      </c>
      <c r="B1" s="181"/>
      <c r="C1" s="181"/>
    </row>
    <row r="2" spans="1:5" ht="30" customHeight="1">
      <c r="A2" s="182" t="s">
        <v>15</v>
      </c>
      <c r="B2" s="182"/>
      <c r="C2" s="182"/>
    </row>
    <row r="3" spans="1:5" ht="5.0999999999999996" customHeight="1">
      <c r="A3" s="2"/>
      <c r="B3" s="2"/>
      <c r="C3" s="2"/>
    </row>
    <row r="4" spans="1:5" ht="15" customHeight="1">
      <c r="A4" s="183" t="s">
        <v>16</v>
      </c>
      <c r="B4" s="183"/>
      <c r="C4" s="3">
        <v>2</v>
      </c>
    </row>
    <row r="5" spans="1:5" ht="15" customHeight="1">
      <c r="A5" s="2"/>
      <c r="B5" s="2"/>
      <c r="C5" s="2"/>
      <c r="D5" s="184"/>
      <c r="E5" s="184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f>IF(C$4=1,6.16/100,IF(C$4=2,7.4/100,IF(C$4=3,8.96/100,"")))</f>
        <v>7.400000000000001E-2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0.04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f>IF(C$4=1,0.59/100,IF(C$4=2,1.23/100,IF(C$4=3,1.39/100,"")))</f>
        <v>1.23E-2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8.0000000000000002E-3</v>
      </c>
    </row>
    <row r="15" spans="1:5">
      <c r="A15" s="8" t="s">
        <v>29</v>
      </c>
      <c r="B15" s="9" t="s">
        <v>30</v>
      </c>
      <c r="C15" s="10">
        <f>IF(C$4=1,0.97/100,IF(C$4=2,1.27/100,IF(C$4=3,1.27/100,"")))</f>
        <v>1.2699999999999999E-2</v>
      </c>
    </row>
    <row r="16" spans="1:5">
      <c r="A16" s="5">
        <v>5</v>
      </c>
      <c r="B16" s="6" t="s">
        <v>31</v>
      </c>
      <c r="C16" s="7"/>
    </row>
    <row r="17" spans="1:5">
      <c r="A17" s="8" t="s">
        <v>32</v>
      </c>
      <c r="B17" s="9" t="s">
        <v>33</v>
      </c>
      <c r="C17" s="11">
        <v>0.05</v>
      </c>
      <c r="E17" s="1" t="s">
        <v>34</v>
      </c>
    </row>
    <row r="18" spans="1:5">
      <c r="A18" s="8" t="s">
        <v>35</v>
      </c>
      <c r="B18" s="9" t="s">
        <v>36</v>
      </c>
      <c r="C18" s="10">
        <v>6.4999999999999997E-3</v>
      </c>
    </row>
    <row r="19" spans="1:5">
      <c r="A19" s="8" t="s">
        <v>37</v>
      </c>
      <c r="B19" s="9" t="s">
        <v>38</v>
      </c>
      <c r="C19" s="10">
        <v>0.03</v>
      </c>
    </row>
    <row r="20" spans="1:5">
      <c r="A20" s="8" t="s">
        <v>39</v>
      </c>
      <c r="B20" s="9" t="s">
        <v>40</v>
      </c>
      <c r="C20" s="9"/>
    </row>
    <row r="23" spans="1:5">
      <c r="A23" s="180" t="s">
        <v>45</v>
      </c>
      <c r="B23" s="180"/>
      <c r="C23" s="180"/>
    </row>
    <row r="24" spans="1:5">
      <c r="A24" s="180" t="s">
        <v>41</v>
      </c>
      <c r="B24" s="180"/>
      <c r="C24" s="180"/>
    </row>
    <row r="26" spans="1:5" ht="18.75">
      <c r="A26" s="185" t="s">
        <v>46</v>
      </c>
      <c r="B26" s="186"/>
      <c r="C26" s="12">
        <f>ROUNDUP((((1+(C10+SUM(C14:C15)))*(1+C12)+(1*C8))/(1-SUM(C17:C20)))-1,4)</f>
        <v>0.25650000000000001</v>
      </c>
    </row>
    <row r="31" spans="1:5" ht="15.75">
      <c r="A31" s="187" t="s">
        <v>42</v>
      </c>
      <c r="B31" s="187"/>
      <c r="C31" s="187"/>
    </row>
    <row r="32" spans="1:5" ht="30" customHeight="1">
      <c r="A32" s="182" t="s">
        <v>43</v>
      </c>
      <c r="B32" s="182"/>
      <c r="C32" s="182"/>
    </row>
    <row r="33" spans="1:3">
      <c r="A33" s="13"/>
      <c r="B33" s="13"/>
    </row>
    <row r="34" spans="1:3">
      <c r="A34" s="180" t="s">
        <v>44</v>
      </c>
      <c r="B34" s="180"/>
      <c r="C34" s="14">
        <v>2</v>
      </c>
    </row>
    <row r="36" spans="1:3" ht="18.75">
      <c r="A36" s="188" t="s">
        <v>47</v>
      </c>
      <c r="B36" s="189"/>
      <c r="C36" s="15">
        <f>IF(C34&lt;&gt;"",IF(C34=1,3.49,(IF(C34=2,6.23,IF(C34=3,8.87,""))))/100,"")</f>
        <v>6.2300000000000001E-2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>
      <formula1>"1,2,3"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FEENA</vt:lpstr>
      <vt:lpstr>CRONOGRAMA</vt:lpstr>
      <vt:lpstr>BDI</vt:lpstr>
      <vt:lpstr>BDI!Area_de_impressao</vt:lpstr>
      <vt:lpstr>FEENA!Area_de_impressao</vt:lpstr>
      <vt:lpstr>FEENA!Titulos_de_impressao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Olivia Leopardi</cp:lastModifiedBy>
  <cp:lastPrinted>2022-08-03T19:29:31Z</cp:lastPrinted>
  <dcterms:created xsi:type="dcterms:W3CDTF">2019-01-03T17:36:26Z</dcterms:created>
  <dcterms:modified xsi:type="dcterms:W3CDTF">2022-08-04T19:40:35Z</dcterms:modified>
</cp:coreProperties>
</file>