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25622022-37 - AQUISIÇÃO DE PRODUTOS DE LIMPEZA PARA FF\"/>
    </mc:Choice>
  </mc:AlternateContent>
  <xr:revisionPtr revIDLastSave="0" documentId="13_ncr:1_{74D6BE85-09B5-4CC5-B723-63FBC7D4F91A}" xr6:coauthVersionLast="47" xr6:coauthVersionMax="47" xr10:uidLastSave="{00000000-0000-0000-0000-000000000000}"/>
  <bookViews>
    <workbookView xWindow="-110" yWindow="-110" windowWidth="19420" windowHeight="10420" tabRatio="731" xr2:uid="{00000000-000D-0000-FFFF-FFFF00000000}"/>
  </bookViews>
  <sheets>
    <sheet name="Abertura Entregas" sheetId="14" r:id="rId1"/>
    <sheet name="Media DE" sheetId="8" state="hidden" r:id="rId2"/>
    <sheet name="Média DAF" sheetId="9" state="hidden" r:id="rId3"/>
  </sheets>
  <definedNames>
    <definedName name="_xlnm.Print_Area" localSheetId="2">'Média DAF'!$A$1:$N$8</definedName>
    <definedName name="_xlnm.Print_Area" localSheetId="1">'Media DE'!$A$1:$N$8</definedName>
    <definedName name="Área_impressão_IM">#REF!</definedName>
    <definedName name="CCU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4" l="1"/>
  <c r="K9" i="14"/>
  <c r="K11" i="14" s="1"/>
  <c r="J9" i="14"/>
  <c r="I9" i="14"/>
  <c r="I11" i="14" s="1"/>
  <c r="H9" i="14"/>
  <c r="H11" i="14" s="1"/>
  <c r="G9" i="14"/>
  <c r="F9" i="14"/>
  <c r="F11" i="14" s="1"/>
  <c r="E9" i="14"/>
  <c r="D9" i="14"/>
  <c r="C9" i="14"/>
  <c r="B9" i="14"/>
  <c r="B11" i="14" s="1"/>
  <c r="J4" i="14"/>
  <c r="G4" i="14"/>
  <c r="L11" i="14"/>
  <c r="J11" i="14"/>
  <c r="E11" i="14"/>
  <c r="D11" i="14"/>
  <c r="M4" i="14"/>
  <c r="M10" i="14"/>
  <c r="M8" i="14"/>
  <c r="M7" i="14"/>
  <c r="M6" i="14"/>
  <c r="M5" i="14"/>
  <c r="G11" i="14" l="1"/>
  <c r="M9" i="14"/>
  <c r="M11" i="14" s="1"/>
  <c r="C11" i="14"/>
  <c r="F7" i="9" l="1"/>
  <c r="L7" i="9" s="1"/>
  <c r="F6" i="9"/>
  <c r="L6" i="9" s="1"/>
  <c r="F5" i="9"/>
  <c r="L5" i="9" s="1"/>
  <c r="M7" i="9"/>
  <c r="M6" i="9"/>
  <c r="M5" i="9"/>
  <c r="A1" i="9"/>
  <c r="F7" i="8"/>
  <c r="L7" i="8" s="1"/>
  <c r="F6" i="8"/>
  <c r="L6" i="8" s="1"/>
  <c r="F5" i="8"/>
  <c r="H5" i="8" s="1"/>
  <c r="J5" i="8" l="1"/>
  <c r="L5" i="8"/>
  <c r="H5" i="9"/>
  <c r="J5" i="9"/>
  <c r="H6" i="9"/>
  <c r="H7" i="9"/>
  <c r="J6" i="9"/>
  <c r="J7" i="9"/>
  <c r="H6" i="8"/>
  <c r="J6" i="8"/>
  <c r="H7" i="8"/>
  <c r="J7" i="8"/>
  <c r="N6" i="9"/>
  <c r="F8" i="9"/>
  <c r="N7" i="9"/>
  <c r="N5" i="9"/>
  <c r="M7" i="8"/>
  <c r="M6" i="8"/>
  <c r="M5" i="8"/>
  <c r="A1" i="8"/>
  <c r="N8" i="9" l="1"/>
  <c r="L8" i="9"/>
  <c r="H8" i="9"/>
  <c r="J8" i="9"/>
  <c r="N6" i="8"/>
  <c r="N7" i="8" l="1"/>
  <c r="F8" i="8"/>
  <c r="N5" i="8"/>
  <c r="N8" i="8" l="1"/>
  <c r="J8" i="8"/>
  <c r="H8" i="8"/>
  <c r="L8" i="8"/>
</calcChain>
</file>

<file path=xl/sharedStrings.xml><?xml version="1.0" encoding="utf-8"?>
<sst xmlns="http://schemas.openxmlformats.org/spreadsheetml/2006/main" count="76" uniqueCount="39">
  <si>
    <t>TOTAL</t>
  </si>
  <si>
    <t>ITENS</t>
  </si>
  <si>
    <t>DISCRIMINAÇÃO</t>
  </si>
  <si>
    <t>Código SIAFISICO</t>
  </si>
  <si>
    <t>Item de Despesa</t>
  </si>
  <si>
    <t>Unidade</t>
  </si>
  <si>
    <t>QTDE TOTAL</t>
  </si>
  <si>
    <t>ORÇAMENTO 1</t>
  </si>
  <si>
    <t>ORÇAMENTO 2</t>
  </si>
  <si>
    <t>ORÇAMENTO 3</t>
  </si>
  <si>
    <t>MÉDIA TOTAL</t>
  </si>
  <si>
    <t>UNITÁRIO</t>
  </si>
  <si>
    <t xml:space="preserve">Ventildor de Parede, 6 pás, bivolt </t>
  </si>
  <si>
    <t>Microondas 31l 110v</t>
  </si>
  <si>
    <t>5084792</t>
  </si>
  <si>
    <t>Fogão 4 bocas</t>
  </si>
  <si>
    <t>Local de entrega e resonsáveis</t>
  </si>
  <si>
    <t>2. Sabonete Líquido (Galão 5 L)</t>
  </si>
  <si>
    <t>6. Detergente liquido (500ml)</t>
  </si>
  <si>
    <t>7. Vassoura piaçava (unidade)</t>
  </si>
  <si>
    <t xml:space="preserve">Entregas da Gerência Litoral Norte - GLN
PESM Caraguatatuba
Responsável: Miguel Nema Neto
Endereço: Rua do horto florestal, 1200 - Rio do Ouro - Caraguatatuba
CEP: 11675-730
Tel: (12) 3882.5999
E-mail: mneto@fflorestal.sp.gov.br </t>
  </si>
  <si>
    <t>Entregas da Gerência Vale Paraiba Mantiqueira - GVPM
Viveiro Florestal de Pindamonhangaba
Responsável: Osmar de Carvalho Santos
Endereço: Av. Profº Manoel César Ribeiro, 234 - Santa Cecília, Pindamonhangaba - SP
CEP: 12411-010
Tel: (12) 99759-4045
E-mail: osmarcarvalho@fflorestal.sp.gov.br</t>
  </si>
  <si>
    <t>1. Alcool Gel 70%
(Galão 5 L)</t>
  </si>
  <si>
    <t>3. Água Sanitária (Galão 5 L)</t>
  </si>
  <si>
    <t>4. Luva p/ limpeza-M (Unidade)</t>
  </si>
  <si>
    <t>5. Pano para limpeza (unidade)</t>
  </si>
  <si>
    <t>8. Rodo (unidade)</t>
  </si>
  <si>
    <t>9. Esponja limpeza (unidade)</t>
  </si>
  <si>
    <t>10. Saco de lixo 100 L (pct 100 unid)</t>
  </si>
  <si>
    <t>11. Saco de lixo 200 L  (pct 100 unid)</t>
  </si>
  <si>
    <t>Entregas da Gerência Baixada Santista - GBS
PE Xixová Japui
Responsável: Marcelo José Gonçalves
Endereço: Avenida Tupiniquins, 1009 - Bairro Japuí - São Vicente - SP
CEP: 11325-000
Tel: ( 013) 3567-2190
E-mail: marcelojc@fflorestal.sp.gov.br</t>
  </si>
  <si>
    <t>Entregas das Ucs da Diretoria do Litoral Sul - GVRAP e GVRLS
PE Campina do Encantado
Responsável: Márcia Santana de Lima
Endereço: Rua Pedro Bonne nº 55 - Pariquera Açu - SP
CEP: 11930-000
Tel: (13) 99723-1891
E-mail: msantana@fflorestal.sp.gov.br</t>
  </si>
  <si>
    <t>Entregas das Gerências Interior Centro Norte e Interior Oeste - GICN e GIO
EEx Santa Rita do Passa Quatro
Responsável: Adriano Candeias de Almeida
Endereço: Avenida Zequinha de Abreu, Km 8,5 – Zona Rural - Santa Rita do Passa Quatro - SP
CEP: 13670-000
Tel: (11) 97060-8952
E-mail: acalmeida@fflorestal.sp.gov.br</t>
  </si>
  <si>
    <t xml:space="preserve">Entregas da Gerência Metropolitana - GM - EEx Mogi Guaçu
Responsável: Eduardo Goulardins Neto
Endereço: Rua Joaquim Cipriano de Carvalho, S/N, Faz Capininha - Bairro Martinho Prado Jr – Mogi Guaçu - SP
CEP: 13855-000
Tel (19) 3841-1056/3841-1057 ou (19) 99660-4562
E-mail: egoulardins@fflorestal.sp.gov.br </t>
  </si>
  <si>
    <t>Entregas Despesas Rateadas e Gerencia Metropolitana-GM: PEC+PEJ+PEJY+EEC ITAPETI
Sede Fundação Florestal
Responsável: Carlos Eduardo Oshikiri
Avenida Professor Frederico Hermann Junior, 345, Prédio 12 - 1º andar – Pinheiros - São Paulo - SP
CEP 05459-010 – telefone: 2997-5000
E-mail: almoxarifado@fflorestal.sp.gov.br
Local dentro da ZMRC (Zona de Máxima Restrição de Circulação),</t>
  </si>
  <si>
    <t>LOTE 1</t>
  </si>
  <si>
    <t>LOTE 2</t>
  </si>
  <si>
    <t>LOTE 3</t>
  </si>
  <si>
    <t>ANEXO I.A - PLANILHA DE DISTRIBUIÇÃO E LOCAIS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</si>
</sst>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9"/>
        <bgColor theme="0" tint="-0.14999847407452621"/>
      </patternFill>
    </fill>
    <fill>
      <patternFill patternType="mediumGray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37" fontId="1" fillId="0" borderId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4">
    <xf numFmtId="0" fontId="0" fillId="0" borderId="0" xfId="0"/>
    <xf numFmtId="0" fontId="9" fillId="5" borderId="7" xfId="2" applyFont="1" applyFill="1" applyBorder="1" applyAlignment="1">
      <alignment horizontal="centerContinuous" vertical="center"/>
    </xf>
    <xf numFmtId="0" fontId="9" fillId="5" borderId="8" xfId="2" applyFont="1" applyFill="1" applyBorder="1" applyAlignment="1">
      <alignment horizontal="centerContinuous" vertical="center"/>
    </xf>
    <xf numFmtId="0" fontId="9" fillId="5" borderId="2" xfId="2" applyFont="1" applyFill="1" applyBorder="1" applyAlignment="1">
      <alignment horizontal="centerContinuous" vertical="center"/>
    </xf>
    <xf numFmtId="0" fontId="7" fillId="2" borderId="0" xfId="2" applyFont="1" applyFill="1" applyAlignment="1">
      <alignment vertical="center"/>
    </xf>
    <xf numFmtId="0" fontId="10" fillId="3" borderId="0" xfId="2" applyFont="1" applyFill="1" applyAlignment="1">
      <alignment vertical="center" wrapText="1"/>
    </xf>
    <xf numFmtId="166" fontId="4" fillId="5" borderId="10" xfId="40" applyFont="1" applyFill="1" applyBorder="1" applyAlignment="1" applyProtection="1">
      <alignment horizontal="centerContinuous" vertical="center" wrapText="1"/>
    </xf>
    <xf numFmtId="166" fontId="4" fillId="5" borderId="10" xfId="40" applyFont="1" applyFill="1" applyBorder="1" applyAlignment="1" applyProtection="1">
      <alignment horizontal="centerContinuous" vertical="center"/>
    </xf>
    <xf numFmtId="0" fontId="5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66" fontId="4" fillId="5" borderId="11" xfId="40" applyFont="1" applyFill="1" applyBorder="1" applyAlignment="1" applyProtection="1">
      <alignment horizontal="center" vertical="center" wrapText="1"/>
    </xf>
    <xf numFmtId="166" fontId="4" fillId="5" borderId="13" xfId="40" applyFont="1" applyFill="1" applyBorder="1" applyAlignment="1" applyProtection="1">
      <alignment horizontal="center" vertical="center" wrapText="1"/>
    </xf>
    <xf numFmtId="0" fontId="5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6" borderId="3" xfId="2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41" fontId="5" fillId="6" borderId="3" xfId="2" applyNumberFormat="1" applyFont="1" applyFill="1" applyBorder="1" applyAlignment="1">
      <alignment horizontal="center" vertical="center"/>
    </xf>
    <xf numFmtId="166" fontId="5" fillId="6" borderId="14" xfId="40" applyFont="1" applyFill="1" applyBorder="1" applyAlignment="1" applyProtection="1">
      <alignment horizontal="center" vertical="center" wrapText="1"/>
    </xf>
    <xf numFmtId="166" fontId="5" fillId="3" borderId="15" xfId="40" applyFont="1" applyFill="1" applyBorder="1" applyAlignment="1">
      <alignment vertical="center" wrapText="1"/>
    </xf>
    <xf numFmtId="166" fontId="4" fillId="3" borderId="15" xfId="40" applyFont="1" applyFill="1" applyBorder="1" applyAlignment="1">
      <alignment vertical="center" wrapText="1"/>
    </xf>
    <xf numFmtId="43" fontId="5" fillId="2" borderId="0" xfId="2" applyNumberFormat="1" applyFont="1" applyFill="1" applyAlignment="1">
      <alignment vertical="center"/>
    </xf>
    <xf numFmtId="41" fontId="7" fillId="2" borderId="0" xfId="2" applyNumberFormat="1" applyFont="1" applyFill="1" applyAlignment="1">
      <alignment vertical="center"/>
    </xf>
    <xf numFmtId="0" fontId="4" fillId="6" borderId="1" xfId="2" applyFont="1" applyFill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1" fontId="5" fillId="3" borderId="1" xfId="9" applyNumberFormat="1" applyFont="1" applyFill="1" applyBorder="1" applyAlignment="1">
      <alignment horizontal="left" vertical="center" wrapText="1"/>
    </xf>
    <xf numFmtId="167" fontId="5" fillId="6" borderId="1" xfId="40" applyNumberFormat="1" applyFont="1" applyFill="1" applyBorder="1" applyAlignment="1" applyProtection="1">
      <alignment horizontal="center" vertical="center"/>
    </xf>
    <xf numFmtId="166" fontId="4" fillId="3" borderId="16" xfId="40" applyFont="1" applyFill="1" applyBorder="1" applyAlignment="1">
      <alignment vertical="center" wrapText="1"/>
    </xf>
    <xf numFmtId="166" fontId="5" fillId="6" borderId="5" xfId="40" applyFont="1" applyFill="1" applyBorder="1" applyAlignment="1" applyProtection="1">
      <alignment horizontal="center" vertical="center"/>
    </xf>
    <xf numFmtId="166" fontId="4" fillId="6" borderId="5" xfId="40" applyFont="1" applyFill="1" applyBorder="1" applyAlignment="1" applyProtection="1">
      <alignment horizontal="center" vertical="center"/>
    </xf>
    <xf numFmtId="166" fontId="5" fillId="0" borderId="0" xfId="40" applyFont="1"/>
    <xf numFmtId="166" fontId="7" fillId="0" borderId="0" xfId="40" applyFont="1"/>
    <xf numFmtId="166" fontId="7" fillId="0" borderId="0" xfId="2" applyNumberFormat="1" applyFont="1"/>
    <xf numFmtId="0" fontId="7" fillId="0" borderId="0" xfId="2" applyFont="1"/>
    <xf numFmtId="43" fontId="7" fillId="0" borderId="0" xfId="2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0" fillId="0" borderId="0" xfId="0" applyFill="1"/>
    <xf numFmtId="0" fontId="11" fillId="7" borderId="17" xfId="0" applyFont="1" applyFill="1" applyBorder="1" applyAlignment="1">
      <alignment horizontal="justify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justify" vertical="center"/>
    </xf>
    <xf numFmtId="0" fontId="11" fillId="7" borderId="18" xfId="0" applyFont="1" applyFill="1" applyBorder="1" applyAlignment="1">
      <alignment horizontal="center" vertical="center"/>
    </xf>
    <xf numFmtId="49" fontId="5" fillId="3" borderId="18" xfId="1" applyNumberFormat="1" applyFont="1" applyFill="1" applyBorder="1" applyAlignment="1">
      <alignment horizontal="center" vertical="center" wrapText="1"/>
    </xf>
    <xf numFmtId="168" fontId="3" fillId="0" borderId="6" xfId="41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4" fillId="10" borderId="19" xfId="2" applyFont="1" applyFill="1" applyBorder="1" applyAlignment="1">
      <alignment horizontal="center" vertical="center" wrapText="1"/>
    </xf>
    <xf numFmtId="0" fontId="4" fillId="10" borderId="1" xfId="20" applyFont="1" applyFill="1" applyBorder="1" applyAlignment="1">
      <alignment horizontal="center" vertical="center" wrapText="1"/>
    </xf>
    <xf numFmtId="168" fontId="3" fillId="10" borderId="4" xfId="41" applyNumberFormat="1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4" fillId="10" borderId="23" xfId="2" applyFont="1" applyFill="1" applyBorder="1" applyAlignment="1">
      <alignment horizontal="center" vertical="center" wrapText="1"/>
    </xf>
    <xf numFmtId="0" fontId="4" fillId="10" borderId="24" xfId="20" applyFont="1" applyFill="1" applyBorder="1" applyAlignment="1">
      <alignment horizontal="center" vertical="center" wrapText="1"/>
    </xf>
    <xf numFmtId="168" fontId="3" fillId="10" borderId="25" xfId="41" applyNumberFormat="1" applyFont="1" applyFill="1" applyBorder="1" applyAlignment="1">
      <alignment horizontal="center" vertical="center"/>
    </xf>
    <xf numFmtId="168" fontId="3" fillId="10" borderId="26" xfId="41" applyNumberFormat="1" applyFont="1" applyFill="1" applyBorder="1" applyAlignment="1">
      <alignment horizontal="center" vertical="center"/>
    </xf>
    <xf numFmtId="168" fontId="3" fillId="10" borderId="27" xfId="41" applyNumberFormat="1" applyFont="1" applyFill="1" applyBorder="1" applyAlignment="1">
      <alignment horizontal="center" vertical="center"/>
    </xf>
    <xf numFmtId="168" fontId="3" fillId="10" borderId="28" xfId="41" applyNumberFormat="1" applyFont="1" applyFill="1" applyBorder="1" applyAlignment="1">
      <alignment horizontal="center" vertical="center"/>
    </xf>
    <xf numFmtId="168" fontId="3" fillId="10" borderId="29" xfId="41" applyNumberFormat="1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4" fillId="8" borderId="23" xfId="2" applyFont="1" applyFill="1" applyBorder="1" applyAlignment="1">
      <alignment horizontal="center" vertical="center" wrapText="1"/>
    </xf>
    <xf numFmtId="0" fontId="4" fillId="8" borderId="32" xfId="2" applyFont="1" applyFill="1" applyBorder="1" applyAlignment="1">
      <alignment horizontal="center" vertical="center" wrapText="1"/>
    </xf>
    <xf numFmtId="168" fontId="3" fillId="8" borderId="25" xfId="41" applyNumberFormat="1" applyFont="1" applyFill="1" applyBorder="1" applyAlignment="1">
      <alignment horizontal="center" vertical="center"/>
    </xf>
    <xf numFmtId="168" fontId="3" fillId="8" borderId="26" xfId="41" applyNumberFormat="1" applyFont="1" applyFill="1" applyBorder="1" applyAlignment="1">
      <alignment horizontal="center" vertical="center"/>
    </xf>
    <xf numFmtId="168" fontId="3" fillId="8" borderId="27" xfId="41" applyNumberFormat="1" applyFont="1" applyFill="1" applyBorder="1" applyAlignment="1">
      <alignment horizontal="center" vertical="center"/>
    </xf>
    <xf numFmtId="168" fontId="3" fillId="8" borderId="29" xfId="41" applyNumberFormat="1" applyFont="1" applyFill="1" applyBorder="1" applyAlignment="1">
      <alignment horizontal="center" vertical="center"/>
    </xf>
    <xf numFmtId="0" fontId="4" fillId="4" borderId="5" xfId="20" applyFont="1" applyFill="1" applyBorder="1" applyAlignment="1">
      <alignment horizontal="center" vertical="center" wrapText="1"/>
    </xf>
    <xf numFmtId="168" fontId="3" fillId="0" borderId="5" xfId="41" applyNumberFormat="1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4" fillId="9" borderId="35" xfId="20" applyFont="1" applyFill="1" applyBorder="1" applyAlignment="1">
      <alignment horizontal="center" vertical="center" wrapText="1"/>
    </xf>
    <xf numFmtId="0" fontId="4" fillId="9" borderId="24" xfId="20" applyFont="1" applyFill="1" applyBorder="1" applyAlignment="1">
      <alignment horizontal="center" vertical="center" wrapText="1"/>
    </xf>
    <xf numFmtId="168" fontId="3" fillId="9" borderId="25" xfId="41" applyNumberFormat="1" applyFont="1" applyFill="1" applyBorder="1" applyAlignment="1">
      <alignment horizontal="center" vertical="center"/>
    </xf>
    <xf numFmtId="168" fontId="3" fillId="9" borderId="26" xfId="41" applyNumberFormat="1" applyFont="1" applyFill="1" applyBorder="1" applyAlignment="1">
      <alignment horizontal="center" vertical="center"/>
    </xf>
    <xf numFmtId="168" fontId="3" fillId="9" borderId="27" xfId="41" applyNumberFormat="1" applyFont="1" applyFill="1" applyBorder="1" applyAlignment="1">
      <alignment horizontal="center" vertical="center"/>
    </xf>
    <xf numFmtId="168" fontId="3" fillId="9" borderId="29" xfId="41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7" fontId="5" fillId="3" borderId="37" xfId="1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/>
    </xf>
    <xf numFmtId="0" fontId="0" fillId="0" borderId="0" xfId="0" applyAlignment="1">
      <alignment horizontal="center" vertical="center"/>
    </xf>
  </cellXfs>
  <cellStyles count="42">
    <cellStyle name="Euro" xfId="3" xr:uid="{00000000-0005-0000-0000-000000000000}"/>
    <cellStyle name="Euro 2" xfId="4" xr:uid="{00000000-0005-0000-0000-000001000000}"/>
    <cellStyle name="Euro 2 2" xfId="25" xr:uid="{00000000-0005-0000-0000-000002000000}"/>
    <cellStyle name="Moeda 2" xfId="5" xr:uid="{00000000-0005-0000-0000-000003000000}"/>
    <cellStyle name="Moeda 2 2" xfId="6" xr:uid="{00000000-0005-0000-0000-000004000000}"/>
    <cellStyle name="Moeda 2 2 2" xfId="27" xr:uid="{00000000-0005-0000-0000-000005000000}"/>
    <cellStyle name="Moeda 2 3" xfId="26" xr:uid="{00000000-0005-0000-0000-000006000000}"/>
    <cellStyle name="Moeda 3" xfId="7" xr:uid="{00000000-0005-0000-0000-000007000000}"/>
    <cellStyle name="Moeda 3 2" xfId="8" xr:uid="{00000000-0005-0000-0000-000008000000}"/>
    <cellStyle name="Moeda 3 2 2" xfId="29" xr:uid="{00000000-0005-0000-0000-000009000000}"/>
    <cellStyle name="Moeda 3 3" xfId="28" xr:uid="{00000000-0005-0000-0000-00000A000000}"/>
    <cellStyle name="Normal" xfId="0" builtinId="0"/>
    <cellStyle name="Normal 2" xfId="9" xr:uid="{00000000-0005-0000-0000-00000C000000}"/>
    <cellStyle name="Normal 2 2" xfId="10" xr:uid="{00000000-0005-0000-0000-00000D000000}"/>
    <cellStyle name="Normal 2 2 2" xfId="23" xr:uid="{00000000-0005-0000-0000-00000E000000}"/>
    <cellStyle name="Normal 3" xfId="11" xr:uid="{00000000-0005-0000-0000-00000F000000}"/>
    <cellStyle name="Normal 3 2" xfId="30" xr:uid="{00000000-0005-0000-0000-000010000000}"/>
    <cellStyle name="Normal 4" xfId="20" xr:uid="{00000000-0005-0000-0000-000011000000}"/>
    <cellStyle name="Normal 5" xfId="2" xr:uid="{00000000-0005-0000-0000-000012000000}"/>
    <cellStyle name="Normal_Rel Centro de Custo (2)_Instrução Centro Custo" xfId="1" xr:uid="{00000000-0005-0000-0000-000013000000}"/>
    <cellStyle name="Porcentagem 2" xfId="12" xr:uid="{00000000-0005-0000-0000-000014000000}"/>
    <cellStyle name="Porcentagem 2 2" xfId="31" xr:uid="{00000000-0005-0000-0000-000015000000}"/>
    <cellStyle name="Separador de milhares 2" xfId="13" xr:uid="{00000000-0005-0000-0000-000016000000}"/>
    <cellStyle name="Separador de milhares 2 2" xfId="21" xr:uid="{00000000-0005-0000-0000-000017000000}"/>
    <cellStyle name="Vírgula" xfId="41" builtinId="3"/>
    <cellStyle name="Vírgula 2" xfId="15" xr:uid="{00000000-0005-0000-0000-000019000000}"/>
    <cellStyle name="Vírgula 2 2" xfId="16" xr:uid="{00000000-0005-0000-0000-00001A000000}"/>
    <cellStyle name="Vírgula 2 2 2" xfId="34" xr:uid="{00000000-0005-0000-0000-00001B000000}"/>
    <cellStyle name="Vírgula 2 3" xfId="24" xr:uid="{00000000-0005-0000-0000-00001C000000}"/>
    <cellStyle name="Vírgula 2 3 2" xfId="39" xr:uid="{00000000-0005-0000-0000-00001D000000}"/>
    <cellStyle name="Vírgula 2 4" xfId="33" xr:uid="{00000000-0005-0000-0000-00001E000000}"/>
    <cellStyle name="Vírgula 2 5" xfId="40" xr:uid="{35ECAC4A-82A1-4199-99DF-03DFF04CCFB7}"/>
    <cellStyle name="Vírgula 3" xfId="17" xr:uid="{00000000-0005-0000-0000-00001F000000}"/>
    <cellStyle name="Vírgula 3 2" xfId="18" xr:uid="{00000000-0005-0000-0000-000020000000}"/>
    <cellStyle name="Vírgula 3 2 2" xfId="36" xr:uid="{00000000-0005-0000-0000-000021000000}"/>
    <cellStyle name="Vírgula 3 3" xfId="35" xr:uid="{00000000-0005-0000-0000-000022000000}"/>
    <cellStyle name="Vírgula 4" xfId="19" xr:uid="{00000000-0005-0000-0000-000023000000}"/>
    <cellStyle name="Vírgula 4 2" xfId="22" xr:uid="{00000000-0005-0000-0000-000024000000}"/>
    <cellStyle name="Vírgula 4 2 2" xfId="38" xr:uid="{00000000-0005-0000-0000-000025000000}"/>
    <cellStyle name="Vírgula 4 3" xfId="37" xr:uid="{00000000-0005-0000-0000-000026000000}"/>
    <cellStyle name="Vírgula 5" xfId="32" xr:uid="{00000000-0005-0000-0000-000027000000}"/>
    <cellStyle name="Vírgula 6" xfId="14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B713-CD14-4617-BCFB-970C7ECB0676}">
  <dimension ref="A1:M11"/>
  <sheetViews>
    <sheetView showGridLines="0" tabSelected="1" zoomScale="70" zoomScaleNormal="70" workbookViewId="0">
      <pane xSplit="1" ySplit="3" topLeftCell="B4" activePane="bottomRight" state="frozen"/>
      <selection pane="topRight" activeCell="C1" sqref="C1"/>
      <selection pane="bottomLeft" activeCell="A36" sqref="A36"/>
      <selection pane="bottomRight" activeCell="S5" sqref="S5"/>
    </sheetView>
  </sheetViews>
  <sheetFormatPr defaultRowHeight="14.5" x14ac:dyDescent="0.35"/>
  <cols>
    <col min="1" max="1" width="44.54296875" customWidth="1"/>
    <col min="2" max="9" width="10.7265625" customWidth="1"/>
    <col min="10" max="12" width="10.7265625" style="37" customWidth="1"/>
    <col min="13" max="13" width="10.7265625" hidden="1" customWidth="1"/>
  </cols>
  <sheetData>
    <row r="1" spans="1:13" ht="32.25" customHeight="1" thickBot="1" x14ac:dyDescent="0.4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35"/>
    </row>
    <row r="2" spans="1:13" ht="32.25" customHeight="1" thickBot="1" x14ac:dyDescent="0.4">
      <c r="A2" s="36"/>
      <c r="B2" s="62" t="s">
        <v>35</v>
      </c>
      <c r="C2" s="63"/>
      <c r="D2" s="52" t="s">
        <v>36</v>
      </c>
      <c r="E2" s="53"/>
      <c r="F2" s="53"/>
      <c r="G2" s="53"/>
      <c r="H2" s="53"/>
      <c r="I2" s="53"/>
      <c r="J2" s="54"/>
      <c r="K2" s="72" t="s">
        <v>37</v>
      </c>
      <c r="L2" s="73"/>
      <c r="M2" s="35"/>
    </row>
    <row r="3" spans="1:13" ht="36" x14ac:dyDescent="0.35">
      <c r="A3" s="80" t="s">
        <v>16</v>
      </c>
      <c r="B3" s="64" t="s">
        <v>22</v>
      </c>
      <c r="C3" s="65" t="s">
        <v>17</v>
      </c>
      <c r="D3" s="55" t="s">
        <v>23</v>
      </c>
      <c r="E3" s="49" t="s">
        <v>24</v>
      </c>
      <c r="F3" s="50" t="s">
        <v>25</v>
      </c>
      <c r="G3" s="50" t="s">
        <v>18</v>
      </c>
      <c r="H3" s="50" t="s">
        <v>19</v>
      </c>
      <c r="I3" s="50" t="s">
        <v>26</v>
      </c>
      <c r="J3" s="56" t="s">
        <v>27</v>
      </c>
      <c r="K3" s="74" t="s">
        <v>28</v>
      </c>
      <c r="L3" s="75" t="s">
        <v>29</v>
      </c>
      <c r="M3" s="70" t="s">
        <v>0</v>
      </c>
    </row>
    <row r="4" spans="1:13" ht="126.75" customHeight="1" x14ac:dyDescent="0.35">
      <c r="A4" s="81" t="s">
        <v>34</v>
      </c>
      <c r="B4" s="66">
        <v>27</v>
      </c>
      <c r="C4" s="67">
        <v>130</v>
      </c>
      <c r="D4" s="57">
        <v>204</v>
      </c>
      <c r="E4" s="51">
        <v>330</v>
      </c>
      <c r="F4" s="51">
        <v>366</v>
      </c>
      <c r="G4" s="51">
        <f>120+122</f>
        <v>242</v>
      </c>
      <c r="H4" s="51">
        <v>112</v>
      </c>
      <c r="I4" s="51">
        <v>107</v>
      </c>
      <c r="J4" s="58">
        <f>120+724</f>
        <v>844</v>
      </c>
      <c r="K4" s="76">
        <v>63</v>
      </c>
      <c r="L4" s="77">
        <v>63</v>
      </c>
      <c r="M4" s="43">
        <f t="shared" ref="M4:M10" si="0">SUM(B4:L4)</f>
        <v>2488</v>
      </c>
    </row>
    <row r="5" spans="1:13" ht="100" customHeight="1" x14ac:dyDescent="0.35">
      <c r="A5" s="81" t="s">
        <v>20</v>
      </c>
      <c r="B5" s="66">
        <v>80</v>
      </c>
      <c r="C5" s="67">
        <v>88</v>
      </c>
      <c r="D5" s="57">
        <v>139</v>
      </c>
      <c r="E5" s="51">
        <v>228</v>
      </c>
      <c r="F5" s="51">
        <v>325</v>
      </c>
      <c r="G5" s="51">
        <v>235</v>
      </c>
      <c r="H5" s="51">
        <v>85</v>
      </c>
      <c r="I5" s="51">
        <v>74</v>
      </c>
      <c r="J5" s="58">
        <v>325</v>
      </c>
      <c r="K5" s="76">
        <v>126</v>
      </c>
      <c r="L5" s="77">
        <v>144</v>
      </c>
      <c r="M5" s="43">
        <f t="shared" si="0"/>
        <v>1849</v>
      </c>
    </row>
    <row r="6" spans="1:13" ht="100" customHeight="1" x14ac:dyDescent="0.35">
      <c r="A6" s="81" t="s">
        <v>21</v>
      </c>
      <c r="B6" s="66">
        <v>55</v>
      </c>
      <c r="C6" s="67">
        <v>58</v>
      </c>
      <c r="D6" s="57">
        <v>59</v>
      </c>
      <c r="E6" s="51">
        <v>116</v>
      </c>
      <c r="F6" s="51">
        <v>239</v>
      </c>
      <c r="G6" s="51">
        <v>120</v>
      </c>
      <c r="H6" s="51">
        <v>75</v>
      </c>
      <c r="I6" s="51">
        <v>49</v>
      </c>
      <c r="J6" s="58">
        <v>206</v>
      </c>
      <c r="K6" s="76">
        <v>95</v>
      </c>
      <c r="L6" s="77">
        <v>81</v>
      </c>
      <c r="M6" s="43">
        <f t="shared" si="0"/>
        <v>1153</v>
      </c>
    </row>
    <row r="7" spans="1:13" ht="100" customHeight="1" x14ac:dyDescent="0.35">
      <c r="A7" s="81" t="s">
        <v>30</v>
      </c>
      <c r="B7" s="66">
        <v>57</v>
      </c>
      <c r="C7" s="67">
        <v>62</v>
      </c>
      <c r="D7" s="57">
        <v>78</v>
      </c>
      <c r="E7" s="51">
        <v>265</v>
      </c>
      <c r="F7" s="51">
        <v>280</v>
      </c>
      <c r="G7" s="51">
        <v>145</v>
      </c>
      <c r="H7" s="51">
        <v>59</v>
      </c>
      <c r="I7" s="51">
        <v>52</v>
      </c>
      <c r="J7" s="58">
        <v>194</v>
      </c>
      <c r="K7" s="76">
        <v>82</v>
      </c>
      <c r="L7" s="77">
        <v>72</v>
      </c>
      <c r="M7" s="43">
        <f t="shared" si="0"/>
        <v>1346</v>
      </c>
    </row>
    <row r="8" spans="1:13" ht="100" customHeight="1" x14ac:dyDescent="0.35">
      <c r="A8" s="81" t="s">
        <v>31</v>
      </c>
      <c r="B8" s="66">
        <v>193</v>
      </c>
      <c r="C8" s="67">
        <v>151</v>
      </c>
      <c r="D8" s="57">
        <v>231</v>
      </c>
      <c r="E8" s="51">
        <v>403</v>
      </c>
      <c r="F8" s="51">
        <v>689</v>
      </c>
      <c r="G8" s="51">
        <v>1547</v>
      </c>
      <c r="H8" s="51">
        <v>337</v>
      </c>
      <c r="I8" s="51">
        <v>168</v>
      </c>
      <c r="J8" s="58">
        <v>1085</v>
      </c>
      <c r="K8" s="76">
        <v>217</v>
      </c>
      <c r="L8" s="77">
        <v>208</v>
      </c>
      <c r="M8" s="43">
        <f t="shared" si="0"/>
        <v>5229</v>
      </c>
    </row>
    <row r="9" spans="1:13" ht="110.15" customHeight="1" x14ac:dyDescent="0.35">
      <c r="A9" s="81" t="s">
        <v>33</v>
      </c>
      <c r="B9" s="66">
        <f>55-27</f>
        <v>28</v>
      </c>
      <c r="C9" s="67">
        <f>159-130</f>
        <v>29</v>
      </c>
      <c r="D9" s="57">
        <f>251-204</f>
        <v>47</v>
      </c>
      <c r="E9" s="51">
        <f>455-330</f>
        <v>125</v>
      </c>
      <c r="F9" s="51">
        <f>507-366</f>
        <v>141</v>
      </c>
      <c r="G9" s="51">
        <f>346-122</f>
        <v>224</v>
      </c>
      <c r="H9" s="51">
        <f>149-112</f>
        <v>37</v>
      </c>
      <c r="I9" s="51">
        <f>143-107</f>
        <v>36</v>
      </c>
      <c r="J9" s="58">
        <f>1051-724</f>
        <v>327</v>
      </c>
      <c r="K9" s="76">
        <f>81-63</f>
        <v>18</v>
      </c>
      <c r="L9" s="77">
        <f>79-63</f>
        <v>16</v>
      </c>
      <c r="M9" s="43">
        <f t="shared" si="0"/>
        <v>1028</v>
      </c>
    </row>
    <row r="10" spans="1:13" ht="110.15" customHeight="1" x14ac:dyDescent="0.35">
      <c r="A10" s="81" t="s">
        <v>32</v>
      </c>
      <c r="B10" s="66">
        <v>169</v>
      </c>
      <c r="C10" s="67">
        <v>161</v>
      </c>
      <c r="D10" s="57">
        <v>233</v>
      </c>
      <c r="E10" s="51">
        <v>278</v>
      </c>
      <c r="F10" s="51">
        <v>497</v>
      </c>
      <c r="G10" s="51">
        <v>544</v>
      </c>
      <c r="H10" s="51">
        <v>179</v>
      </c>
      <c r="I10" s="51">
        <v>141</v>
      </c>
      <c r="J10" s="58">
        <v>523</v>
      </c>
      <c r="K10" s="76">
        <v>126</v>
      </c>
      <c r="L10" s="77">
        <v>117</v>
      </c>
      <c r="M10" s="43">
        <f t="shared" si="0"/>
        <v>2968</v>
      </c>
    </row>
    <row r="11" spans="1:13" ht="20.149999999999999" customHeight="1" thickBot="1" x14ac:dyDescent="0.4">
      <c r="A11" s="82"/>
      <c r="B11" s="68">
        <f t="shared" ref="B11:M11" si="1">SUM(B4:B10)</f>
        <v>609</v>
      </c>
      <c r="C11" s="69">
        <f t="shared" si="1"/>
        <v>679</v>
      </c>
      <c r="D11" s="59">
        <f t="shared" si="1"/>
        <v>991</v>
      </c>
      <c r="E11" s="60">
        <f t="shared" si="1"/>
        <v>1745</v>
      </c>
      <c r="F11" s="60">
        <f t="shared" si="1"/>
        <v>2537</v>
      </c>
      <c r="G11" s="60">
        <f t="shared" si="1"/>
        <v>3057</v>
      </c>
      <c r="H11" s="60">
        <f t="shared" si="1"/>
        <v>884</v>
      </c>
      <c r="I11" s="60">
        <f t="shared" si="1"/>
        <v>627</v>
      </c>
      <c r="J11" s="61">
        <f t="shared" si="1"/>
        <v>3504</v>
      </c>
      <c r="K11" s="78">
        <f t="shared" si="1"/>
        <v>727</v>
      </c>
      <c r="L11" s="79">
        <f t="shared" si="1"/>
        <v>701</v>
      </c>
      <c r="M11" s="71">
        <f t="shared" si="1"/>
        <v>16061</v>
      </c>
    </row>
  </sheetData>
  <mergeCells count="4">
    <mergeCell ref="B2:C2"/>
    <mergeCell ref="D2:J2"/>
    <mergeCell ref="K2:L2"/>
    <mergeCell ref="A1:L1"/>
  </mergeCells>
  <pageMargins left="0.511811024" right="0.511811024" top="0.78740157499999996" bottom="0.78740157499999996" header="0.31496062000000002" footer="0.31496062000000002"/>
  <pageSetup paperSize="9" scale="8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B9E7-4010-4466-B7AA-10EB14C3FE1D}">
  <dimension ref="A1:Q11"/>
  <sheetViews>
    <sheetView showGridLines="0" zoomScale="90" zoomScaleNormal="90" workbookViewId="0">
      <pane xSplit="2" ySplit="4" topLeftCell="C5" activePane="bottomRight" state="frozen"/>
      <selection activeCell="C8" sqref="C8"/>
      <selection pane="topRight" activeCell="C8" sqref="C8"/>
      <selection pane="bottomLeft" activeCell="C8" sqref="C8"/>
      <selection pane="bottomRight" activeCell="M21" sqref="M21"/>
    </sheetView>
  </sheetViews>
  <sheetFormatPr defaultColWidth="9.1796875" defaultRowHeight="12.5" x14ac:dyDescent="0.25"/>
  <cols>
    <col min="1" max="1" width="7" style="33" customWidth="1"/>
    <col min="2" max="2" width="22.81640625" style="33" customWidth="1"/>
    <col min="3" max="5" width="12.7265625" style="33" customWidth="1"/>
    <col min="6" max="6" width="8.7265625" style="33" customWidth="1"/>
    <col min="7" max="7" width="11.453125" style="33" bestFit="1" customWidth="1"/>
    <col min="8" max="8" width="13.54296875" style="33" customWidth="1"/>
    <col min="9" max="13" width="12.7265625" style="33" customWidth="1"/>
    <col min="14" max="14" width="15.81640625" style="33" customWidth="1"/>
    <col min="15" max="15" width="11.453125" style="33" customWidth="1"/>
    <col min="16" max="16" width="11.26953125" style="33" bestFit="1" customWidth="1"/>
    <col min="17" max="16384" width="9.1796875" style="33"/>
  </cols>
  <sheetData>
    <row r="1" spans="1:17" s="4" customFormat="1" ht="30" customHeight="1" x14ac:dyDescent="0.35">
      <c r="A1" s="1" t="e">
        <f>+#REF!</f>
        <v>#REF!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7" s="4" customFormat="1" ht="20.149999999999999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s="9" customFormat="1" ht="35.15" customHeight="1" x14ac:dyDescent="0.35">
      <c r="A3" s="44" t="s">
        <v>1</v>
      </c>
      <c r="B3" s="46" t="s">
        <v>2</v>
      </c>
      <c r="C3" s="46" t="s">
        <v>3</v>
      </c>
      <c r="D3" s="46" t="s">
        <v>4</v>
      </c>
      <c r="E3" s="44" t="s">
        <v>5</v>
      </c>
      <c r="F3" s="44" t="s">
        <v>6</v>
      </c>
      <c r="G3" s="6" t="s">
        <v>7</v>
      </c>
      <c r="H3" s="7"/>
      <c r="I3" s="6" t="s">
        <v>8</v>
      </c>
      <c r="J3" s="7"/>
      <c r="K3" s="6" t="s">
        <v>9</v>
      </c>
      <c r="L3" s="7"/>
      <c r="M3" s="7" t="s">
        <v>10</v>
      </c>
      <c r="N3" s="7"/>
      <c r="O3" s="8"/>
    </row>
    <row r="4" spans="1:17" s="13" customFormat="1" ht="25" customHeight="1" x14ac:dyDescent="0.3">
      <c r="A4" s="45"/>
      <c r="B4" s="47"/>
      <c r="C4" s="48"/>
      <c r="D4" s="48"/>
      <c r="E4" s="45"/>
      <c r="F4" s="44"/>
      <c r="G4" s="10" t="s">
        <v>11</v>
      </c>
      <c r="H4" s="11" t="s">
        <v>0</v>
      </c>
      <c r="I4" s="10" t="s">
        <v>11</v>
      </c>
      <c r="J4" s="11" t="s">
        <v>0</v>
      </c>
      <c r="K4" s="10" t="s">
        <v>11</v>
      </c>
      <c r="L4" s="11" t="s">
        <v>0</v>
      </c>
      <c r="M4" s="10" t="s">
        <v>11</v>
      </c>
      <c r="N4" s="11" t="s">
        <v>0</v>
      </c>
      <c r="O4" s="12"/>
    </row>
    <row r="5" spans="1:17" s="4" customFormat="1" ht="20.149999999999999" customHeight="1" x14ac:dyDescent="0.35">
      <c r="A5" s="14">
        <v>1</v>
      </c>
      <c r="B5" s="38" t="s">
        <v>15</v>
      </c>
      <c r="C5" s="39">
        <v>5946514</v>
      </c>
      <c r="D5" s="15">
        <v>44905234</v>
      </c>
      <c r="E5" s="15" t="s">
        <v>5</v>
      </c>
      <c r="F5" s="16" t="e">
        <f>SUM(#REF!)</f>
        <v>#REF!</v>
      </c>
      <c r="G5" s="17">
        <v>899</v>
      </c>
      <c r="H5" s="18" t="e">
        <f t="shared" ref="H5:H7" si="0">+G5*F5</f>
        <v>#REF!</v>
      </c>
      <c r="I5" s="17">
        <v>958.55</v>
      </c>
      <c r="J5" s="18" t="e">
        <f t="shared" ref="J5:J7" si="1">+I5*F5</f>
        <v>#REF!</v>
      </c>
      <c r="K5" s="17">
        <v>999</v>
      </c>
      <c r="L5" s="18" t="e">
        <f t="shared" ref="L5:L7" si="2">+K5*F5</f>
        <v>#REF!</v>
      </c>
      <c r="M5" s="17">
        <f>ROUND((+G5+I5+K5)/3,2)</f>
        <v>952.18</v>
      </c>
      <c r="N5" s="19" t="e">
        <f>+M5*F5</f>
        <v>#REF!</v>
      </c>
      <c r="O5" s="20"/>
      <c r="Q5" s="21"/>
    </row>
    <row r="6" spans="1:17" s="4" customFormat="1" ht="20.149999999999999" customHeight="1" x14ac:dyDescent="0.35">
      <c r="A6" s="14">
        <v>2</v>
      </c>
      <c r="B6" s="40" t="s">
        <v>13</v>
      </c>
      <c r="C6" s="41">
        <v>5852447</v>
      </c>
      <c r="D6" s="15">
        <v>44905234</v>
      </c>
      <c r="E6" s="15" t="s">
        <v>5</v>
      </c>
      <c r="F6" s="16" t="e">
        <f>SUM(#REF!)</f>
        <v>#REF!</v>
      </c>
      <c r="G6" s="17">
        <v>599</v>
      </c>
      <c r="H6" s="18" t="e">
        <f t="shared" si="0"/>
        <v>#REF!</v>
      </c>
      <c r="I6" s="17">
        <v>746.1</v>
      </c>
      <c r="J6" s="18" t="e">
        <f t="shared" si="1"/>
        <v>#REF!</v>
      </c>
      <c r="K6" s="17">
        <v>759.05</v>
      </c>
      <c r="L6" s="18" t="e">
        <f t="shared" si="2"/>
        <v>#REF!</v>
      </c>
      <c r="M6" s="17">
        <f>ROUND((+G6+I6+K6)/3,2)</f>
        <v>701.38</v>
      </c>
      <c r="N6" s="19" t="e">
        <f>+M6*F6</f>
        <v>#REF!</v>
      </c>
      <c r="O6" s="20"/>
      <c r="Q6" s="21"/>
    </row>
    <row r="7" spans="1:17" s="4" customFormat="1" ht="20.149999999999999" customHeight="1" x14ac:dyDescent="0.35">
      <c r="A7" s="14">
        <v>3</v>
      </c>
      <c r="B7" s="40" t="s">
        <v>12</v>
      </c>
      <c r="C7" s="42" t="s">
        <v>14</v>
      </c>
      <c r="D7" s="15">
        <v>44905234</v>
      </c>
      <c r="E7" s="15" t="s">
        <v>5</v>
      </c>
      <c r="F7" s="16" t="e">
        <f>SUM(#REF!)</f>
        <v>#REF!</v>
      </c>
      <c r="G7" s="17">
        <v>249.9</v>
      </c>
      <c r="H7" s="18" t="e">
        <f t="shared" si="0"/>
        <v>#REF!</v>
      </c>
      <c r="I7" s="17">
        <v>276.35000000000002</v>
      </c>
      <c r="J7" s="18" t="e">
        <f t="shared" si="1"/>
        <v>#REF!</v>
      </c>
      <c r="K7" s="17">
        <v>301.06</v>
      </c>
      <c r="L7" s="18" t="e">
        <f t="shared" si="2"/>
        <v>#REF!</v>
      </c>
      <c r="M7" s="17">
        <f t="shared" ref="M7" si="3">ROUND((+G7+I7+K7)/3,2)</f>
        <v>275.77</v>
      </c>
      <c r="N7" s="19" t="e">
        <f t="shared" ref="N7" si="4">+M7*F7</f>
        <v>#REF!</v>
      </c>
      <c r="O7" s="20"/>
      <c r="Q7" s="21"/>
    </row>
    <row r="8" spans="1:17" s="31" customFormat="1" ht="20.149999999999999" customHeight="1" x14ac:dyDescent="0.3">
      <c r="A8" s="22"/>
      <c r="B8" s="23" t="s">
        <v>0</v>
      </c>
      <c r="C8" s="24"/>
      <c r="D8" s="24"/>
      <c r="E8" s="25"/>
      <c r="F8" s="26" t="e">
        <f>SUM(F5:F7)</f>
        <v>#REF!</v>
      </c>
      <c r="G8" s="27"/>
      <c r="H8" s="28" t="e">
        <f>SUM(H5:H7)</f>
        <v>#REF!</v>
      </c>
      <c r="I8" s="27"/>
      <c r="J8" s="28" t="e">
        <f>SUM(J5:J7)</f>
        <v>#REF!</v>
      </c>
      <c r="K8" s="27"/>
      <c r="L8" s="28" t="e">
        <f>SUM(L5:L7)</f>
        <v>#REF!</v>
      </c>
      <c r="M8" s="27"/>
      <c r="N8" s="29" t="e">
        <f>SUM(N5:N7)</f>
        <v>#REF!</v>
      </c>
      <c r="O8" s="30"/>
    </row>
    <row r="10" spans="1:17" x14ac:dyDescent="0.25">
      <c r="N10" s="32"/>
    </row>
    <row r="11" spans="1:17" x14ac:dyDescent="0.25">
      <c r="N11" s="34"/>
    </row>
  </sheetData>
  <mergeCells count="6">
    <mergeCell ref="F3:F4"/>
    <mergeCell ref="A3:A4"/>
    <mergeCell ref="B3:B4"/>
    <mergeCell ref="C3:C4"/>
    <mergeCell ref="D3:D4"/>
    <mergeCell ref="E3:E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0C28-08B3-4CE3-8F38-CFB2F1A1474F}">
  <dimension ref="A1:Q11"/>
  <sheetViews>
    <sheetView showGridLines="0" zoomScale="90" zoomScaleNormal="90" workbookViewId="0">
      <pane xSplit="2" ySplit="4" topLeftCell="C5" activePane="bottomRight" state="frozen"/>
      <selection activeCell="C8" sqref="C8"/>
      <selection pane="topRight" activeCell="C8" sqref="C8"/>
      <selection pane="bottomLeft" activeCell="C8" sqref="C8"/>
      <selection pane="bottomRight" activeCell="K17" sqref="K17:K20"/>
    </sheetView>
  </sheetViews>
  <sheetFormatPr defaultColWidth="9.1796875" defaultRowHeight="12.5" x14ac:dyDescent="0.25"/>
  <cols>
    <col min="1" max="1" width="7" style="33" customWidth="1"/>
    <col min="2" max="2" width="22.453125" style="33" customWidth="1"/>
    <col min="3" max="3" width="13.1796875" style="33" customWidth="1"/>
    <col min="4" max="5" width="12.7265625" style="33" customWidth="1"/>
    <col min="6" max="6" width="8.7265625" style="33" customWidth="1"/>
    <col min="7" max="7" width="11.453125" style="33" bestFit="1" customWidth="1"/>
    <col min="8" max="8" width="13.54296875" style="33" customWidth="1"/>
    <col min="9" max="13" width="12.7265625" style="33" customWidth="1"/>
    <col min="14" max="14" width="15.81640625" style="33" customWidth="1"/>
    <col min="15" max="15" width="11.453125" style="33" customWidth="1"/>
    <col min="16" max="16" width="11.26953125" style="33" bestFit="1" customWidth="1"/>
    <col min="17" max="16384" width="9.1796875" style="33"/>
  </cols>
  <sheetData>
    <row r="1" spans="1:17" s="4" customFormat="1" ht="30" customHeight="1" x14ac:dyDescent="0.35">
      <c r="A1" s="1" t="e">
        <f>+#REF!</f>
        <v>#REF!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7" s="4" customFormat="1" ht="20.149999999999999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s="9" customFormat="1" ht="35.15" customHeight="1" x14ac:dyDescent="0.35">
      <c r="A3" s="44" t="s">
        <v>1</v>
      </c>
      <c r="B3" s="46" t="s">
        <v>2</v>
      </c>
      <c r="C3" s="46" t="s">
        <v>3</v>
      </c>
      <c r="D3" s="46" t="s">
        <v>4</v>
      </c>
      <c r="E3" s="44" t="s">
        <v>5</v>
      </c>
      <c r="F3" s="44" t="s">
        <v>6</v>
      </c>
      <c r="G3" s="6" t="s">
        <v>7</v>
      </c>
      <c r="H3" s="7"/>
      <c r="I3" s="6" t="s">
        <v>8</v>
      </c>
      <c r="J3" s="7"/>
      <c r="K3" s="6" t="s">
        <v>9</v>
      </c>
      <c r="L3" s="7"/>
      <c r="M3" s="7" t="s">
        <v>10</v>
      </c>
      <c r="N3" s="7"/>
      <c r="O3" s="8"/>
    </row>
    <row r="4" spans="1:17" s="13" customFormat="1" ht="25" customHeight="1" x14ac:dyDescent="0.3">
      <c r="A4" s="45"/>
      <c r="B4" s="47"/>
      <c r="C4" s="48"/>
      <c r="D4" s="48"/>
      <c r="E4" s="45"/>
      <c r="F4" s="44"/>
      <c r="G4" s="10" t="s">
        <v>11</v>
      </c>
      <c r="H4" s="11" t="s">
        <v>0</v>
      </c>
      <c r="I4" s="10" t="s">
        <v>11</v>
      </c>
      <c r="J4" s="11" t="s">
        <v>0</v>
      </c>
      <c r="K4" s="10" t="s">
        <v>11</v>
      </c>
      <c r="L4" s="11" t="s">
        <v>0</v>
      </c>
      <c r="M4" s="10" t="s">
        <v>11</v>
      </c>
      <c r="N4" s="11" t="s">
        <v>0</v>
      </c>
      <c r="O4" s="12"/>
    </row>
    <row r="5" spans="1:17" s="4" customFormat="1" ht="20.149999999999999" customHeight="1" x14ac:dyDescent="0.35">
      <c r="A5" s="14">
        <v>1</v>
      </c>
      <c r="B5" s="38" t="s">
        <v>15</v>
      </c>
      <c r="C5" s="39">
        <v>5946514</v>
      </c>
      <c r="D5" s="15">
        <v>44905234</v>
      </c>
      <c r="E5" s="15" t="s">
        <v>5</v>
      </c>
      <c r="F5" s="16" t="e">
        <f>SUM(#REF!)</f>
        <v>#REF!</v>
      </c>
      <c r="G5" s="17">
        <v>899</v>
      </c>
      <c r="H5" s="18" t="e">
        <f t="shared" ref="H5:H7" si="0">+G5*F5</f>
        <v>#REF!</v>
      </c>
      <c r="I5" s="17">
        <v>958.55</v>
      </c>
      <c r="J5" s="18" t="e">
        <f t="shared" ref="J5:J7" si="1">+I5*F5</f>
        <v>#REF!</v>
      </c>
      <c r="K5" s="17">
        <v>999</v>
      </c>
      <c r="L5" s="18" t="e">
        <f t="shared" ref="L5:L7" si="2">+K5*F5</f>
        <v>#REF!</v>
      </c>
      <c r="M5" s="17">
        <f>ROUND((+G5+I5+K5)/3,2)</f>
        <v>952.18</v>
      </c>
      <c r="N5" s="19" t="e">
        <f>+M5*F5</f>
        <v>#REF!</v>
      </c>
      <c r="O5" s="20"/>
      <c r="Q5" s="21"/>
    </row>
    <row r="6" spans="1:17" s="4" customFormat="1" ht="20.149999999999999" customHeight="1" x14ac:dyDescent="0.35">
      <c r="A6" s="14">
        <v>2</v>
      </c>
      <c r="B6" s="40" t="s">
        <v>13</v>
      </c>
      <c r="C6" s="41">
        <v>5852447</v>
      </c>
      <c r="D6" s="15">
        <v>44905234</v>
      </c>
      <c r="E6" s="15" t="s">
        <v>5</v>
      </c>
      <c r="F6" s="16" t="e">
        <f>SUM(#REF!)</f>
        <v>#REF!</v>
      </c>
      <c r="G6" s="17">
        <v>599</v>
      </c>
      <c r="H6" s="18" t="e">
        <f t="shared" si="0"/>
        <v>#REF!</v>
      </c>
      <c r="I6" s="17">
        <v>746.1</v>
      </c>
      <c r="J6" s="18" t="e">
        <f t="shared" si="1"/>
        <v>#REF!</v>
      </c>
      <c r="K6" s="17">
        <v>759.05</v>
      </c>
      <c r="L6" s="18" t="e">
        <f t="shared" si="2"/>
        <v>#REF!</v>
      </c>
      <c r="M6" s="17">
        <f>ROUND((+G6+I6+K6)/3,2)</f>
        <v>701.38</v>
      </c>
      <c r="N6" s="19" t="e">
        <f>+M6*F6</f>
        <v>#REF!</v>
      </c>
      <c r="O6" s="20"/>
      <c r="Q6" s="21"/>
    </row>
    <row r="7" spans="1:17" s="4" customFormat="1" ht="20.149999999999999" customHeight="1" x14ac:dyDescent="0.35">
      <c r="A7" s="14">
        <v>3</v>
      </c>
      <c r="B7" s="40" t="s">
        <v>12</v>
      </c>
      <c r="C7" s="42" t="s">
        <v>14</v>
      </c>
      <c r="D7" s="15">
        <v>44905234</v>
      </c>
      <c r="E7" s="15" t="s">
        <v>5</v>
      </c>
      <c r="F7" s="16" t="e">
        <f>SUM(#REF!)</f>
        <v>#REF!</v>
      </c>
      <c r="G7" s="17">
        <v>249.9</v>
      </c>
      <c r="H7" s="18" t="e">
        <f t="shared" si="0"/>
        <v>#REF!</v>
      </c>
      <c r="I7" s="17">
        <v>276.35000000000002</v>
      </c>
      <c r="J7" s="18" t="e">
        <f t="shared" si="1"/>
        <v>#REF!</v>
      </c>
      <c r="K7" s="17">
        <v>301.06</v>
      </c>
      <c r="L7" s="18" t="e">
        <f t="shared" si="2"/>
        <v>#REF!</v>
      </c>
      <c r="M7" s="17">
        <f t="shared" ref="M7" si="3">ROUND((+G7+I7+K7)/3,2)</f>
        <v>275.77</v>
      </c>
      <c r="N7" s="19" t="e">
        <f t="shared" ref="N7" si="4">+M7*F7</f>
        <v>#REF!</v>
      </c>
      <c r="O7" s="20"/>
      <c r="Q7" s="21"/>
    </row>
    <row r="8" spans="1:17" s="31" customFormat="1" ht="20.149999999999999" customHeight="1" x14ac:dyDescent="0.3">
      <c r="A8" s="22"/>
      <c r="B8" s="23" t="s">
        <v>0</v>
      </c>
      <c r="C8" s="24"/>
      <c r="D8" s="24"/>
      <c r="E8" s="25"/>
      <c r="F8" s="26" t="e">
        <f>SUM(F5:F7)</f>
        <v>#REF!</v>
      </c>
      <c r="G8" s="27"/>
      <c r="H8" s="28" t="e">
        <f>SUM(H5:H7)</f>
        <v>#REF!</v>
      </c>
      <c r="I8" s="27"/>
      <c r="J8" s="28" t="e">
        <f>SUM(J5:J7)</f>
        <v>#REF!</v>
      </c>
      <c r="K8" s="27"/>
      <c r="L8" s="28" t="e">
        <f>SUM(L5:L7)</f>
        <v>#REF!</v>
      </c>
      <c r="M8" s="27"/>
      <c r="N8" s="29" t="e">
        <f>SUM(N5:N7)</f>
        <v>#REF!</v>
      </c>
      <c r="O8" s="30"/>
    </row>
    <row r="10" spans="1:17" x14ac:dyDescent="0.25">
      <c r="N10" s="32"/>
    </row>
    <row r="11" spans="1:17" x14ac:dyDescent="0.25">
      <c r="N11" s="34"/>
    </row>
  </sheetData>
  <mergeCells count="6">
    <mergeCell ref="F3:F4"/>
    <mergeCell ref="A3:A4"/>
    <mergeCell ref="B3:B4"/>
    <mergeCell ref="C3:C4"/>
    <mergeCell ref="D3:D4"/>
    <mergeCell ref="E3:E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Abertura Entregas</vt:lpstr>
      <vt:lpstr>Media DE</vt:lpstr>
      <vt:lpstr>Média DAF</vt:lpstr>
      <vt:lpstr>'Média DAF'!Area_de_impressao</vt:lpstr>
      <vt:lpstr>'Media DE'!Area_de_impressao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Markus Vinicius Trevisan</cp:lastModifiedBy>
  <cp:lastPrinted>2022-03-30T13:36:55Z</cp:lastPrinted>
  <dcterms:created xsi:type="dcterms:W3CDTF">2022-03-14T14:43:50Z</dcterms:created>
  <dcterms:modified xsi:type="dcterms:W3CDTF">2022-06-07T19:56:05Z</dcterms:modified>
</cp:coreProperties>
</file>