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BRAS FLORESTAL\PE - JARAGUÁ\02 - ESTUDO REVITALIZAÇÃO_REFORÇO ESTRUTURAL\06 - PLANILHA ORÇAMENTARIA\DOCUMENTOS ENVIADOS PARA SETOR DE LICITAÇÃO 25-03-2022\"/>
    </mc:Choice>
  </mc:AlternateContent>
  <xr:revisionPtr revIDLastSave="0" documentId="13_ncr:1_{4304B9E4-BE87-46E6-A76E-B293A10CE882}" xr6:coauthVersionLast="47" xr6:coauthVersionMax="47" xr10:uidLastSave="{00000000-0000-0000-0000-000000000000}"/>
  <bookViews>
    <workbookView xWindow="-120" yWindow="-120" windowWidth="27870" windowHeight="16440" tabRatio="936" xr2:uid="{00000000-000D-0000-FFFF-FFFF00000000}"/>
  </bookViews>
  <sheets>
    <sheet name="PE - JARAGUÁ" sheetId="6" r:id="rId1"/>
    <sheet name="CRONOGRAMA" sheetId="17" r:id="rId2"/>
    <sheet name="BDI" sheetId="13" r:id="rId3"/>
  </sheets>
  <definedNames>
    <definedName name="_xlnm.Print_Area" localSheetId="2">BDI!$A$1:$D$36</definedName>
    <definedName name="_xlnm.Print_Area" localSheetId="0">'PE - JARAGUÁ'!$A$1:$I$148</definedName>
    <definedName name="_xlnm.Print_Titles" localSheetId="0">'PE - JARAGUÁ'!$1:$2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9" i="6" l="1"/>
  <c r="I139" i="6" s="1"/>
  <c r="I137" i="6" s="1"/>
  <c r="H138" i="6"/>
  <c r="I138" i="6" s="1"/>
  <c r="E13" i="17"/>
  <c r="G13" i="17"/>
  <c r="H13" i="17"/>
  <c r="I13" i="17"/>
  <c r="B12" i="17"/>
  <c r="H127" i="6"/>
  <c r="I127" i="6" s="1"/>
  <c r="K137" i="6" l="1"/>
  <c r="E64" i="6" l="1"/>
  <c r="H64" i="6"/>
  <c r="I64" i="6" s="1"/>
  <c r="H63" i="6"/>
  <c r="H90" i="6"/>
  <c r="E74" i="6"/>
  <c r="H89" i="6"/>
  <c r="I89" i="6" s="1"/>
  <c r="H87" i="6"/>
  <c r="H74" i="6"/>
  <c r="H73" i="6"/>
  <c r="I73" i="6" s="1"/>
  <c r="H88" i="6"/>
  <c r="I88" i="6" s="1"/>
  <c r="B6" i="17"/>
  <c r="B7" i="17"/>
  <c r="B8" i="17"/>
  <c r="B9" i="17"/>
  <c r="B10" i="17"/>
  <c r="B11" i="17"/>
  <c r="B5" i="17"/>
  <c r="H143" i="6"/>
  <c r="I143" i="6" s="1"/>
  <c r="H142" i="6"/>
  <c r="I142" i="6" s="1"/>
  <c r="I141" i="6" s="1"/>
  <c r="H136" i="6"/>
  <c r="I136" i="6" s="1"/>
  <c r="H135" i="6"/>
  <c r="I135" i="6" s="1"/>
  <c r="H134" i="6"/>
  <c r="I134" i="6" s="1"/>
  <c r="H133" i="6"/>
  <c r="I133" i="6" s="1"/>
  <c r="H132" i="6"/>
  <c r="I132" i="6" s="1"/>
  <c r="H131" i="6"/>
  <c r="I131" i="6" s="1"/>
  <c r="H130" i="6"/>
  <c r="I130" i="6" s="1"/>
  <c r="H129" i="6"/>
  <c r="I129" i="6" s="1"/>
  <c r="H128" i="6"/>
  <c r="I128" i="6" s="1"/>
  <c r="H126" i="6"/>
  <c r="I126" i="6" s="1"/>
  <c r="H125" i="6"/>
  <c r="I125" i="6" s="1"/>
  <c r="H124" i="6"/>
  <c r="I124" i="6" s="1"/>
  <c r="H123" i="6"/>
  <c r="I123" i="6" s="1"/>
  <c r="H122" i="6"/>
  <c r="I122" i="6" s="1"/>
  <c r="H121" i="6"/>
  <c r="I121" i="6" s="1"/>
  <c r="H120" i="6"/>
  <c r="I120" i="6" s="1"/>
  <c r="H119" i="6"/>
  <c r="I119" i="6" s="1"/>
  <c r="H118" i="6"/>
  <c r="I118" i="6" s="1"/>
  <c r="I117" i="6" s="1"/>
  <c r="H116" i="6"/>
  <c r="I116" i="6" s="1"/>
  <c r="H115" i="6"/>
  <c r="I115" i="6" s="1"/>
  <c r="H114" i="6"/>
  <c r="I114" i="6" s="1"/>
  <c r="H113" i="6"/>
  <c r="I113" i="6" s="1"/>
  <c r="H112" i="6"/>
  <c r="I112" i="6" s="1"/>
  <c r="H111" i="6"/>
  <c r="I111" i="6" s="1"/>
  <c r="H110" i="6"/>
  <c r="I110" i="6" s="1"/>
  <c r="H109" i="6"/>
  <c r="I109" i="6" s="1"/>
  <c r="H108" i="6"/>
  <c r="I108" i="6" s="1"/>
  <c r="H107" i="6"/>
  <c r="I107" i="6" s="1"/>
  <c r="H106" i="6"/>
  <c r="I106" i="6" s="1"/>
  <c r="H105" i="6"/>
  <c r="I105" i="6" s="1"/>
  <c r="H104" i="6"/>
  <c r="I104" i="6" s="1"/>
  <c r="H102" i="6"/>
  <c r="I102" i="6" s="1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2" i="6"/>
  <c r="I92" i="6" s="1"/>
  <c r="H91" i="6"/>
  <c r="I91" i="6" s="1"/>
  <c r="I90" i="6" s="1"/>
  <c r="H86" i="6"/>
  <c r="I86" i="6" s="1"/>
  <c r="H85" i="6"/>
  <c r="I85" i="6" s="1"/>
  <c r="H84" i="6"/>
  <c r="I84" i="6" s="1"/>
  <c r="H83" i="6"/>
  <c r="I83" i="6" s="1"/>
  <c r="H82" i="6"/>
  <c r="I82" i="6" s="1"/>
  <c r="H81" i="6"/>
  <c r="I81" i="6" s="1"/>
  <c r="H80" i="6"/>
  <c r="I80" i="6" s="1"/>
  <c r="H79" i="6"/>
  <c r="I79" i="6" s="1"/>
  <c r="H78" i="6"/>
  <c r="I78" i="6" s="1"/>
  <c r="H77" i="6"/>
  <c r="I77" i="6" s="1"/>
  <c r="H76" i="6"/>
  <c r="I76" i="6" s="1"/>
  <c r="H72" i="6"/>
  <c r="I72" i="6" s="1"/>
  <c r="H71" i="6"/>
  <c r="I71" i="6" s="1"/>
  <c r="H70" i="6"/>
  <c r="I70" i="6" s="1"/>
  <c r="H69" i="6"/>
  <c r="I69" i="6" s="1"/>
  <c r="H68" i="6"/>
  <c r="I68" i="6" s="1"/>
  <c r="H62" i="6"/>
  <c r="I62" i="6" s="1"/>
  <c r="H61" i="6"/>
  <c r="I61" i="6" s="1"/>
  <c r="H60" i="6"/>
  <c r="I60" i="6" s="1"/>
  <c r="H59" i="6"/>
  <c r="I59" i="6" s="1"/>
  <c r="H58" i="6"/>
  <c r="I58" i="6" s="1"/>
  <c r="H57" i="6"/>
  <c r="I57" i="6" s="1"/>
  <c r="H56" i="6"/>
  <c r="I56" i="6" s="1"/>
  <c r="H55" i="6"/>
  <c r="I55" i="6" s="1"/>
  <c r="H54" i="6"/>
  <c r="I54" i="6" s="1"/>
  <c r="H53" i="6"/>
  <c r="I53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H27" i="6"/>
  <c r="I27" i="6" s="1"/>
  <c r="H25" i="6"/>
  <c r="I25" i="6" s="1"/>
  <c r="H24" i="6"/>
  <c r="I24" i="6" s="1"/>
  <c r="I23" i="6" s="1"/>
  <c r="H20" i="6"/>
  <c r="I20" i="6" s="1"/>
  <c r="H19" i="6"/>
  <c r="I19" i="6" s="1"/>
  <c r="H18" i="6"/>
  <c r="I18" i="6" s="1"/>
  <c r="H15" i="6"/>
  <c r="I15" i="6" s="1"/>
  <c r="H14" i="6"/>
  <c r="I14" i="6" s="1"/>
  <c r="H13" i="6"/>
  <c r="I13" i="6" s="1"/>
  <c r="H12" i="6"/>
  <c r="I12" i="6" s="1"/>
  <c r="I11" i="6" s="1"/>
  <c r="H11" i="6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H16" i="6"/>
  <c r="H17" i="6"/>
  <c r="H21" i="6"/>
  <c r="H22" i="6"/>
  <c r="H23" i="6"/>
  <c r="H26" i="6"/>
  <c r="H39" i="6"/>
  <c r="H51" i="6"/>
  <c r="H52" i="6"/>
  <c r="H66" i="6"/>
  <c r="H75" i="6"/>
  <c r="H93" i="6"/>
  <c r="H94" i="6"/>
  <c r="I40" i="6" l="1"/>
  <c r="I75" i="6"/>
  <c r="I94" i="6"/>
  <c r="I93" i="6" s="1"/>
  <c r="I87" i="6"/>
  <c r="K87" i="6" s="1"/>
  <c r="I26" i="6"/>
  <c r="I22" i="6"/>
  <c r="I52" i="6"/>
  <c r="I103" i="6"/>
  <c r="K63" i="6"/>
  <c r="I63" i="6"/>
  <c r="I17" i="6"/>
  <c r="I3" i="6"/>
  <c r="I74" i="6"/>
  <c r="K74" i="6" s="1"/>
  <c r="N12" i="17"/>
  <c r="N7" i="17"/>
  <c r="C13" i="17" s="1"/>
  <c r="I67" i="6" l="1"/>
  <c r="I66" i="6" s="1"/>
  <c r="I145" i="6" s="1"/>
  <c r="O12" i="17"/>
  <c r="P12" i="17" s="1"/>
  <c r="Q12" i="17" s="1"/>
  <c r="I51" i="6"/>
  <c r="I39" i="6"/>
  <c r="I16" i="6"/>
  <c r="N10" i="17" l="1"/>
  <c r="N8" i="17"/>
  <c r="F13" i="17" l="1"/>
  <c r="N11" i="17"/>
  <c r="N5" i="17"/>
  <c r="J13" i="17" s="1"/>
  <c r="N9" i="17" l="1"/>
  <c r="L13" i="17" s="1"/>
  <c r="I21" i="6"/>
  <c r="C36" i="13"/>
  <c r="C14" i="13"/>
  <c r="C10" i="13"/>
  <c r="L14" i="17" l="1"/>
  <c r="L15" i="17" s="1"/>
  <c r="L16" i="17" s="1"/>
  <c r="C26" i="13"/>
  <c r="B15" i="17" s="1"/>
  <c r="P4" i="17" s="1"/>
  <c r="B14" i="17"/>
  <c r="O4" i="17" s="1"/>
  <c r="C146" i="6"/>
  <c r="O10" i="17"/>
  <c r="O8" i="17"/>
  <c r="O11" i="17"/>
  <c r="O9" i="17"/>
  <c r="O5" i="17"/>
  <c r="N6" i="17"/>
  <c r="D13" i="17" l="1"/>
  <c r="N13" i="17"/>
  <c r="O13" i="17" s="1"/>
  <c r="E14" i="17"/>
  <c r="E15" i="17" s="1"/>
  <c r="E16" i="17" s="1"/>
  <c r="C147" i="6"/>
  <c r="P8" i="17"/>
  <c r="Q8" i="17" s="1"/>
  <c r="P10" i="17"/>
  <c r="Q10" i="17" s="1"/>
  <c r="P11" i="17"/>
  <c r="Q11" i="17" s="1"/>
  <c r="P5" i="17"/>
  <c r="Q5" i="17" s="1"/>
  <c r="P9" i="17"/>
  <c r="Q9" i="17" s="1"/>
  <c r="O6" i="17"/>
  <c r="P6" i="17" s="1"/>
  <c r="Q6" i="17" s="1"/>
  <c r="N14" i="17" l="1"/>
  <c r="N15" i="17" s="1"/>
  <c r="N16" i="17" s="1"/>
  <c r="N17" i="17" s="1"/>
  <c r="I14" i="17"/>
  <c r="I15" i="17" s="1"/>
  <c r="I16" i="17" s="1"/>
  <c r="O7" i="17"/>
  <c r="P7" i="17" s="1"/>
  <c r="Q7" i="17" s="1"/>
  <c r="J14" i="17"/>
  <c r="J15" i="17" s="1"/>
  <c r="J16" i="17" s="1"/>
  <c r="F14" i="17"/>
  <c r="F15" i="17" s="1"/>
  <c r="F16" i="17" s="1"/>
  <c r="H14" i="17"/>
  <c r="H15" i="17" s="1"/>
  <c r="H16" i="17" s="1"/>
  <c r="G14" i="17"/>
  <c r="G15" i="17" s="1"/>
  <c r="G16" i="17" s="1"/>
  <c r="C14" i="17"/>
  <c r="C15" i="17" s="1"/>
  <c r="C16" i="17" s="1"/>
  <c r="D14" i="17"/>
  <c r="D15" i="17" s="1"/>
  <c r="D16" i="17" s="1"/>
  <c r="P13" i="17" l="1"/>
  <c r="Q13" i="17" s="1"/>
  <c r="R12" i="17" s="1"/>
  <c r="R11" i="17" l="1"/>
  <c r="R8" i="17"/>
  <c r="R9" i="17"/>
  <c r="R7" i="17"/>
  <c r="R6" i="17"/>
  <c r="R5" i="17"/>
  <c r="R10" i="17"/>
  <c r="R13" i="17" l="1"/>
  <c r="I146" i="6"/>
  <c r="I147" i="6" l="1"/>
  <c r="I148" i="6" l="1"/>
  <c r="K13" i="17"/>
  <c r="M13" i="17"/>
  <c r="K14" i="17" l="1"/>
  <c r="K15" i="17" s="1"/>
  <c r="K16" i="17" s="1"/>
  <c r="M14" i="17"/>
  <c r="M15" i="17" s="1"/>
  <c r="M16" i="17" l="1"/>
</calcChain>
</file>

<file path=xl/sharedStrings.xml><?xml version="1.0" encoding="utf-8"?>
<sst xmlns="http://schemas.openxmlformats.org/spreadsheetml/2006/main" count="563" uniqueCount="403">
  <si>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</si>
  <si>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</si>
  <si>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</si>
  <si>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</si>
  <si>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</si>
  <si>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</si>
  <si>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</si>
  <si>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</si>
  <si>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</si>
  <si>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</si>
  <si>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</si>
  <si>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</si>
  <si>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</si>
  <si>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2.2</t>
  </si>
  <si>
    <t>m²</t>
  </si>
  <si>
    <t>1.6</t>
  </si>
  <si>
    <t>1.7</t>
  </si>
  <si>
    <t>1.8</t>
  </si>
  <si>
    <t>m</t>
  </si>
  <si>
    <t>2.3</t>
  </si>
  <si>
    <t>2.4</t>
  </si>
  <si>
    <t>un</t>
  </si>
  <si>
    <t>2.5</t>
  </si>
  <si>
    <t>1.12</t>
  </si>
  <si>
    <t>Placa de identificação para obra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</si>
  <si>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</si>
  <si>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</si>
  <si>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</si>
  <si>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</si>
  <si>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</si>
  <si>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</si>
  <si>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</si>
  <si>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</si>
  <si>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</si>
  <si>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</si>
  <si>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</si>
  <si>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</si>
  <si>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</si>
  <si>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</si>
  <si>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</si>
  <si>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</si>
  <si>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</si>
  <si>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</si>
  <si>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</si>
  <si>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</si>
  <si>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</si>
  <si>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</si>
  <si>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</si>
  <si>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</si>
  <si>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</si>
  <si>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</si>
  <si>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</si>
  <si>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</si>
  <si>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</si>
  <si>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</si>
  <si>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</si>
  <si>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</si>
  <si>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</si>
  <si>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</si>
  <si>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3.2</t>
  </si>
  <si>
    <t>3.3</t>
  </si>
  <si>
    <t>4.3</t>
  </si>
  <si>
    <t>4.4</t>
  </si>
  <si>
    <t>4.5</t>
  </si>
  <si>
    <t>Serviços iniciais</t>
  </si>
  <si>
    <t>6.1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</si>
  <si>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</si>
  <si>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</si>
  <si>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</si>
  <si>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</si>
  <si>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</si>
  <si>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</si>
  <si>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</si>
  <si>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</si>
  <si>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</si>
  <si>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</si>
  <si>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Andaime torre metálico (1,5 x 1,5 m) com piso metálico</t>
  </si>
  <si>
    <t>Montagem e desmontagem de andaime tubular fachadeiro com altura até 10 m</t>
  </si>
  <si>
    <t>Remoção de entulho separado de obra com caçamba metálica - terra, alvenaria, concreto, argamassa, madeira, papel, plástico ou metal</t>
  </si>
  <si>
    <t>68.01.600</t>
  </si>
  <si>
    <t>Poste de concreto circular, 200 kg, H = 7,00 m</t>
  </si>
  <si>
    <t>Demolição</t>
  </si>
  <si>
    <t>Demolição manual de revestimento cerâmico, incluindo a base</t>
  </si>
  <si>
    <t>Demolição manual de alvenaria de elevação ou elemento vazado, incluindo revestimento</t>
  </si>
  <si>
    <t>Retirada de sifão ou metais sanitários diversos</t>
  </si>
  <si>
    <t>Retirada de bancada incluindo pertences</t>
  </si>
  <si>
    <t>11.03.090</t>
  </si>
  <si>
    <t>Lançamento e adensamento de concreto ou massa em fundação</t>
  </si>
  <si>
    <t>Lastro de pedra britada</t>
  </si>
  <si>
    <t>Sifão plástico sanfonado universal de 1´</t>
  </si>
  <si>
    <t>Engate flexível de PVC DN= 1/2´</t>
  </si>
  <si>
    <t>Acabamento cromado para registro</t>
  </si>
  <si>
    <t>Aparelhos e metais hidraulicos</t>
  </si>
  <si>
    <t>Terminal de pressão/compressão para cabo de 25 mm²</t>
  </si>
  <si>
    <t>Terminal de pressão/compressão para cabo de 6 até 10 mm²</t>
  </si>
  <si>
    <t>Barramento de cobre nu</t>
  </si>
  <si>
    <t>1.17</t>
  </si>
  <si>
    <t>Haste de aterramento de 3/4'' x 3 m</t>
  </si>
  <si>
    <t>Conector olhal cabo/haste de 3/4´</t>
  </si>
  <si>
    <t>Tampa para caixa de inspeção cilíndrica, aço galvanizado</t>
  </si>
  <si>
    <t>Pintura</t>
  </si>
  <si>
    <t>Tinta acrílica antimofo em massa, inclusive preparo</t>
  </si>
  <si>
    <t>h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</si>
  <si>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</si>
  <si>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</si>
  <si>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</si>
  <si>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</si>
  <si>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</si>
  <si>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</si>
  <si>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</si>
  <si>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</si>
  <si>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</si>
  <si>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</si>
  <si>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Revestimento em placa cerâmica esmaltada de 10x10 cm, assentado e rejuntado com argamassa industrializada</t>
  </si>
  <si>
    <t>Bacia sifonada com caixa de descarga acoplada sem tampa - 6 litros</t>
  </si>
  <si>
    <t>5.4.1</t>
  </si>
  <si>
    <t>5.4.2</t>
  </si>
  <si>
    <t>Tinta acrílica em massa, inclusive preparo</t>
  </si>
  <si>
    <t>Forma em madeira comum para fundação</t>
  </si>
  <si>
    <t>Armadura em tela soldada de aço</t>
  </si>
  <si>
    <t>6.2</t>
  </si>
  <si>
    <t>6.3</t>
  </si>
  <si>
    <t>7.1</t>
  </si>
  <si>
    <t>7.2</t>
  </si>
  <si>
    <t>Armadura em barra de aço CA-50 (A ou B) fyk = 500 MPa</t>
  </si>
  <si>
    <t>8.1</t>
  </si>
  <si>
    <t>8.2</t>
  </si>
  <si>
    <t>Tampo/bancada em granito, com frontão, espessura de 2 cm, acabamento polido</t>
  </si>
  <si>
    <t>Quadro de distribuição universal de embutir, para disjuntores 16 DIN / 12 Bolt-on - 150 A - sem componentes</t>
  </si>
  <si>
    <t>Concreto preparado no local, fck = 20 MPa</t>
  </si>
  <si>
    <t>Forma em madeira comum para estrutura</t>
  </si>
  <si>
    <t>Lançamento e adensamento de concreto ou massa em estrutura</t>
  </si>
  <si>
    <t xml:space="preserve"> Mês 4</t>
  </si>
  <si>
    <t xml:space="preserve"> Mês 5</t>
  </si>
  <si>
    <t xml:space="preserve"> Mês 6</t>
  </si>
  <si>
    <t xml:space="preserve"> Mês 7</t>
  </si>
  <si>
    <t xml:space="preserve"> Mês 8</t>
  </si>
  <si>
    <t xml:space="preserve"> Mês 9</t>
  </si>
  <si>
    <t xml:space="preserve"> Mês 10</t>
  </si>
  <si>
    <t>M3</t>
  </si>
  <si>
    <t>11.18.040</t>
  </si>
  <si>
    <t>und</t>
  </si>
  <si>
    <t>02.08.020</t>
  </si>
  <si>
    <t>m2</t>
  </si>
  <si>
    <t>02.03.120</t>
  </si>
  <si>
    <t>Tapume fixo para fechamento de áreas, com portão</t>
  </si>
  <si>
    <t>02.05.202</t>
  </si>
  <si>
    <t>mxmes</t>
  </si>
  <si>
    <t>02.05.090</t>
  </si>
  <si>
    <t>05.07.040</t>
  </si>
  <si>
    <t>m3</t>
  </si>
  <si>
    <t>08.02.050</t>
  </si>
  <si>
    <t>Cimbramento tubular metálico</t>
  </si>
  <si>
    <t>m3mes</t>
  </si>
  <si>
    <t>1.18</t>
  </si>
  <si>
    <t>08.02.060</t>
  </si>
  <si>
    <t>Montagem e desmontagem de cimbramento tubular metálico</t>
  </si>
  <si>
    <t>Serviços Especializados de Engenharia</t>
  </si>
  <si>
    <t>B.01.000.020112</t>
  </si>
  <si>
    <t>Gestor de Projetos - Parecer Técnico</t>
  </si>
  <si>
    <t>B.01.000.020118</t>
  </si>
  <si>
    <t>01.17.041</t>
  </si>
  <si>
    <t>Projeto executivo de arquitetura em formato A0</t>
  </si>
  <si>
    <t>01.17.061</t>
  </si>
  <si>
    <t>Projeto executivo de estrutura em formato A0</t>
  </si>
  <si>
    <t xml:space="preserve">Ensaios </t>
  </si>
  <si>
    <t>SIURB 20622</t>
  </si>
  <si>
    <t>CONTROLE TECNOLÓGICO DE CONCRETO - ENSAIO DE ESCLEROMETRIA EM 10 PONTOS COM 16 TIROS POR PONTO</t>
  </si>
  <si>
    <t>SIURB 200602</t>
  </si>
  <si>
    <t>CONCRETO - ENSAIOS DE RUPTURA A COMPRESSÃO (CORPOS DE PROVA) ( Raio de 5 cm e altura de 10 cm)</t>
  </si>
  <si>
    <t>01.23.190</t>
  </si>
  <si>
    <t>Furação de 2 1/2" em concreto armado</t>
  </si>
  <si>
    <t>Tratamento, recuperacao e trabalhos especiais em concreto</t>
  </si>
  <si>
    <t>Mobilização</t>
  </si>
  <si>
    <t>4.1.1</t>
  </si>
  <si>
    <t>01.23.010</t>
  </si>
  <si>
    <t>Taxa de mobilização e desmobilização de equipamentos para execução de corte em concreto armado</t>
  </si>
  <si>
    <t>tx</t>
  </si>
  <si>
    <t>4.1.2</t>
  </si>
  <si>
    <t>01.23.200</t>
  </si>
  <si>
    <t>Taxa de mobilização e desmobilização de equipamentos para execução de perfuração em concreto</t>
  </si>
  <si>
    <t>Laje</t>
  </si>
  <si>
    <t>4.2.1</t>
  </si>
  <si>
    <t>01.23.100</t>
  </si>
  <si>
    <t>Demolição de concreto armado com preservação de armadura, para reforço e recuperação estrutural</t>
  </si>
  <si>
    <t>4.2.2</t>
  </si>
  <si>
    <t>01.23.060</t>
  </si>
  <si>
    <t>Corte de concreto deteriorado inclusive remoção dos detritos</t>
  </si>
  <si>
    <t>4.2.3</t>
  </si>
  <si>
    <t>01.23.020</t>
  </si>
  <si>
    <t>Limpeza de armadura com escova de aço</t>
  </si>
  <si>
    <t>4.2.4</t>
  </si>
  <si>
    <t>01.23.040</t>
  </si>
  <si>
    <t>Tratamento de armadura com produto anticorrosivo a base de zinco</t>
  </si>
  <si>
    <t>4.2.5</t>
  </si>
  <si>
    <t>01.23.030</t>
  </si>
  <si>
    <t>Preparo de ponte de aderência com adesivo a base de epóxi</t>
  </si>
  <si>
    <t>4.2.6</t>
  </si>
  <si>
    <t>01.23.223</t>
  </si>
  <si>
    <t>Furação para 16mm x 100mm em concreto armado, inclusive colagem de armadura (para 12,5mm)</t>
  </si>
  <si>
    <t>4.2.7</t>
  </si>
  <si>
    <t>09.02.040</t>
  </si>
  <si>
    <t>Forma plana em compensado para estrutura aparente</t>
  </si>
  <si>
    <t>4.2.8</t>
  </si>
  <si>
    <t>10.01.040</t>
  </si>
  <si>
    <t>kg</t>
  </si>
  <si>
    <t>4.2.9</t>
  </si>
  <si>
    <t>11.01.190</t>
  </si>
  <si>
    <t>Concreto usinado, fck = 40 MPa</t>
  </si>
  <si>
    <t>4.2.10</t>
  </si>
  <si>
    <t>11.16.060</t>
  </si>
  <si>
    <t>4.2.11</t>
  </si>
  <si>
    <t>03.09.020</t>
  </si>
  <si>
    <t>Demolição manual de camada impermeabilizante</t>
  </si>
  <si>
    <t>4.2.12</t>
  </si>
  <si>
    <t>32.15.040</t>
  </si>
  <si>
    <t>Impermeabilização em manta asfáltica com armadura, tipo III-B, espessura de 4 mm</t>
  </si>
  <si>
    <t>Pilares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</si>
  <si>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</si>
  <si>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</si>
  <si>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</si>
  <si>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</si>
  <si>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</si>
  <si>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</si>
  <si>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</si>
  <si>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</si>
  <si>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</si>
  <si>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</si>
  <si>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Vigas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</si>
  <si>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</si>
  <si>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</si>
  <si>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</si>
  <si>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</si>
  <si>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</si>
  <si>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</si>
  <si>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</si>
  <si>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</si>
  <si>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</si>
  <si>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</si>
  <si>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Sanitarios</t>
  </si>
  <si>
    <t>04.01.060</t>
  </si>
  <si>
    <t>Retirada de divisória em placa de concreto, granito, granilite ou mármore</t>
  </si>
  <si>
    <t>04.11.020</t>
  </si>
  <si>
    <t>Retirada de aparelho sanitário incluindo acessórios</t>
  </si>
  <si>
    <t>04.11.030</t>
  </si>
  <si>
    <t>04.11.120</t>
  </si>
  <si>
    <t>Retirada de torneira ou chuveiro</t>
  </si>
  <si>
    <t>04.11.140</t>
  </si>
  <si>
    <t>44.01.800</t>
  </si>
  <si>
    <t>cj</t>
  </si>
  <si>
    <t>44.02.062</t>
  </si>
  <si>
    <t>44.01.270</t>
  </si>
  <si>
    <t>Cuba de louça de embutir oval</t>
  </si>
  <si>
    <t>44.03.130</t>
  </si>
  <si>
    <t>Saboneteira tipo dispenser, para refil de 800 ml</t>
  </si>
  <si>
    <t>5.2.5</t>
  </si>
  <si>
    <t>14.30.010</t>
  </si>
  <si>
    <t>Divisória em placas de granito com espessura de 3 cm</t>
  </si>
  <si>
    <t>5.2.6</t>
  </si>
  <si>
    <t>44.03.630</t>
  </si>
  <si>
    <t>Torneira de acionamento restrito em latão cromado, DN= 1/2´ com adaptador para 3/4´</t>
  </si>
  <si>
    <t>5.2.7</t>
  </si>
  <si>
    <t>44.20.010</t>
  </si>
  <si>
    <t>5.2.8</t>
  </si>
  <si>
    <t>44.20.110</t>
  </si>
  <si>
    <t>5.2.9</t>
  </si>
  <si>
    <t>44.20.150</t>
  </si>
  <si>
    <t>5.2.10</t>
  </si>
  <si>
    <t>47.01.130</t>
  </si>
  <si>
    <t>Registro de pressão em latão fundido sem acabamento, DN= 3/4´</t>
  </si>
  <si>
    <t>5.2.11</t>
  </si>
  <si>
    <t>44.20.650</t>
  </si>
  <si>
    <t>Válvula de metal cromado de 1´</t>
  </si>
  <si>
    <t>Porta de Aluminio</t>
  </si>
  <si>
    <t>5.3.1</t>
  </si>
  <si>
    <t>25.02.211</t>
  </si>
  <si>
    <t>Porta veneziana de abrir em alumínio - cor branca</t>
  </si>
  <si>
    <t>5.3.2</t>
  </si>
  <si>
    <t>28.01.070</t>
  </si>
  <si>
    <t>Ferragem completa para porta de box de WC tipo livre/ocupado</t>
  </si>
  <si>
    <t>Entrada de Energia</t>
  </si>
  <si>
    <t>6.1.1</t>
  </si>
  <si>
    <t>04.18.060</t>
  </si>
  <si>
    <t>Remoção de caixa de entrada de energia padrão medição indireta completa</t>
  </si>
  <si>
    <t>6.1.2</t>
  </si>
  <si>
    <t>04.18.080</t>
  </si>
  <si>
    <t>Remoção de caixa de entrada telefônica completa</t>
  </si>
  <si>
    <t>6.1.3</t>
  </si>
  <si>
    <t>04.18.280</t>
  </si>
  <si>
    <t>Remoção de chave seccionadora tripolar seca mecanismo de manobra frontal</t>
  </si>
  <si>
    <t>6.1.4</t>
  </si>
  <si>
    <t>03.02.040</t>
  </si>
  <si>
    <t>6.1.5</t>
  </si>
  <si>
    <t>04.19.060</t>
  </si>
  <si>
    <t>Remoção de disjuntor termomagnético</t>
  </si>
  <si>
    <t>6.1.6</t>
  </si>
  <si>
    <t>04.17.060</t>
  </si>
  <si>
    <t>Remoção de suporte tipo braquet</t>
  </si>
  <si>
    <t>6.1.7</t>
  </si>
  <si>
    <t>04.21.130</t>
  </si>
  <si>
    <t>Remoção de poste de concreto</t>
  </si>
  <si>
    <t>6.1.8</t>
  </si>
  <si>
    <t>03.01.040</t>
  </si>
  <si>
    <t>Demolição manual de concreto armado</t>
  </si>
  <si>
    <t>Obra Civil</t>
  </si>
  <si>
    <t>6.2.1</t>
  </si>
  <si>
    <t>06.02.020</t>
  </si>
  <si>
    <t>Escavação manual em solo de 1ª e 2ª categoria em vala ou cava até 1,5 m</t>
  </si>
  <si>
    <t>6.2.2</t>
  </si>
  <si>
    <t>6.2.3</t>
  </si>
  <si>
    <t>6.2.4</t>
  </si>
  <si>
    <t>11.16.040</t>
  </si>
  <si>
    <t>6.2.5</t>
  </si>
  <si>
    <t>6.2.6</t>
  </si>
  <si>
    <t>10.02.020</t>
  </si>
  <si>
    <t>6.2.7</t>
  </si>
  <si>
    <t>09.01.020</t>
  </si>
  <si>
    <t>6.2.8</t>
  </si>
  <si>
    <t>09.01.030</t>
  </si>
  <si>
    <t>6.2.9</t>
  </si>
  <si>
    <t>14.15.120</t>
  </si>
  <si>
    <t>Alvenaria em bloco de concreto celular autoclavado de 15 cm, uso revestido - classe C25</t>
  </si>
  <si>
    <t>6.2.10</t>
  </si>
  <si>
    <t>17.02.040</t>
  </si>
  <si>
    <t>Chapisco com bianco</t>
  </si>
  <si>
    <t>6.2.11</t>
  </si>
  <si>
    <t>17.02.140</t>
  </si>
  <si>
    <t>Emboço desempenado com espuma de poliéster</t>
  </si>
  <si>
    <t>6.2.12</t>
  </si>
  <si>
    <t>33.10.030</t>
  </si>
  <si>
    <t>6.2.13</t>
  </si>
  <si>
    <t>Eletrica</t>
  </si>
  <si>
    <t>6.3.1</t>
  </si>
  <si>
    <t>36.03.030</t>
  </si>
  <si>
    <t>Caixa de medição externa tipo ´L´ (900 x 600 x 270) mm, padrão Concessionárias</t>
  </si>
  <si>
    <t>6.3.2</t>
  </si>
  <si>
    <t>37.03.200</t>
  </si>
  <si>
    <t>6.3.3</t>
  </si>
  <si>
    <t>37.25.100</t>
  </si>
  <si>
    <t>Disjuntor em caixa moldada tripolar, térmico e magnético fixos, tensão de isolamento 480/690V, de 70A até 150A</t>
  </si>
  <si>
    <t>6.3.4</t>
  </si>
  <si>
    <t>37.25.110</t>
  </si>
  <si>
    <t>Disjuntor em caixa moldada tripolar, térmico e magnético fixos, tensão de isolamento 415/690V, de 175A a 250A</t>
  </si>
  <si>
    <t>6.3.5</t>
  </si>
  <si>
    <t>37.14.320</t>
  </si>
  <si>
    <t>Chave seccionadora sob carga, tripolar, acionamento rotativo, com prolongador, sem porta-fusível, de 400 A</t>
  </si>
  <si>
    <t>6.3.6</t>
  </si>
  <si>
    <t>37.10.010</t>
  </si>
  <si>
    <t>6.3.7</t>
  </si>
  <si>
    <t>39.10.120</t>
  </si>
  <si>
    <t>6.3.8</t>
  </si>
  <si>
    <t>39.10.060</t>
  </si>
  <si>
    <t>6.3.9</t>
  </si>
  <si>
    <t>39.10.080</t>
  </si>
  <si>
    <t>Terminal de pressão/compressão para cabo de 16 mm²</t>
  </si>
  <si>
    <t>6.3.10</t>
  </si>
  <si>
    <t>38.01.100</t>
  </si>
  <si>
    <t>Eletroduto de PVC rígido roscável de 1 1/2´ - com acessórios</t>
  </si>
  <si>
    <t>6.3.11</t>
  </si>
  <si>
    <t>39.21.080</t>
  </si>
  <si>
    <t>Cabo de cobre flexível de 35 mm², isolamento 0,6/1kV - isolação HEPR 90°C</t>
  </si>
  <si>
    <t>6.3.12</t>
  </si>
  <si>
    <t>39.21.060</t>
  </si>
  <si>
    <t>Cabo de cobre flexível de 16 mm², isolamento 0,6/1kV - isolação HEPR 90°C</t>
  </si>
  <si>
    <t>6.3.13</t>
  </si>
  <si>
    <t>39.21.070</t>
  </si>
  <si>
    <t>Cabo de cobre flexível de 25 mm², isolamento 0,6/1kV - isolação HEPR 90°C</t>
  </si>
  <si>
    <t>6.3.14</t>
  </si>
  <si>
    <t>39.21.050</t>
  </si>
  <si>
    <t>Cabo de cobre flexível de 10 mm², isolamento 0,6/1kV - isolação HEPR 90°C</t>
  </si>
  <si>
    <t>6.3.15</t>
  </si>
  <si>
    <t>42.05.320</t>
  </si>
  <si>
    <t>Caixa de inspeção do terra cilíndrica em PVC rígido, diâmetro de 300 mm - h= 400 mm</t>
  </si>
  <si>
    <t>6.3.16</t>
  </si>
  <si>
    <t>42.05.190</t>
  </si>
  <si>
    <t>6.3.17</t>
  </si>
  <si>
    <t>42.05.140</t>
  </si>
  <si>
    <t>6.3.18</t>
  </si>
  <si>
    <t>42.05.300</t>
  </si>
  <si>
    <t>6.3.19</t>
  </si>
  <si>
    <t>55.01.030</t>
  </si>
  <si>
    <t>Limpeza complementar com hidrojateamento</t>
  </si>
  <si>
    <t>33.10.050</t>
  </si>
  <si>
    <t>18.08.032</t>
  </si>
  <si>
    <t>Revestimento em porcelanato esmaltado antiderrapante para área externa e ambiente com alto tráfego, grupo de absorção BIa, assentado com argamassa colante industrializada, rejuntado</t>
  </si>
  <si>
    <t>M2</t>
  </si>
  <si>
    <t>Demolições e Retiradas</t>
  </si>
  <si>
    <t>5.1.7</t>
  </si>
  <si>
    <t>03.04.020</t>
  </si>
  <si>
    <t>Revestimentos</t>
  </si>
  <si>
    <t>18.11.022</t>
  </si>
  <si>
    <t>Piso</t>
  </si>
  <si>
    <t>17.05.070</t>
  </si>
  <si>
    <t>Piso com requadro em concreto simples com controle de fck= 20 MPa</t>
  </si>
  <si>
    <t>4.5.1</t>
  </si>
  <si>
    <t>INSTALAÇÕES ELETRICAS - ILUMINAÇÃO</t>
  </si>
  <si>
    <t>41.14.070</t>
  </si>
  <si>
    <t>Luminária retangular de sobrepor tipo calha aberta, para 2 lâmpadas fluorescentes tubulares de 32 W</t>
  </si>
  <si>
    <t>40.04.480</t>
  </si>
  <si>
    <t>Conjunto 1 interruptor simples e 1 tomada 2P+T de 10 A, completo</t>
  </si>
  <si>
    <t>CRONOGRAMA FÍSICO FINANCEIRO EXECUÇÃO DE REFORÇO ESTRUTURAL DO EDIFICIO CONCHA ACUSTICA - PARQUE ESTADUAL JARAGUÁ</t>
  </si>
  <si>
    <t>Engenheiro Civil - Parecer Técnico</t>
  </si>
  <si>
    <t xml:space="preserve"> Mês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</si>
</sst>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</cellStyleXfs>
  <cellXfs count="166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64" fontId="15" fillId="4" borderId="20" xfId="6" applyNumberFormat="1" applyFont="1" applyFill="1" applyBorder="1" applyAlignment="1">
      <alignment vertical="center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3" fontId="20" fillId="2" borderId="10" xfId="1" applyNumberFormat="1" applyFont="1" applyFill="1" applyBorder="1" applyAlignment="1">
      <alignment horizontal="center" vertical="center" wrapText="1"/>
    </xf>
    <xf numFmtId="43" fontId="18" fillId="2" borderId="11" xfId="1" applyNumberFormat="1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43" fontId="21" fillId="3" borderId="13" xfId="1" applyNumberFormat="1" applyFont="1" applyFill="1" applyBorder="1" applyAlignment="1">
      <alignment horizontal="center" vertical="center" wrapText="1"/>
    </xf>
    <xf numFmtId="43" fontId="21" fillId="3" borderId="20" xfId="1" applyNumberFormat="1" applyFont="1" applyFill="1" applyBorder="1" applyAlignment="1">
      <alignment horizontal="center" vertical="center" wrapText="1"/>
    </xf>
    <xf numFmtId="43" fontId="22" fillId="3" borderId="14" xfId="1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9" fillId="0" borderId="11" xfId="1" applyFont="1" applyBorder="1" applyAlignment="1">
      <alignment horizontal="center" vertical="center" wrapText="1"/>
    </xf>
    <xf numFmtId="43" fontId="23" fillId="0" borderId="11" xfId="1" applyNumberFormat="1" applyFont="1" applyFill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3" fontId="19" fillId="0" borderId="13" xfId="1" applyFont="1" applyBorder="1" applyAlignment="1">
      <alignment horizontal="center" vertical="center" wrapText="1"/>
    </xf>
    <xf numFmtId="43" fontId="23" fillId="0" borderId="14" xfId="1" applyNumberFormat="1" applyFont="1" applyFill="1" applyBorder="1" applyAlignment="1">
      <alignment horizontal="center" vertical="center" wrapText="1"/>
    </xf>
    <xf numFmtId="0" fontId="23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43" fontId="19" fillId="0" borderId="22" xfId="1" applyFont="1" applyBorder="1" applyAlignment="1">
      <alignment horizontal="center" vertical="center" wrapText="1"/>
    </xf>
    <xf numFmtId="43" fontId="23" fillId="0" borderId="23" xfId="1" applyNumberFormat="1" applyFont="1" applyFill="1" applyBorder="1" applyAlignment="1">
      <alignment horizontal="center" vertical="center" wrapText="1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vertical="center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4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6" fillId="11" borderId="14" xfId="6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6" fillId="0" borderId="13" xfId="6" applyNumberFormat="1" applyFont="1" applyBorder="1" applyAlignment="1">
      <alignment vertical="center"/>
    </xf>
    <xf numFmtId="164" fontId="16" fillId="11" borderId="9" xfId="6" applyNumberFormat="1" applyFont="1" applyFill="1" applyBorder="1" applyAlignment="1">
      <alignment vertical="center"/>
    </xf>
    <xf numFmtId="164" fontId="12" fillId="0" borderId="61" xfId="6" applyNumberFormat="1" applyFont="1" applyBorder="1" applyAlignment="1">
      <alignment horizontal="left" vertical="center"/>
    </xf>
    <xf numFmtId="164" fontId="16" fillId="10" borderId="34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164" fontId="16" fillId="0" borderId="23" xfId="6" applyNumberFormat="1" applyFont="1" applyFill="1" applyBorder="1" applyAlignment="1">
      <alignment vertical="center"/>
    </xf>
    <xf numFmtId="0" fontId="21" fillId="5" borderId="13" xfId="2" applyFont="1" applyFill="1" applyBorder="1" applyAlignment="1">
      <alignment horizontal="center" vertical="center" wrapText="1"/>
    </xf>
    <xf numFmtId="0" fontId="21" fillId="5" borderId="13" xfId="2" applyFont="1" applyFill="1" applyBorder="1" applyAlignment="1">
      <alignment horizontal="left" vertical="center" wrapText="1"/>
    </xf>
    <xf numFmtId="43" fontId="21" fillId="5" borderId="13" xfId="3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left" vertical="center" wrapText="1"/>
    </xf>
    <xf numFmtId="43" fontId="21" fillId="5" borderId="9" xfId="3" applyFont="1" applyFill="1" applyBorder="1" applyAlignment="1">
      <alignment horizontal="center" vertical="center" wrapText="1"/>
    </xf>
    <xf numFmtId="43" fontId="18" fillId="2" borderId="19" xfId="1" applyNumberFormat="1" applyFont="1" applyFill="1" applyBorder="1" applyAlignment="1">
      <alignment horizontal="center" vertical="center"/>
    </xf>
    <xf numFmtId="43" fontId="18" fillId="2" borderId="4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Normal 3" xfId="4" xr:uid="{00000000-0005-0000-0000-000002000000}"/>
    <cellStyle name="Normal 9" xfId="7" xr:uid="{A140F7CA-0DFE-477A-988A-E6B1E1324762}"/>
    <cellStyle name="Porcentagem" xfId="5" builtinId="5"/>
    <cellStyle name="Separador de milhares 2" xfId="6" xr:uid="{B963E09E-C630-45D5-A835-649F53A4FC90}"/>
    <cellStyle name="Vírgula" xfId="1" builtinId="3"/>
    <cellStyle name="Vírgula 2" xfId="3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686800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FD9B7D56-B0DF-4718-B044-20E08C309C44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183CE4B9-D7A7-4326-A9BD-5EEBBF8AED3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7486B9C0-3909-4D7E-90EA-0B10DAC7019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96428F2C-4DEC-43A5-9888-D69D63F936AB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8165E823-4913-49C2-B761-B2392868CA17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9E585C83-E79D-495E-808D-1646DAF2136A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801B581-4950-4753-AD14-3FBE86BCF44C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C97029D-FB1B-4E4E-8744-88883089C2E9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DD7E7449-A042-4CCA-A1CB-8C9444BF1FF2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A376C6BD-7C84-4F6B-8F8D-824B1EE596AA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D770FD1C-F79F-4DCF-A791-A849B09177B8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8F9AE752-8825-4A66-A16E-0EA1DC6DC280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F279B98-0143-4CF9-93B3-FAF6FB2E0B4D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854E4996-93CD-4D36-B3C3-41C1AC9C5F84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65F87385-6F54-4519-BC7B-02B5C4CA1D9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9EBFA93F-DCE7-4D13-869D-0D37EB6D9D5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FE670477-409A-44BE-8192-D02DD59350CF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E0B455AA-A59F-475D-A57F-0D283AD510B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827A0C7-43FD-4973-A38B-943C53309C5A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9CD6F247-618B-46FA-BA0D-063C5A366D5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E86E4654-08A8-4446-B789-66739A21D0C4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5393038D-1910-49E5-AFBF-3917510D4855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286BCB2-95BF-478B-BB7C-AEDBC98A3019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E42441FF-B9DE-4ADD-AF3D-A1A6C44A54A0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5F6CB9F2-5A2A-4166-B35C-42D081922FAA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32C4BA66-AAE5-42F6-84F2-B706F843C069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7694A9A2-2D3F-431E-837E-4B1963D0A962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72EE7EA-48A7-4976-A493-1A3624AE1A14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1DDA373A-FC0A-4856-B022-485E824D539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AE6E7BFE-7D25-4852-8CDF-134CFDA5DD4B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730F5934-B8F2-4BEF-A03A-128B116A28F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B16F57F4-BAEA-425F-AAD7-04503F97AE1A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461BE176-C059-4AF9-A059-23FF052D9367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31AFB237-799B-4D73-AF95-1907706E33D8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B604258-3A8F-42A3-9378-FDDBEA90A692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8082B68F-B255-4A78-ACC9-8399C63CE736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FDDC01CD-A30D-4F6A-9C4D-226965AD4EDB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ADC97DFB-DC36-41AD-AD61-F4EB9B23FC6F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D191C3A1-AC66-4563-B074-8AE65B545D85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7B85D158-9F9D-450A-8862-5224D0457ED4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C49033-3B3F-4165-8968-0BFC80D4825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AEC3921-55E7-4E15-8144-9DDBAE5571E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D0827A3-BC22-47FF-A53F-1D89FF54D78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7D579D29-EEF9-4781-A74A-C0F6C17C3BA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FCB833B3-B284-4474-9E33-7CDA1AB05FE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B15A912E-F675-4457-A5B9-6E55F403D5ED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30AE38FF-2000-4A0B-A66B-9EE95E2B81C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9E41E3-ABA2-44E1-BE0D-E7F9B5004EB3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CDD6C807-9494-46A7-B865-598320ACF33F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CF30AC26-6B3A-4925-A5FE-78CB091E8C82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E41EC24D-8402-4BD2-BE77-325E9FA67E2E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7D91D8BB-26D1-4BDB-BFC1-AEBBFD4C9F79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F22D8890-9120-437E-8B43-A9F380FB5BD2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B60AF2BA-4B1B-46C8-A5BE-E7C2CC3A1F61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BC2B948D-0897-4870-81DD-B321E7758B4B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0B1BE2A-9E26-4267-8C42-EC69A22C8616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1D7EFDA8-B8C2-47EB-9A74-B6273DE9D70F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80AE259C-3B88-45AA-8768-C77E9270036A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6893C844-8CA8-4AC4-8B1E-D09543EBFEA0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37CBF7BD-9650-4398-86CD-502739B94798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3F2D9EA-AD61-45DA-8740-BA0D1FA32269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66553D69-A7EB-4EB5-B84A-30329947FE8B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22847B2-FB2B-4A42-93D7-36C68B72CBA8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DBD7F49C-4E6B-412A-BD52-F1C4FB91866D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BD4A6711-AFCA-4036-A2BA-76C07483A84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C5847E0-0D55-4C10-A402-1E40711736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C5FCEED6-97EB-4F1F-99B4-F8C96E61D76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681CCA2-2B95-43A2-BC8D-2FAA07E17FC6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38D3C16F-CEF4-417F-8884-A779CAA53AC5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30A8A438-BDE9-466C-A909-CE3F613CEF0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57509BC-2B71-44DE-8DAF-872D53ED14C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8CC31391-489B-45B4-B7BF-7A1ED31759E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5296625-8FD8-4A69-B479-7C9038DBC173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972CEDB3-395F-4562-8875-EFAFFF1681B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238C16DD-CEF4-459D-9304-3D2729BF32E4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C656C7F-11BA-4880-BB4E-628479157C0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2CA1B2CC-024A-4480-BDA3-5FC9F008B92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29E20509-1521-449B-99C3-0B6DBB7A883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E973D665-9B4C-4B16-97BA-EAC9A57332D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5D55B392-76BD-4FC3-8915-0323425394D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5EBA8BE8-603D-46CB-AE4B-839A3CE49C9A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49C7738-792C-417E-A237-20F50BD9BE6D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110934C-2FC8-4723-9E24-1A5E971C85A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248CE076-EEDB-4822-A6C7-65C698A9E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3F59862E-3C41-4FE8-B76B-FF17F860682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DAD03197-5E93-4F78-8DE6-BCDBF25D7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17F7AA8D-1C28-4CEC-861F-3E8F09FDBD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8A523F81-F0E5-4A18-9CE5-BED8464C263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EBC36052-34D3-4A0C-A86C-DD8D26A48E1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93DC5E61-F397-4DB7-9161-A34668FCA98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FA4050F-078D-40F2-BF0C-E9E05D02D0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2042CEF9-B20E-4458-B59B-7C3A6F620EC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B8C87810-7891-4497-96E0-5AFAE32D061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52728311-A715-4ABD-84D9-068F761F2A6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524C8B77-EDB7-49AA-8EC5-4AD09FD04BA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29CF931A-0BFB-4C1B-8B61-F21172A2B73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D4937277-BE32-4B76-96C2-808D7A21075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9D648575-ACB5-411A-8FAB-B7B3A36600AE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DF2700E-C374-48DE-A276-14D7629A77C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3BFAD403-5F79-4CC3-BF38-D94234AE73C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B84A14FC-A089-4723-91E0-B8EF395BE25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55137936-EC38-470D-9B5B-00EBF3FDE6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1D0DE69E-FFD8-4432-A013-4FD251F4CCE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E2DA0AAA-F588-4A8E-9D40-3C295F674042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6AA83530-3DED-466F-AB11-75D35845B827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64EF60C3-2B16-4259-81FE-5E1C82E0E26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57E9271D-6ACD-43F4-B21A-DDF4A01E0CE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6CFF3AEB-CC45-46DB-A397-B81273104C3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6C19AFDA-E08C-4552-9F97-81E28DA273E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122D1DBF-B7C4-494C-8CCC-58B33E64C9A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AFA2602A-A30C-4035-BC96-3B4D9463844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EB9A17DE-E325-4F33-BA82-FDED2AE36304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2DB52E15-7A41-43C1-8120-636C2B83D5A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F2A8AA1-6D81-4589-BA47-82CDD340FB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36357443-3EDD-4E49-B941-603E5468FB2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BB114ECC-2F88-4778-8599-109157E039D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2C0F9CD-93CD-4DA9-801A-281821A4EC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A856E2E7-02AC-4516-AB94-7121B69CFD2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423A1CC0-90B7-45D9-B642-368C18DA27D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1AC1C61B-8189-4544-AC7A-3774E725135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C64FBA8F-51DF-4FCF-8527-1CC3A1F0D95C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7E9660D8-42DA-42B1-8118-29014CBFBB4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755CA695-9114-4077-98D3-92107CFC035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A6F6A2BB-40A1-4E00-8AFF-6AC23DC81C92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DB71145F-9E27-469E-A029-D6D195FDE0E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3F21DBE2-E14D-447A-8C32-E83463E023E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1456C904-7EA1-473B-990C-D572BC1B9DEE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72D919A7-4787-441A-B45D-2BAE14590D6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9A0C895D-18EC-4615-8C72-94BC8B9264E9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E444FD0-5116-496F-BF6B-E8CBA82D700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C99B10F4-25CC-4006-A68B-34D53DBCD21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901DA604-4285-48F7-AFE8-92B8BB44066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37B92344-870F-492C-A5ED-556C957CFCFF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2BE73F39-1DE7-47F1-AA71-E73B8038968A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42EC135F-A102-4827-859B-31235EBBF1A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63B00428-BC3D-43C0-8EE2-5E505D815B03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AB080A09-7A85-4841-B28F-0D5719901FEE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8BDF74CD-7E3D-4B80-BC47-035942BCD04F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ACF31462-2CA1-456B-A7AE-EBA74E713805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F16E91A0-EAE8-48C3-BB5A-3A32CC37246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60D3B30B-1B3D-41F6-99E0-F3141EBDB767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A8B6E801-DAA3-40EA-8349-E666042557F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CEF54F50-7E74-48CC-9B7A-BEE3AF36F2D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ACA5F870-010F-4995-8CE3-4334F788605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9B3271A5-8FF0-4B2F-A6F7-59D9DA0952A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3A58280B-FB50-40EE-81FD-1560233FE66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1313C3D8-277B-4F32-BFB5-36A3ADC4E0C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EAEE144D-C700-4A12-A03F-2FA0A3DE5E2A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B586492F-E94A-44A6-949D-7981A89D3D92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3CF1F89-80DE-4BE8-B39E-991BDD1F61E0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63BAC66A-A68D-44EA-B9AD-5DCB09CA20F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58CA9E8D-29C1-4611-A5CE-3ED6064277E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3D68D7AD-EFC2-4703-8EF5-DB4ED9C3EA55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A007A58E-33DA-4688-89D9-E1C96C4623EE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9DE4D4B0-B732-4C6E-A5B1-45FD301E25C9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8CAF2E94-4130-4532-A7C1-83CA7A42C81E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EDEF32DC-6570-4BAF-8D11-DF30B29C0AB3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1FE6F408-CB2E-445E-A284-80621F427F46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15A392B1-D34F-4C88-A6C9-99BD2D739544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7811C0C7-03EB-482F-872A-FB4C98EB909A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54"/>
  <sheetViews>
    <sheetView tabSelected="1" view="pageBreakPreview" zoomScaleNormal="90" zoomScaleSheetLayoutView="100" workbookViewId="0">
      <selection activeCell="G14" sqref="G14"/>
    </sheetView>
  </sheetViews>
  <sheetFormatPr defaultColWidth="9.140625" defaultRowHeight="14.25"/>
  <cols>
    <col min="1" max="1" width="10.140625" style="76" customWidth="1"/>
    <col min="2" max="2" width="12.5703125" style="76" bestFit="1" customWidth="1"/>
    <col min="3" max="3" width="72.5703125" style="97" bestFit="1" customWidth="1"/>
    <col min="4" max="4" width="10" style="76" bestFit="1" customWidth="1"/>
    <col min="5" max="5" width="12.7109375" style="76" bestFit="1" customWidth="1"/>
    <col min="6" max="6" width="11.28515625" style="76" bestFit="1" customWidth="1"/>
    <col min="7" max="8" width="12.7109375" style="76" bestFit="1" customWidth="1"/>
    <col min="9" max="9" width="19.7109375" style="76" bestFit="1" customWidth="1"/>
    <col min="10" max="10" width="9.140625" style="76"/>
    <col min="11" max="11" width="11.5703125" style="76" bestFit="1" customWidth="1"/>
    <col min="12" max="16384" width="9.140625" style="76"/>
  </cols>
  <sheetData>
    <row r="1" spans="1:11" s="51" customFormat="1" ht="15">
      <c r="A1" s="138" t="s">
        <v>0</v>
      </c>
      <c r="B1" s="140" t="s">
        <v>25</v>
      </c>
      <c r="C1" s="142" t="s">
        <v>2</v>
      </c>
      <c r="D1" s="144" t="s">
        <v>3</v>
      </c>
      <c r="E1" s="146" t="s">
        <v>4</v>
      </c>
      <c r="F1" s="136" t="s">
        <v>5</v>
      </c>
      <c r="G1" s="136"/>
      <c r="H1" s="136"/>
      <c r="I1" s="137"/>
    </row>
    <row r="2" spans="1:11" s="51" customFormat="1" ht="15">
      <c r="A2" s="139"/>
      <c r="B2" s="141"/>
      <c r="C2" s="143"/>
      <c r="D2" s="145"/>
      <c r="E2" s="147"/>
      <c r="F2" s="52" t="s">
        <v>6</v>
      </c>
      <c r="G2" s="52" t="s">
        <v>7</v>
      </c>
      <c r="H2" s="52" t="s">
        <v>8</v>
      </c>
      <c r="I2" s="53" t="s">
        <v>1</v>
      </c>
    </row>
    <row r="3" spans="1:11" s="51" customFormat="1" ht="15">
      <c r="A3" s="54">
        <v>1</v>
      </c>
      <c r="B3" s="55"/>
      <c r="C3" s="56" t="s">
        <v>64</v>
      </c>
      <c r="D3" s="57"/>
      <c r="E3" s="58"/>
      <c r="F3" s="58"/>
      <c r="G3" s="58"/>
      <c r="H3" s="59"/>
      <c r="I3" s="60">
        <f>SUM(I4:I10)</f>
        <v>0</v>
      </c>
    </row>
    <row r="4" spans="1:11" s="51" customFormat="1">
      <c r="A4" s="61" t="s">
        <v>12</v>
      </c>
      <c r="B4" s="62" t="s">
        <v>142</v>
      </c>
      <c r="C4" s="63" t="s">
        <v>24</v>
      </c>
      <c r="D4" s="64" t="s">
        <v>143</v>
      </c>
      <c r="E4" s="64">
        <v>15</v>
      </c>
      <c r="F4" s="65"/>
      <c r="G4" s="65"/>
      <c r="H4" s="66">
        <f>G4+F4</f>
        <v>0</v>
      </c>
      <c r="I4" s="67">
        <f>E4*H4</f>
        <v>0</v>
      </c>
    </row>
    <row r="5" spans="1:11" s="51" customFormat="1">
      <c r="A5" s="61" t="s">
        <v>15</v>
      </c>
      <c r="B5" s="62" t="s">
        <v>144</v>
      </c>
      <c r="C5" s="63" t="s">
        <v>145</v>
      </c>
      <c r="D5" s="64" t="s">
        <v>143</v>
      </c>
      <c r="E5" s="64">
        <v>270</v>
      </c>
      <c r="F5" s="65"/>
      <c r="G5" s="65"/>
      <c r="H5" s="66">
        <f t="shared" ref="H5:H15" si="0">G5+F5</f>
        <v>0</v>
      </c>
      <c r="I5" s="67">
        <f t="shared" ref="I5:I15" si="1">E5*H5</f>
        <v>0</v>
      </c>
    </row>
    <row r="6" spans="1:11" s="51" customFormat="1">
      <c r="A6" s="61" t="s">
        <v>16</v>
      </c>
      <c r="B6" s="62" t="s">
        <v>146</v>
      </c>
      <c r="C6" s="63" t="s">
        <v>76</v>
      </c>
      <c r="D6" s="64" t="s">
        <v>147</v>
      </c>
      <c r="E6" s="64">
        <v>525</v>
      </c>
      <c r="F6" s="65"/>
      <c r="G6" s="65"/>
      <c r="H6" s="66">
        <f t="shared" si="0"/>
        <v>0</v>
      </c>
      <c r="I6" s="67">
        <f t="shared" si="1"/>
        <v>0</v>
      </c>
    </row>
    <row r="7" spans="1:11" s="51" customFormat="1" ht="28.5">
      <c r="A7" s="61" t="s">
        <v>17</v>
      </c>
      <c r="B7" s="62" t="s">
        <v>148</v>
      </c>
      <c r="C7" s="63" t="s">
        <v>77</v>
      </c>
      <c r="D7" s="64" t="s">
        <v>143</v>
      </c>
      <c r="E7" s="64">
        <v>525</v>
      </c>
      <c r="F7" s="65"/>
      <c r="G7" s="65"/>
      <c r="H7" s="66">
        <f t="shared" si="0"/>
        <v>0</v>
      </c>
      <c r="I7" s="67">
        <f t="shared" si="1"/>
        <v>0</v>
      </c>
    </row>
    <row r="8" spans="1:11" s="51" customFormat="1" ht="28.5">
      <c r="A8" s="61" t="s">
        <v>23</v>
      </c>
      <c r="B8" s="62" t="s">
        <v>149</v>
      </c>
      <c r="C8" s="63" t="s">
        <v>78</v>
      </c>
      <c r="D8" s="64" t="s">
        <v>150</v>
      </c>
      <c r="E8" s="64">
        <v>150</v>
      </c>
      <c r="F8" s="65"/>
      <c r="G8" s="65"/>
      <c r="H8" s="66">
        <f t="shared" si="0"/>
        <v>0</v>
      </c>
      <c r="I8" s="67">
        <f t="shared" si="1"/>
        <v>0</v>
      </c>
    </row>
    <row r="9" spans="1:11" s="51" customFormat="1">
      <c r="A9" s="61" t="s">
        <v>96</v>
      </c>
      <c r="B9" s="62" t="s">
        <v>151</v>
      </c>
      <c r="C9" s="63" t="s">
        <v>152</v>
      </c>
      <c r="D9" s="64" t="s">
        <v>153</v>
      </c>
      <c r="E9" s="64">
        <v>3500</v>
      </c>
      <c r="F9" s="65"/>
      <c r="G9" s="65"/>
      <c r="H9" s="66">
        <f t="shared" si="0"/>
        <v>0</v>
      </c>
      <c r="I9" s="67">
        <f t="shared" si="1"/>
        <v>0</v>
      </c>
    </row>
    <row r="10" spans="1:11" s="51" customFormat="1">
      <c r="A10" s="61" t="s">
        <v>154</v>
      </c>
      <c r="B10" s="62" t="s">
        <v>155</v>
      </c>
      <c r="C10" s="63" t="s">
        <v>156</v>
      </c>
      <c r="D10" s="64" t="s">
        <v>150</v>
      </c>
      <c r="E10" s="64">
        <v>3500</v>
      </c>
      <c r="F10" s="65"/>
      <c r="G10" s="65"/>
      <c r="H10" s="66">
        <f t="shared" si="0"/>
        <v>0</v>
      </c>
      <c r="I10" s="67">
        <f t="shared" si="1"/>
        <v>0</v>
      </c>
    </row>
    <row r="11" spans="1:11" s="51" customFormat="1" ht="15">
      <c r="A11" s="54">
        <v>2</v>
      </c>
      <c r="B11" s="55"/>
      <c r="C11" s="56" t="s">
        <v>157</v>
      </c>
      <c r="D11" s="57"/>
      <c r="E11" s="58"/>
      <c r="F11" s="58"/>
      <c r="G11" s="58"/>
      <c r="H11" s="59">
        <f t="shared" si="0"/>
        <v>0</v>
      </c>
      <c r="I11" s="60">
        <f>SUM(I12:I15)</f>
        <v>0</v>
      </c>
    </row>
    <row r="12" spans="1:11" s="51" customFormat="1" ht="28.5">
      <c r="A12" s="61" t="s">
        <v>13</v>
      </c>
      <c r="B12" s="62" t="s">
        <v>158</v>
      </c>
      <c r="C12" s="63" t="s">
        <v>159</v>
      </c>
      <c r="D12" s="64" t="s">
        <v>102</v>
      </c>
      <c r="E12" s="64">
        <v>6</v>
      </c>
      <c r="F12" s="65"/>
      <c r="G12" s="65"/>
      <c r="H12" s="66">
        <f t="shared" si="0"/>
        <v>0</v>
      </c>
      <c r="I12" s="67">
        <f t="shared" si="1"/>
        <v>0</v>
      </c>
    </row>
    <row r="13" spans="1:11" s="51" customFormat="1" ht="28.5">
      <c r="A13" s="61" t="s">
        <v>19</v>
      </c>
      <c r="B13" s="62" t="s">
        <v>160</v>
      </c>
      <c r="C13" s="63" t="s">
        <v>401</v>
      </c>
      <c r="D13" s="64" t="s">
        <v>102</v>
      </c>
      <c r="E13" s="64">
        <v>25</v>
      </c>
      <c r="F13" s="65"/>
      <c r="G13" s="65"/>
      <c r="H13" s="66">
        <f t="shared" si="0"/>
        <v>0</v>
      </c>
      <c r="I13" s="67">
        <f t="shared" si="1"/>
        <v>0</v>
      </c>
    </row>
    <row r="14" spans="1:11" s="51" customFormat="1">
      <c r="A14" s="61" t="s">
        <v>20</v>
      </c>
      <c r="B14" s="62" t="s">
        <v>161</v>
      </c>
      <c r="C14" s="63" t="s">
        <v>162</v>
      </c>
      <c r="D14" s="64" t="s">
        <v>21</v>
      </c>
      <c r="E14" s="64">
        <v>2</v>
      </c>
      <c r="F14" s="65"/>
      <c r="G14" s="65"/>
      <c r="H14" s="66">
        <f t="shared" si="0"/>
        <v>0</v>
      </c>
      <c r="I14" s="67">
        <f t="shared" si="1"/>
        <v>0</v>
      </c>
      <c r="K14" s="128"/>
    </row>
    <row r="15" spans="1:11" s="51" customFormat="1">
      <c r="A15" s="61" t="s">
        <v>22</v>
      </c>
      <c r="B15" s="62" t="s">
        <v>163</v>
      </c>
      <c r="C15" s="63" t="s">
        <v>164</v>
      </c>
      <c r="D15" s="64" t="s">
        <v>21</v>
      </c>
      <c r="E15" s="64">
        <v>15</v>
      </c>
      <c r="F15" s="65"/>
      <c r="G15" s="65"/>
      <c r="H15" s="66">
        <f t="shared" si="0"/>
        <v>0</v>
      </c>
      <c r="I15" s="67">
        <f t="shared" si="1"/>
        <v>0</v>
      </c>
    </row>
    <row r="16" spans="1:11" s="51" customFormat="1">
      <c r="A16" s="61"/>
      <c r="B16" s="62"/>
      <c r="C16" s="63"/>
      <c r="D16" s="64"/>
      <c r="E16" s="64"/>
      <c r="F16" s="65"/>
      <c r="G16" s="65"/>
      <c r="H16" s="66">
        <f t="shared" ref="H16:H38" si="2">G16+F16</f>
        <v>0</v>
      </c>
      <c r="I16" s="67">
        <f t="shared" ref="I16" si="3">E16*H16</f>
        <v>0</v>
      </c>
    </row>
    <row r="17" spans="1:9" s="51" customFormat="1" ht="15">
      <c r="A17" s="54">
        <v>3</v>
      </c>
      <c r="B17" s="55"/>
      <c r="C17" s="56" t="s">
        <v>165</v>
      </c>
      <c r="D17" s="57"/>
      <c r="E17" s="58"/>
      <c r="F17" s="58"/>
      <c r="G17" s="58"/>
      <c r="H17" s="59">
        <f t="shared" si="2"/>
        <v>0</v>
      </c>
      <c r="I17" s="60">
        <f>SUM(I18:I20)</f>
        <v>0</v>
      </c>
    </row>
    <row r="18" spans="1:9" s="51" customFormat="1" ht="28.5">
      <c r="A18" s="61" t="s">
        <v>36</v>
      </c>
      <c r="B18" s="62" t="s">
        <v>166</v>
      </c>
      <c r="C18" s="63" t="s">
        <v>167</v>
      </c>
      <c r="D18" s="64" t="s">
        <v>141</v>
      </c>
      <c r="E18" s="64">
        <v>15</v>
      </c>
      <c r="F18" s="65"/>
      <c r="G18" s="65"/>
      <c r="H18" s="66">
        <f t="shared" si="2"/>
        <v>0</v>
      </c>
      <c r="I18" s="67">
        <f t="shared" ref="I18:I20" si="4">E18*H18</f>
        <v>0</v>
      </c>
    </row>
    <row r="19" spans="1:9" s="51" customFormat="1" ht="28.5">
      <c r="A19" s="61" t="s">
        <v>59</v>
      </c>
      <c r="B19" s="62" t="s">
        <v>168</v>
      </c>
      <c r="C19" s="63" t="s">
        <v>169</v>
      </c>
      <c r="D19" s="64" t="s">
        <v>141</v>
      </c>
      <c r="E19" s="64">
        <v>50</v>
      </c>
      <c r="F19" s="65"/>
      <c r="G19" s="65"/>
      <c r="H19" s="66">
        <f t="shared" si="2"/>
        <v>0</v>
      </c>
      <c r="I19" s="67">
        <f t="shared" si="4"/>
        <v>0</v>
      </c>
    </row>
    <row r="20" spans="1:9" s="51" customFormat="1">
      <c r="A20" s="61" t="s">
        <v>60</v>
      </c>
      <c r="B20" s="62" t="s">
        <v>170</v>
      </c>
      <c r="C20" s="63" t="s">
        <v>171</v>
      </c>
      <c r="D20" s="64" t="s">
        <v>18</v>
      </c>
      <c r="E20" s="64">
        <v>10</v>
      </c>
      <c r="F20" s="65"/>
      <c r="G20" s="65"/>
      <c r="H20" s="66">
        <f t="shared" si="2"/>
        <v>0</v>
      </c>
      <c r="I20" s="67">
        <f t="shared" si="4"/>
        <v>0</v>
      </c>
    </row>
    <row r="21" spans="1:9" s="51" customFormat="1">
      <c r="A21" s="61"/>
      <c r="B21" s="62"/>
      <c r="C21" s="63"/>
      <c r="D21" s="64"/>
      <c r="E21" s="64"/>
      <c r="F21" s="65"/>
      <c r="G21" s="65"/>
      <c r="H21" s="66">
        <f t="shared" si="2"/>
        <v>0</v>
      </c>
      <c r="I21" s="67">
        <f t="shared" ref="I21:I51" si="5">E21*H21</f>
        <v>0</v>
      </c>
    </row>
    <row r="22" spans="1:9" s="51" customFormat="1" ht="15">
      <c r="A22" s="54">
        <v>4</v>
      </c>
      <c r="B22" s="55"/>
      <c r="C22" s="56" t="s">
        <v>172</v>
      </c>
      <c r="D22" s="57"/>
      <c r="E22" s="58"/>
      <c r="F22" s="58"/>
      <c r="G22" s="58"/>
      <c r="H22" s="59">
        <f t="shared" si="2"/>
        <v>0</v>
      </c>
      <c r="I22" s="60">
        <f>SUM(I23,I26,I40,I52,I63)</f>
        <v>0</v>
      </c>
    </row>
    <row r="23" spans="1:9" s="51" customFormat="1" ht="15">
      <c r="A23" s="54" t="s">
        <v>39</v>
      </c>
      <c r="B23" s="55"/>
      <c r="C23" s="56" t="s">
        <v>173</v>
      </c>
      <c r="D23" s="57"/>
      <c r="E23" s="58"/>
      <c r="F23" s="58"/>
      <c r="G23" s="58"/>
      <c r="H23" s="59">
        <f t="shared" si="2"/>
        <v>0</v>
      </c>
      <c r="I23" s="60">
        <f>SUM(I24:I25)</f>
        <v>0</v>
      </c>
    </row>
    <row r="24" spans="1:9" s="51" customFormat="1" ht="28.5">
      <c r="A24" s="61" t="s">
        <v>174</v>
      </c>
      <c r="B24" s="62" t="s">
        <v>175</v>
      </c>
      <c r="C24" s="63" t="s">
        <v>176</v>
      </c>
      <c r="D24" s="64" t="s">
        <v>177</v>
      </c>
      <c r="E24" s="64">
        <v>1</v>
      </c>
      <c r="F24" s="65"/>
      <c r="G24" s="65"/>
      <c r="H24" s="66">
        <f t="shared" si="2"/>
        <v>0</v>
      </c>
      <c r="I24" s="67">
        <f t="shared" ref="I24:I25" si="6">E24*H24</f>
        <v>0</v>
      </c>
    </row>
    <row r="25" spans="1:9" s="51" customFormat="1" ht="28.5">
      <c r="A25" s="61" t="s">
        <v>178</v>
      </c>
      <c r="B25" s="62" t="s">
        <v>179</v>
      </c>
      <c r="C25" s="63" t="s">
        <v>180</v>
      </c>
      <c r="D25" s="64" t="s">
        <v>177</v>
      </c>
      <c r="E25" s="64">
        <v>1</v>
      </c>
      <c r="F25" s="65"/>
      <c r="G25" s="65"/>
      <c r="H25" s="66">
        <f t="shared" si="2"/>
        <v>0</v>
      </c>
      <c r="I25" s="67">
        <f t="shared" si="6"/>
        <v>0</v>
      </c>
    </row>
    <row r="26" spans="1:9" s="51" customFormat="1" ht="15">
      <c r="A26" s="54" t="s">
        <v>41</v>
      </c>
      <c r="B26" s="55"/>
      <c r="C26" s="56" t="s">
        <v>181</v>
      </c>
      <c r="D26" s="57"/>
      <c r="E26" s="58"/>
      <c r="F26" s="58"/>
      <c r="G26" s="58"/>
      <c r="H26" s="59">
        <f t="shared" si="2"/>
        <v>0</v>
      </c>
      <c r="I26" s="60">
        <f>SUM(I27:I38)</f>
        <v>0</v>
      </c>
    </row>
    <row r="27" spans="1:9" s="51" customFormat="1" ht="28.5">
      <c r="A27" s="61" t="s">
        <v>182</v>
      </c>
      <c r="B27" s="62" t="s">
        <v>183</v>
      </c>
      <c r="C27" s="63" t="s">
        <v>184</v>
      </c>
      <c r="D27" s="64" t="s">
        <v>150</v>
      </c>
      <c r="E27" s="64">
        <v>10</v>
      </c>
      <c r="F27" s="65"/>
      <c r="G27" s="65"/>
      <c r="H27" s="66">
        <f t="shared" si="2"/>
        <v>0</v>
      </c>
      <c r="I27" s="67">
        <f t="shared" ref="I27:I38" si="7">E27*H27</f>
        <v>0</v>
      </c>
    </row>
    <row r="28" spans="1:9" s="51" customFormat="1">
      <c r="A28" s="61" t="s">
        <v>185</v>
      </c>
      <c r="B28" s="62" t="s">
        <v>186</v>
      </c>
      <c r="C28" s="63" t="s">
        <v>187</v>
      </c>
      <c r="D28" s="64" t="s">
        <v>143</v>
      </c>
      <c r="E28" s="64">
        <v>350</v>
      </c>
      <c r="F28" s="65"/>
      <c r="G28" s="65"/>
      <c r="H28" s="66">
        <f t="shared" si="2"/>
        <v>0</v>
      </c>
      <c r="I28" s="67">
        <f t="shared" si="7"/>
        <v>0</v>
      </c>
    </row>
    <row r="29" spans="1:9" s="51" customFormat="1">
      <c r="A29" s="61" t="s">
        <v>188</v>
      </c>
      <c r="B29" s="62" t="s">
        <v>189</v>
      </c>
      <c r="C29" s="63" t="s">
        <v>190</v>
      </c>
      <c r="D29" s="64" t="s">
        <v>143</v>
      </c>
      <c r="E29" s="64">
        <v>350</v>
      </c>
      <c r="F29" s="65"/>
      <c r="G29" s="65"/>
      <c r="H29" s="66">
        <f t="shared" si="2"/>
        <v>0</v>
      </c>
      <c r="I29" s="67">
        <f t="shared" si="7"/>
        <v>0</v>
      </c>
    </row>
    <row r="30" spans="1:9" s="51" customFormat="1">
      <c r="A30" s="61" t="s">
        <v>191</v>
      </c>
      <c r="B30" s="62" t="s">
        <v>192</v>
      </c>
      <c r="C30" s="63" t="s">
        <v>193</v>
      </c>
      <c r="D30" s="64" t="s">
        <v>143</v>
      </c>
      <c r="E30" s="64">
        <v>350</v>
      </c>
      <c r="F30" s="65"/>
      <c r="G30" s="65"/>
      <c r="H30" s="66">
        <f t="shared" si="2"/>
        <v>0</v>
      </c>
      <c r="I30" s="67">
        <f t="shared" si="7"/>
        <v>0</v>
      </c>
    </row>
    <row r="31" spans="1:9" s="51" customFormat="1">
      <c r="A31" s="61" t="s">
        <v>194</v>
      </c>
      <c r="B31" s="62" t="s">
        <v>195</v>
      </c>
      <c r="C31" s="63" t="s">
        <v>196</v>
      </c>
      <c r="D31" s="64" t="s">
        <v>143</v>
      </c>
      <c r="E31" s="64">
        <v>350</v>
      </c>
      <c r="F31" s="65"/>
      <c r="G31" s="65"/>
      <c r="H31" s="66">
        <f t="shared" si="2"/>
        <v>0</v>
      </c>
      <c r="I31" s="67">
        <f t="shared" si="7"/>
        <v>0</v>
      </c>
    </row>
    <row r="32" spans="1:9" s="51" customFormat="1" ht="28.5">
      <c r="A32" s="61" t="s">
        <v>197</v>
      </c>
      <c r="B32" s="62" t="s">
        <v>198</v>
      </c>
      <c r="C32" s="63" t="s">
        <v>199</v>
      </c>
      <c r="D32" s="64" t="s">
        <v>21</v>
      </c>
      <c r="E32" s="64">
        <v>750</v>
      </c>
      <c r="F32" s="65"/>
      <c r="G32" s="65"/>
      <c r="H32" s="66">
        <f t="shared" si="2"/>
        <v>0</v>
      </c>
      <c r="I32" s="67">
        <f t="shared" si="7"/>
        <v>0</v>
      </c>
    </row>
    <row r="33" spans="1:9" s="51" customFormat="1">
      <c r="A33" s="61" t="s">
        <v>200</v>
      </c>
      <c r="B33" s="62" t="s">
        <v>201</v>
      </c>
      <c r="C33" s="63" t="s">
        <v>202</v>
      </c>
      <c r="D33" s="64" t="s">
        <v>143</v>
      </c>
      <c r="E33" s="64">
        <v>350</v>
      </c>
      <c r="F33" s="65"/>
      <c r="G33" s="65"/>
      <c r="H33" s="66">
        <f t="shared" si="2"/>
        <v>0</v>
      </c>
      <c r="I33" s="67">
        <f t="shared" si="7"/>
        <v>0</v>
      </c>
    </row>
    <row r="34" spans="1:9" s="51" customFormat="1">
      <c r="A34" s="61" t="s">
        <v>203</v>
      </c>
      <c r="B34" s="62" t="s">
        <v>204</v>
      </c>
      <c r="C34" s="63" t="s">
        <v>124</v>
      </c>
      <c r="D34" s="64" t="s">
        <v>205</v>
      </c>
      <c r="E34" s="64">
        <v>500</v>
      </c>
      <c r="F34" s="65"/>
      <c r="G34" s="65"/>
      <c r="H34" s="66">
        <f t="shared" si="2"/>
        <v>0</v>
      </c>
      <c r="I34" s="67">
        <f t="shared" si="7"/>
        <v>0</v>
      </c>
    </row>
    <row r="35" spans="1:9" s="51" customFormat="1">
      <c r="A35" s="61" t="s">
        <v>206</v>
      </c>
      <c r="B35" s="62" t="s">
        <v>207</v>
      </c>
      <c r="C35" s="63" t="s">
        <v>208</v>
      </c>
      <c r="D35" s="64" t="s">
        <v>150</v>
      </c>
      <c r="E35" s="64">
        <v>15</v>
      </c>
      <c r="F35" s="65"/>
      <c r="G35" s="65"/>
      <c r="H35" s="66">
        <f t="shared" si="2"/>
        <v>0</v>
      </c>
      <c r="I35" s="67">
        <f t="shared" si="7"/>
        <v>0</v>
      </c>
    </row>
    <row r="36" spans="1:9" s="51" customFormat="1">
      <c r="A36" s="61" t="s">
        <v>209</v>
      </c>
      <c r="B36" s="62" t="s">
        <v>210</v>
      </c>
      <c r="C36" s="63" t="s">
        <v>131</v>
      </c>
      <c r="D36" s="64" t="s">
        <v>150</v>
      </c>
      <c r="E36" s="64">
        <v>15</v>
      </c>
      <c r="F36" s="65"/>
      <c r="G36" s="65"/>
      <c r="H36" s="66">
        <f t="shared" si="2"/>
        <v>0</v>
      </c>
      <c r="I36" s="67">
        <f t="shared" si="7"/>
        <v>0</v>
      </c>
    </row>
    <row r="37" spans="1:9" s="51" customFormat="1">
      <c r="A37" s="61" t="s">
        <v>211</v>
      </c>
      <c r="B37" s="62" t="s">
        <v>212</v>
      </c>
      <c r="C37" s="63" t="s">
        <v>213</v>
      </c>
      <c r="D37" s="64" t="s">
        <v>143</v>
      </c>
      <c r="E37" s="64">
        <v>750</v>
      </c>
      <c r="F37" s="65"/>
      <c r="G37" s="65"/>
      <c r="H37" s="66">
        <f t="shared" si="2"/>
        <v>0</v>
      </c>
      <c r="I37" s="67">
        <f t="shared" si="7"/>
        <v>0</v>
      </c>
    </row>
    <row r="38" spans="1:9" s="51" customFormat="1" ht="28.5">
      <c r="A38" s="61" t="s">
        <v>214</v>
      </c>
      <c r="B38" s="62" t="s">
        <v>215</v>
      </c>
      <c r="C38" s="63" t="s">
        <v>216</v>
      </c>
      <c r="D38" s="64" t="s">
        <v>143</v>
      </c>
      <c r="E38" s="64">
        <v>750</v>
      </c>
      <c r="F38" s="65"/>
      <c r="G38" s="65"/>
      <c r="H38" s="66">
        <f t="shared" si="2"/>
        <v>0</v>
      </c>
      <c r="I38" s="67">
        <f t="shared" si="7"/>
        <v>0</v>
      </c>
    </row>
    <row r="39" spans="1:9" s="51" customFormat="1">
      <c r="A39" s="61"/>
      <c r="B39" s="62"/>
      <c r="C39" s="63"/>
      <c r="D39" s="64"/>
      <c r="E39" s="64"/>
      <c r="F39" s="65"/>
      <c r="G39" s="65"/>
      <c r="H39" s="66">
        <f t="shared" ref="H39:H102" si="8">G39+F39</f>
        <v>0</v>
      </c>
      <c r="I39" s="67">
        <f t="shared" ref="I39" si="9">E39*H39</f>
        <v>0</v>
      </c>
    </row>
    <row r="40" spans="1:9" s="51" customFormat="1" ht="15">
      <c r="A40" s="54" t="s">
        <v>61</v>
      </c>
      <c r="B40" s="55"/>
      <c r="C40" s="56" t="s">
        <v>217</v>
      </c>
      <c r="D40" s="57"/>
      <c r="E40" s="58"/>
      <c r="F40" s="58"/>
      <c r="G40" s="58"/>
      <c r="H40" s="59"/>
      <c r="I40" s="60">
        <f>SUM(I41:I50)</f>
        <v>0</v>
      </c>
    </row>
    <row r="41" spans="1:9" s="51" customFormat="1" ht="28.5">
      <c r="A41" s="61" t="s">
        <v>218</v>
      </c>
      <c r="B41" s="62" t="s">
        <v>183</v>
      </c>
      <c r="C41" s="63" t="s">
        <v>184</v>
      </c>
      <c r="D41" s="64" t="s">
        <v>150</v>
      </c>
      <c r="E41" s="64">
        <v>5</v>
      </c>
      <c r="F41" s="65"/>
      <c r="G41" s="65"/>
      <c r="H41" s="66">
        <f t="shared" ref="H41:H50" si="10">G41+F41</f>
        <v>0</v>
      </c>
      <c r="I41" s="67">
        <f t="shared" ref="I41:I50" si="11">E41*H41</f>
        <v>0</v>
      </c>
    </row>
    <row r="42" spans="1:9" s="51" customFormat="1">
      <c r="A42" s="61" t="s">
        <v>219</v>
      </c>
      <c r="B42" s="62" t="s">
        <v>186</v>
      </c>
      <c r="C42" s="63" t="s">
        <v>187</v>
      </c>
      <c r="D42" s="64" t="s">
        <v>143</v>
      </c>
      <c r="E42" s="64">
        <v>10</v>
      </c>
      <c r="F42" s="65"/>
      <c r="G42" s="65"/>
      <c r="H42" s="66">
        <f t="shared" si="10"/>
        <v>0</v>
      </c>
      <c r="I42" s="67">
        <f t="shared" si="11"/>
        <v>0</v>
      </c>
    </row>
    <row r="43" spans="1:9" s="51" customFormat="1">
      <c r="A43" s="61" t="s">
        <v>220</v>
      </c>
      <c r="B43" s="62" t="s">
        <v>189</v>
      </c>
      <c r="C43" s="63" t="s">
        <v>190</v>
      </c>
      <c r="D43" s="64" t="s">
        <v>143</v>
      </c>
      <c r="E43" s="64">
        <v>10</v>
      </c>
      <c r="F43" s="65"/>
      <c r="G43" s="65"/>
      <c r="H43" s="66">
        <f t="shared" si="10"/>
        <v>0</v>
      </c>
      <c r="I43" s="67">
        <f t="shared" si="11"/>
        <v>0</v>
      </c>
    </row>
    <row r="44" spans="1:9" s="51" customFormat="1">
      <c r="A44" s="61" t="s">
        <v>221</v>
      </c>
      <c r="B44" s="62" t="s">
        <v>192</v>
      </c>
      <c r="C44" s="63" t="s">
        <v>193</v>
      </c>
      <c r="D44" s="64" t="s">
        <v>143</v>
      </c>
      <c r="E44" s="64">
        <v>10</v>
      </c>
      <c r="F44" s="64"/>
      <c r="G44" s="64"/>
      <c r="H44" s="66">
        <f t="shared" si="10"/>
        <v>0</v>
      </c>
      <c r="I44" s="67">
        <f t="shared" si="11"/>
        <v>0</v>
      </c>
    </row>
    <row r="45" spans="1:9" s="51" customFormat="1">
      <c r="A45" s="61" t="s">
        <v>222</v>
      </c>
      <c r="B45" s="62" t="s">
        <v>195</v>
      </c>
      <c r="C45" s="63" t="s">
        <v>196</v>
      </c>
      <c r="D45" s="64" t="s">
        <v>143</v>
      </c>
      <c r="E45" s="64">
        <v>10</v>
      </c>
      <c r="F45" s="65"/>
      <c r="G45" s="65"/>
      <c r="H45" s="66">
        <f t="shared" si="10"/>
        <v>0</v>
      </c>
      <c r="I45" s="67">
        <f t="shared" si="11"/>
        <v>0</v>
      </c>
    </row>
    <row r="46" spans="1:9" s="51" customFormat="1" ht="28.5">
      <c r="A46" s="61" t="s">
        <v>223</v>
      </c>
      <c r="B46" s="62" t="s">
        <v>198</v>
      </c>
      <c r="C46" s="63" t="s">
        <v>199</v>
      </c>
      <c r="D46" s="64" t="s">
        <v>21</v>
      </c>
      <c r="E46" s="64">
        <v>1080</v>
      </c>
      <c r="F46" s="65"/>
      <c r="G46" s="65"/>
      <c r="H46" s="66">
        <f t="shared" si="10"/>
        <v>0</v>
      </c>
      <c r="I46" s="67">
        <f t="shared" si="11"/>
        <v>0</v>
      </c>
    </row>
    <row r="47" spans="1:9" s="51" customFormat="1">
      <c r="A47" s="61" t="s">
        <v>224</v>
      </c>
      <c r="B47" s="62" t="s">
        <v>201</v>
      </c>
      <c r="C47" s="63" t="s">
        <v>202</v>
      </c>
      <c r="D47" s="64" t="s">
        <v>143</v>
      </c>
      <c r="E47" s="64">
        <v>96.899999999999991</v>
      </c>
      <c r="F47" s="65"/>
      <c r="G47" s="65"/>
      <c r="H47" s="66">
        <f t="shared" si="10"/>
        <v>0</v>
      </c>
      <c r="I47" s="67">
        <f t="shared" si="11"/>
        <v>0</v>
      </c>
    </row>
    <row r="48" spans="1:9" s="51" customFormat="1">
      <c r="A48" s="61" t="s">
        <v>225</v>
      </c>
      <c r="B48" s="62" t="s">
        <v>204</v>
      </c>
      <c r="C48" s="63" t="s">
        <v>124</v>
      </c>
      <c r="D48" s="64" t="s">
        <v>205</v>
      </c>
      <c r="E48" s="64">
        <v>2180.2499999999995</v>
      </c>
      <c r="F48" s="65"/>
      <c r="G48" s="65"/>
      <c r="H48" s="66">
        <f t="shared" si="10"/>
        <v>0</v>
      </c>
      <c r="I48" s="67">
        <f t="shared" si="11"/>
        <v>0</v>
      </c>
    </row>
    <row r="49" spans="1:11" s="51" customFormat="1">
      <c r="A49" s="61" t="s">
        <v>226</v>
      </c>
      <c r="B49" s="62" t="s">
        <v>207</v>
      </c>
      <c r="C49" s="63" t="s">
        <v>208</v>
      </c>
      <c r="D49" s="64" t="s">
        <v>150</v>
      </c>
      <c r="E49" s="64">
        <v>14.534999999999998</v>
      </c>
      <c r="F49" s="65"/>
      <c r="G49" s="65"/>
      <c r="H49" s="66">
        <f t="shared" si="10"/>
        <v>0</v>
      </c>
      <c r="I49" s="67">
        <f t="shared" si="11"/>
        <v>0</v>
      </c>
    </row>
    <row r="50" spans="1:11" s="51" customFormat="1">
      <c r="A50" s="61" t="s">
        <v>227</v>
      </c>
      <c r="B50" s="62" t="s">
        <v>210</v>
      </c>
      <c r="C50" s="63" t="s">
        <v>131</v>
      </c>
      <c r="D50" s="64" t="s">
        <v>150</v>
      </c>
      <c r="E50" s="64">
        <v>14.534999999999998</v>
      </c>
      <c r="F50" s="65"/>
      <c r="G50" s="65"/>
      <c r="H50" s="66">
        <f t="shared" si="10"/>
        <v>0</v>
      </c>
      <c r="I50" s="67">
        <f t="shared" si="11"/>
        <v>0</v>
      </c>
    </row>
    <row r="51" spans="1:11" s="51" customFormat="1">
      <c r="A51" s="61"/>
      <c r="B51" s="62"/>
      <c r="C51" s="63"/>
      <c r="D51" s="64"/>
      <c r="E51" s="64"/>
      <c r="F51" s="64"/>
      <c r="G51" s="64"/>
      <c r="H51" s="66">
        <f t="shared" si="8"/>
        <v>0</v>
      </c>
      <c r="I51" s="67">
        <f t="shared" si="5"/>
        <v>0</v>
      </c>
    </row>
    <row r="52" spans="1:11" s="51" customFormat="1" ht="15">
      <c r="A52" s="54" t="s">
        <v>62</v>
      </c>
      <c r="B52" s="55"/>
      <c r="C52" s="56" t="s">
        <v>228</v>
      </c>
      <c r="D52" s="57"/>
      <c r="E52" s="58"/>
      <c r="F52" s="58"/>
      <c r="G52" s="58"/>
      <c r="H52" s="59">
        <f t="shared" si="8"/>
        <v>0</v>
      </c>
      <c r="I52" s="60">
        <f>SUM(I53:I62)</f>
        <v>0</v>
      </c>
    </row>
    <row r="53" spans="1:11" s="51" customFormat="1" ht="28.5">
      <c r="A53" s="61" t="s">
        <v>229</v>
      </c>
      <c r="B53" s="62" t="s">
        <v>183</v>
      </c>
      <c r="C53" s="63" t="s">
        <v>184</v>
      </c>
      <c r="D53" s="64" t="s">
        <v>150</v>
      </c>
      <c r="E53" s="64">
        <v>5</v>
      </c>
      <c r="F53" s="65"/>
      <c r="G53" s="65"/>
      <c r="H53" s="66">
        <f t="shared" si="8"/>
        <v>0</v>
      </c>
      <c r="I53" s="67">
        <f t="shared" ref="I53:I62" si="12">E53*H53</f>
        <v>0</v>
      </c>
    </row>
    <row r="54" spans="1:11" s="51" customFormat="1">
      <c r="A54" s="61" t="s">
        <v>230</v>
      </c>
      <c r="B54" s="62" t="s">
        <v>186</v>
      </c>
      <c r="C54" s="63" t="s">
        <v>187</v>
      </c>
      <c r="D54" s="64" t="s">
        <v>143</v>
      </c>
      <c r="E54" s="64">
        <v>10</v>
      </c>
      <c r="F54" s="65"/>
      <c r="G54" s="65"/>
      <c r="H54" s="66">
        <f t="shared" si="8"/>
        <v>0</v>
      </c>
      <c r="I54" s="67">
        <f t="shared" si="12"/>
        <v>0</v>
      </c>
    </row>
    <row r="55" spans="1:11" s="51" customFormat="1">
      <c r="A55" s="61" t="s">
        <v>231</v>
      </c>
      <c r="B55" s="62" t="s">
        <v>189</v>
      </c>
      <c r="C55" s="63" t="s">
        <v>190</v>
      </c>
      <c r="D55" s="64" t="s">
        <v>143</v>
      </c>
      <c r="E55" s="64">
        <v>10</v>
      </c>
      <c r="F55" s="65"/>
      <c r="G55" s="65"/>
      <c r="H55" s="66">
        <f t="shared" si="8"/>
        <v>0</v>
      </c>
      <c r="I55" s="67">
        <f t="shared" si="12"/>
        <v>0</v>
      </c>
    </row>
    <row r="56" spans="1:11" s="51" customFormat="1">
      <c r="A56" s="61" t="s">
        <v>232</v>
      </c>
      <c r="B56" s="62" t="s">
        <v>192</v>
      </c>
      <c r="C56" s="63" t="s">
        <v>193</v>
      </c>
      <c r="D56" s="64" t="s">
        <v>143</v>
      </c>
      <c r="E56" s="64">
        <v>10</v>
      </c>
      <c r="F56" s="64"/>
      <c r="G56" s="64"/>
      <c r="H56" s="66">
        <f t="shared" si="8"/>
        <v>0</v>
      </c>
      <c r="I56" s="67">
        <f t="shared" si="12"/>
        <v>0</v>
      </c>
    </row>
    <row r="57" spans="1:11" s="51" customFormat="1">
      <c r="A57" s="61" t="s">
        <v>233</v>
      </c>
      <c r="B57" s="62" t="s">
        <v>195</v>
      </c>
      <c r="C57" s="63" t="s">
        <v>196</v>
      </c>
      <c r="D57" s="64" t="s">
        <v>143</v>
      </c>
      <c r="E57" s="64">
        <v>10</v>
      </c>
      <c r="F57" s="65"/>
      <c r="G57" s="65"/>
      <c r="H57" s="66">
        <f t="shared" si="8"/>
        <v>0</v>
      </c>
      <c r="I57" s="67">
        <f t="shared" si="12"/>
        <v>0</v>
      </c>
    </row>
    <row r="58" spans="1:11" s="51" customFormat="1" ht="28.5">
      <c r="A58" s="61" t="s">
        <v>234</v>
      </c>
      <c r="B58" s="62" t="s">
        <v>198</v>
      </c>
      <c r="C58" s="63" t="s">
        <v>199</v>
      </c>
      <c r="D58" s="64" t="s">
        <v>21</v>
      </c>
      <c r="E58" s="64">
        <v>80</v>
      </c>
      <c r="F58" s="65"/>
      <c r="G58" s="65"/>
      <c r="H58" s="66">
        <f t="shared" si="8"/>
        <v>0</v>
      </c>
      <c r="I58" s="67">
        <f t="shared" si="12"/>
        <v>0</v>
      </c>
    </row>
    <row r="59" spans="1:11" s="51" customFormat="1">
      <c r="A59" s="61" t="s">
        <v>235</v>
      </c>
      <c r="B59" s="62" t="s">
        <v>201</v>
      </c>
      <c r="C59" s="63" t="s">
        <v>202</v>
      </c>
      <c r="D59" s="64" t="s">
        <v>143</v>
      </c>
      <c r="E59" s="64">
        <v>18</v>
      </c>
      <c r="F59" s="65"/>
      <c r="G59" s="65"/>
      <c r="H59" s="66">
        <f t="shared" si="8"/>
        <v>0</v>
      </c>
      <c r="I59" s="67">
        <f t="shared" si="12"/>
        <v>0</v>
      </c>
    </row>
    <row r="60" spans="1:11" s="51" customFormat="1">
      <c r="A60" s="61" t="s">
        <v>236</v>
      </c>
      <c r="B60" s="62" t="s">
        <v>204</v>
      </c>
      <c r="C60" s="63" t="s">
        <v>124</v>
      </c>
      <c r="D60" s="64" t="s">
        <v>205</v>
      </c>
      <c r="E60" s="64">
        <v>432</v>
      </c>
      <c r="F60" s="65"/>
      <c r="G60" s="65"/>
      <c r="H60" s="66">
        <f t="shared" si="8"/>
        <v>0</v>
      </c>
      <c r="I60" s="67">
        <f t="shared" si="12"/>
        <v>0</v>
      </c>
    </row>
    <row r="61" spans="1:11" s="51" customFormat="1">
      <c r="A61" s="61" t="s">
        <v>237</v>
      </c>
      <c r="B61" s="62" t="s">
        <v>207</v>
      </c>
      <c r="C61" s="63" t="s">
        <v>208</v>
      </c>
      <c r="D61" s="64" t="s">
        <v>150</v>
      </c>
      <c r="E61" s="64">
        <v>2.88</v>
      </c>
      <c r="F61" s="65"/>
      <c r="G61" s="65"/>
      <c r="H61" s="66">
        <f t="shared" si="8"/>
        <v>0</v>
      </c>
      <c r="I61" s="67">
        <f t="shared" si="12"/>
        <v>0</v>
      </c>
    </row>
    <row r="62" spans="1:11" s="51" customFormat="1">
      <c r="A62" s="61" t="s">
        <v>238</v>
      </c>
      <c r="B62" s="62" t="s">
        <v>210</v>
      </c>
      <c r="C62" s="63" t="s">
        <v>131</v>
      </c>
      <c r="D62" s="64" t="s">
        <v>150</v>
      </c>
      <c r="E62" s="64">
        <v>2.88</v>
      </c>
      <c r="F62" s="65"/>
      <c r="G62" s="65"/>
      <c r="H62" s="66">
        <f t="shared" si="8"/>
        <v>0</v>
      </c>
      <c r="I62" s="67">
        <f t="shared" si="12"/>
        <v>0</v>
      </c>
    </row>
    <row r="63" spans="1:11" s="51" customFormat="1" ht="15">
      <c r="A63" s="54" t="s">
        <v>63</v>
      </c>
      <c r="B63" s="55"/>
      <c r="C63" s="56" t="s">
        <v>391</v>
      </c>
      <c r="D63" s="57"/>
      <c r="E63" s="58"/>
      <c r="F63" s="58"/>
      <c r="G63" s="58"/>
      <c r="H63" s="59">
        <f t="shared" ref="H63:H64" si="13">G63+F63</f>
        <v>0</v>
      </c>
      <c r="I63" s="60">
        <f>SUM(I64:I64)</f>
        <v>0</v>
      </c>
      <c r="K63" s="128">
        <f>I63</f>
        <v>0</v>
      </c>
    </row>
    <row r="64" spans="1:11" s="51" customFormat="1">
      <c r="A64" s="61" t="s">
        <v>394</v>
      </c>
      <c r="B64" s="62" t="s">
        <v>392</v>
      </c>
      <c r="C64" s="63" t="s">
        <v>393</v>
      </c>
      <c r="D64" s="64" t="s">
        <v>139</v>
      </c>
      <c r="E64" s="64">
        <f>750*0.15</f>
        <v>112.5</v>
      </c>
      <c r="F64" s="65"/>
      <c r="G64" s="65"/>
      <c r="H64" s="66">
        <f t="shared" si="13"/>
        <v>0</v>
      </c>
      <c r="I64" s="67">
        <f t="shared" ref="I64" si="14">E64*H64</f>
        <v>0</v>
      </c>
    </row>
    <row r="65" spans="1:11" s="51" customFormat="1">
      <c r="A65" s="61"/>
      <c r="B65" s="130"/>
      <c r="C65" s="131"/>
      <c r="D65" s="132"/>
      <c r="E65" s="132"/>
      <c r="F65" s="132"/>
      <c r="G65" s="132"/>
      <c r="H65" s="98"/>
      <c r="I65" s="99"/>
    </row>
    <row r="66" spans="1:11" s="51" customFormat="1" ht="15">
      <c r="A66" s="54">
        <v>5</v>
      </c>
      <c r="B66" s="55"/>
      <c r="C66" s="56" t="s">
        <v>239</v>
      </c>
      <c r="D66" s="57"/>
      <c r="E66" s="58"/>
      <c r="F66" s="58"/>
      <c r="G66" s="58"/>
      <c r="H66" s="59">
        <f t="shared" si="8"/>
        <v>0</v>
      </c>
      <c r="I66" s="60">
        <f>SUM(I67,I75,I90,I87)</f>
        <v>0</v>
      </c>
    </row>
    <row r="67" spans="1:11" s="51" customFormat="1" ht="15">
      <c r="A67" s="54" t="s">
        <v>44</v>
      </c>
      <c r="B67" s="55"/>
      <c r="C67" s="56" t="s">
        <v>386</v>
      </c>
      <c r="D67" s="57"/>
      <c r="E67" s="58"/>
      <c r="F67" s="58"/>
      <c r="G67" s="58"/>
      <c r="H67" s="59"/>
      <c r="I67" s="60">
        <f>SUM(I68:I74)</f>
        <v>0</v>
      </c>
    </row>
    <row r="68" spans="1:11" s="51" customFormat="1">
      <c r="A68" s="61" t="s">
        <v>103</v>
      </c>
      <c r="B68" s="62" t="s">
        <v>240</v>
      </c>
      <c r="C68" s="63" t="s">
        <v>241</v>
      </c>
      <c r="D68" s="64" t="s">
        <v>143</v>
      </c>
      <c r="E68" s="64">
        <v>46.08</v>
      </c>
      <c r="F68" s="65"/>
      <c r="G68" s="65"/>
      <c r="H68" s="66">
        <f t="shared" ref="H68:H72" si="15">G68+F68</f>
        <v>0</v>
      </c>
      <c r="I68" s="67">
        <f t="shared" ref="I68:I72" si="16">E68*H68</f>
        <v>0</v>
      </c>
    </row>
    <row r="69" spans="1:11" s="51" customFormat="1">
      <c r="A69" s="61" t="s">
        <v>104</v>
      </c>
      <c r="B69" s="62" t="s">
        <v>242</v>
      </c>
      <c r="C69" s="63" t="s">
        <v>243</v>
      </c>
      <c r="D69" s="64" t="s">
        <v>21</v>
      </c>
      <c r="E69" s="64">
        <v>16</v>
      </c>
      <c r="F69" s="65"/>
      <c r="G69" s="65"/>
      <c r="H69" s="66">
        <f t="shared" si="15"/>
        <v>0</v>
      </c>
      <c r="I69" s="67">
        <f t="shared" si="16"/>
        <v>0</v>
      </c>
    </row>
    <row r="70" spans="1:11" s="51" customFormat="1">
      <c r="A70" s="61" t="s">
        <v>105</v>
      </c>
      <c r="B70" s="62" t="s">
        <v>244</v>
      </c>
      <c r="C70" s="63" t="s">
        <v>85</v>
      </c>
      <c r="D70" s="64" t="s">
        <v>143</v>
      </c>
      <c r="E70" s="64">
        <v>8</v>
      </c>
      <c r="F70" s="65"/>
      <c r="G70" s="65"/>
      <c r="H70" s="66">
        <f t="shared" si="15"/>
        <v>0</v>
      </c>
      <c r="I70" s="67">
        <f t="shared" si="16"/>
        <v>0</v>
      </c>
    </row>
    <row r="71" spans="1:11" s="51" customFormat="1">
      <c r="A71" s="61" t="s">
        <v>106</v>
      </c>
      <c r="B71" s="62" t="s">
        <v>245</v>
      </c>
      <c r="C71" s="63" t="s">
        <v>246</v>
      </c>
      <c r="D71" s="64" t="s">
        <v>21</v>
      </c>
      <c r="E71" s="64">
        <v>8</v>
      </c>
      <c r="F71" s="65"/>
      <c r="G71" s="65"/>
      <c r="H71" s="66">
        <f t="shared" si="15"/>
        <v>0</v>
      </c>
      <c r="I71" s="67">
        <f t="shared" si="16"/>
        <v>0</v>
      </c>
    </row>
    <row r="72" spans="1:11" s="51" customFormat="1">
      <c r="A72" s="61" t="s">
        <v>107</v>
      </c>
      <c r="B72" s="62" t="s">
        <v>247</v>
      </c>
      <c r="C72" s="63" t="s">
        <v>84</v>
      </c>
      <c r="D72" s="64" t="s">
        <v>21</v>
      </c>
      <c r="E72" s="64">
        <v>8</v>
      </c>
      <c r="F72" s="65"/>
      <c r="G72" s="65"/>
      <c r="H72" s="66">
        <f t="shared" si="15"/>
        <v>0</v>
      </c>
      <c r="I72" s="67">
        <f t="shared" si="16"/>
        <v>0</v>
      </c>
    </row>
    <row r="73" spans="1:11" s="51" customFormat="1">
      <c r="A73" s="61" t="s">
        <v>108</v>
      </c>
      <c r="B73" s="62" t="s">
        <v>247</v>
      </c>
      <c r="C73" s="63" t="s">
        <v>84</v>
      </c>
      <c r="D73" s="64" t="s">
        <v>21</v>
      </c>
      <c r="E73" s="64">
        <v>8</v>
      </c>
      <c r="F73" s="65"/>
      <c r="G73" s="65"/>
      <c r="H73" s="66">
        <f t="shared" ref="H73" si="17">G73+F73</f>
        <v>0</v>
      </c>
      <c r="I73" s="67">
        <f t="shared" ref="I73" si="18">E73*H73</f>
        <v>0</v>
      </c>
    </row>
    <row r="74" spans="1:11" s="51" customFormat="1">
      <c r="A74" s="61" t="s">
        <v>387</v>
      </c>
      <c r="B74" s="62" t="s">
        <v>388</v>
      </c>
      <c r="C74" s="63" t="s">
        <v>82</v>
      </c>
      <c r="D74" s="64" t="s">
        <v>14</v>
      </c>
      <c r="E74" s="64">
        <f>66+10</f>
        <v>76</v>
      </c>
      <c r="F74" s="65"/>
      <c r="G74" s="65"/>
      <c r="H74" s="66">
        <f t="shared" ref="H74" si="19">G74+F74</f>
        <v>0</v>
      </c>
      <c r="I74" s="67">
        <f t="shared" ref="I74" si="20">E74*H74</f>
        <v>0</v>
      </c>
      <c r="K74" s="128">
        <f>I74</f>
        <v>0</v>
      </c>
    </row>
    <row r="75" spans="1:11" s="51" customFormat="1" ht="15">
      <c r="A75" s="54" t="s">
        <v>46</v>
      </c>
      <c r="B75" s="55"/>
      <c r="C75" s="56" t="s">
        <v>92</v>
      </c>
      <c r="D75" s="57"/>
      <c r="E75" s="58"/>
      <c r="F75" s="58"/>
      <c r="G75" s="58"/>
      <c r="H75" s="59">
        <f t="shared" si="8"/>
        <v>0</v>
      </c>
      <c r="I75" s="60">
        <f>SUM(I76:I86)</f>
        <v>0</v>
      </c>
    </row>
    <row r="76" spans="1:11" s="51" customFormat="1">
      <c r="A76" s="61" t="s">
        <v>109</v>
      </c>
      <c r="B76" s="62" t="s">
        <v>248</v>
      </c>
      <c r="C76" s="63" t="s">
        <v>114</v>
      </c>
      <c r="D76" s="64" t="s">
        <v>249</v>
      </c>
      <c r="E76" s="64">
        <v>16</v>
      </c>
      <c r="F76" s="65"/>
      <c r="G76" s="65"/>
      <c r="H76" s="66">
        <f t="shared" si="8"/>
        <v>0</v>
      </c>
      <c r="I76" s="67">
        <f t="shared" ref="I76:I86" si="21">E76*H76</f>
        <v>0</v>
      </c>
    </row>
    <row r="77" spans="1:11" s="51" customFormat="1" ht="28.5">
      <c r="A77" s="61" t="s">
        <v>110</v>
      </c>
      <c r="B77" s="62" t="s">
        <v>250</v>
      </c>
      <c r="C77" s="63" t="s">
        <v>127</v>
      </c>
      <c r="D77" s="64" t="s">
        <v>143</v>
      </c>
      <c r="E77" s="64">
        <v>8</v>
      </c>
      <c r="F77" s="65"/>
      <c r="G77" s="65"/>
      <c r="H77" s="66">
        <f t="shared" si="8"/>
        <v>0</v>
      </c>
      <c r="I77" s="67">
        <f t="shared" si="21"/>
        <v>0</v>
      </c>
    </row>
    <row r="78" spans="1:11" s="51" customFormat="1">
      <c r="A78" s="61" t="s">
        <v>111</v>
      </c>
      <c r="B78" s="62" t="s">
        <v>251</v>
      </c>
      <c r="C78" s="63" t="s">
        <v>252</v>
      </c>
      <c r="D78" s="64" t="s">
        <v>21</v>
      </c>
      <c r="E78" s="64">
        <v>8</v>
      </c>
      <c r="F78" s="65"/>
      <c r="G78" s="65"/>
      <c r="H78" s="66">
        <f t="shared" si="8"/>
        <v>0</v>
      </c>
      <c r="I78" s="67">
        <f t="shared" si="21"/>
        <v>0</v>
      </c>
    </row>
    <row r="79" spans="1:11" s="51" customFormat="1">
      <c r="A79" s="61" t="s">
        <v>112</v>
      </c>
      <c r="B79" s="62" t="s">
        <v>253</v>
      </c>
      <c r="C79" s="63" t="s">
        <v>254</v>
      </c>
      <c r="D79" s="64" t="s">
        <v>21</v>
      </c>
      <c r="E79" s="64">
        <v>8</v>
      </c>
      <c r="F79" s="65"/>
      <c r="G79" s="65"/>
      <c r="H79" s="66">
        <f t="shared" si="8"/>
        <v>0</v>
      </c>
      <c r="I79" s="67">
        <f t="shared" si="21"/>
        <v>0</v>
      </c>
    </row>
    <row r="80" spans="1:11" s="51" customFormat="1">
      <c r="A80" s="61" t="s">
        <v>255</v>
      </c>
      <c r="B80" s="62" t="s">
        <v>256</v>
      </c>
      <c r="C80" s="63" t="s">
        <v>257</v>
      </c>
      <c r="D80" s="64" t="s">
        <v>143</v>
      </c>
      <c r="E80" s="64">
        <v>46.08</v>
      </c>
      <c r="F80" s="65"/>
      <c r="G80" s="65"/>
      <c r="H80" s="66">
        <f t="shared" si="8"/>
        <v>0</v>
      </c>
      <c r="I80" s="67">
        <f t="shared" si="21"/>
        <v>0</v>
      </c>
    </row>
    <row r="81" spans="1:11" s="51" customFormat="1" ht="28.5">
      <c r="A81" s="61" t="s">
        <v>258</v>
      </c>
      <c r="B81" s="62" t="s">
        <v>259</v>
      </c>
      <c r="C81" s="63" t="s">
        <v>260</v>
      </c>
      <c r="D81" s="64" t="s">
        <v>21</v>
      </c>
      <c r="E81" s="64">
        <v>8</v>
      </c>
      <c r="F81" s="65"/>
      <c r="G81" s="65"/>
      <c r="H81" s="66">
        <f t="shared" si="8"/>
        <v>0</v>
      </c>
      <c r="I81" s="67">
        <f t="shared" si="21"/>
        <v>0</v>
      </c>
    </row>
    <row r="82" spans="1:11" s="51" customFormat="1">
      <c r="A82" s="61" t="s">
        <v>261</v>
      </c>
      <c r="B82" s="62" t="s">
        <v>262</v>
      </c>
      <c r="C82" s="63" t="s">
        <v>89</v>
      </c>
      <c r="D82" s="64" t="s">
        <v>21</v>
      </c>
      <c r="E82" s="64">
        <v>8</v>
      </c>
      <c r="F82" s="65"/>
      <c r="G82" s="65"/>
      <c r="H82" s="66">
        <f t="shared" si="8"/>
        <v>0</v>
      </c>
      <c r="I82" s="67">
        <f t="shared" si="21"/>
        <v>0</v>
      </c>
    </row>
    <row r="83" spans="1:11" s="51" customFormat="1">
      <c r="A83" s="61" t="s">
        <v>263</v>
      </c>
      <c r="B83" s="62" t="s">
        <v>264</v>
      </c>
      <c r="C83" s="63" t="s">
        <v>90</v>
      </c>
      <c r="D83" s="64" t="s">
        <v>21</v>
      </c>
      <c r="E83" s="64">
        <v>8</v>
      </c>
      <c r="F83" s="65"/>
      <c r="G83" s="65"/>
      <c r="H83" s="66">
        <f t="shared" si="8"/>
        <v>0</v>
      </c>
      <c r="I83" s="67">
        <f t="shared" si="21"/>
        <v>0</v>
      </c>
    </row>
    <row r="84" spans="1:11" s="51" customFormat="1">
      <c r="A84" s="61" t="s">
        <v>265</v>
      </c>
      <c r="B84" s="62" t="s">
        <v>266</v>
      </c>
      <c r="C84" s="63" t="s">
        <v>91</v>
      </c>
      <c r="D84" s="64" t="s">
        <v>21</v>
      </c>
      <c r="E84" s="64">
        <v>2</v>
      </c>
      <c r="F84" s="65"/>
      <c r="G84" s="65"/>
      <c r="H84" s="66">
        <f t="shared" si="8"/>
        <v>0</v>
      </c>
      <c r="I84" s="67">
        <f t="shared" si="21"/>
        <v>0</v>
      </c>
    </row>
    <row r="85" spans="1:11" s="51" customFormat="1">
      <c r="A85" s="61" t="s">
        <v>267</v>
      </c>
      <c r="B85" s="62" t="s">
        <v>268</v>
      </c>
      <c r="C85" s="63" t="s">
        <v>269</v>
      </c>
      <c r="D85" s="64" t="s">
        <v>21</v>
      </c>
      <c r="E85" s="64">
        <v>4</v>
      </c>
      <c r="F85" s="65"/>
      <c r="G85" s="65"/>
      <c r="H85" s="66">
        <f t="shared" si="8"/>
        <v>0</v>
      </c>
      <c r="I85" s="67">
        <f t="shared" si="21"/>
        <v>0</v>
      </c>
    </row>
    <row r="86" spans="1:11" s="51" customFormat="1">
      <c r="A86" s="61" t="s">
        <v>270</v>
      </c>
      <c r="B86" s="62" t="s">
        <v>271</v>
      </c>
      <c r="C86" s="63" t="s">
        <v>272</v>
      </c>
      <c r="D86" s="64" t="s">
        <v>21</v>
      </c>
      <c r="E86" s="64">
        <v>8</v>
      </c>
      <c r="F86" s="65"/>
      <c r="G86" s="65"/>
      <c r="H86" s="66">
        <f t="shared" si="8"/>
        <v>0</v>
      </c>
      <c r="I86" s="67">
        <f t="shared" si="21"/>
        <v>0</v>
      </c>
    </row>
    <row r="87" spans="1:11" s="51" customFormat="1" ht="15">
      <c r="A87" s="54" t="s">
        <v>48</v>
      </c>
      <c r="B87" s="55"/>
      <c r="C87" s="56" t="s">
        <v>389</v>
      </c>
      <c r="D87" s="57"/>
      <c r="E87" s="58"/>
      <c r="F87" s="58"/>
      <c r="G87" s="58"/>
      <c r="H87" s="59">
        <f t="shared" ref="H87" si="22">G87+F87</f>
        <v>0</v>
      </c>
      <c r="I87" s="60">
        <f>SUM(I88:I89)</f>
        <v>0</v>
      </c>
      <c r="K87" s="128">
        <f>I87</f>
        <v>0</v>
      </c>
    </row>
    <row r="88" spans="1:11" s="51" customFormat="1" ht="42.75">
      <c r="A88" s="61" t="s">
        <v>274</v>
      </c>
      <c r="B88" s="62" t="s">
        <v>383</v>
      </c>
      <c r="C88" s="63" t="s">
        <v>384</v>
      </c>
      <c r="D88" s="64" t="s">
        <v>385</v>
      </c>
      <c r="E88" s="64">
        <v>66</v>
      </c>
      <c r="F88" s="65"/>
      <c r="G88" s="65"/>
      <c r="H88" s="66">
        <f t="shared" ref="H88" si="23">G88+F88</f>
        <v>0</v>
      </c>
      <c r="I88" s="67">
        <f t="shared" ref="I88" si="24">E88*H88</f>
        <v>0</v>
      </c>
    </row>
    <row r="89" spans="1:11" s="51" customFormat="1" ht="28.5">
      <c r="A89" s="61" t="s">
        <v>277</v>
      </c>
      <c r="B89" s="62" t="s">
        <v>390</v>
      </c>
      <c r="C89" s="63" t="s">
        <v>113</v>
      </c>
      <c r="D89" s="64" t="s">
        <v>385</v>
      </c>
      <c r="E89" s="64">
        <v>100</v>
      </c>
      <c r="F89" s="65"/>
      <c r="G89" s="65"/>
      <c r="H89" s="66">
        <f t="shared" ref="H89" si="25">G89+F89</f>
        <v>0</v>
      </c>
      <c r="I89" s="67">
        <f t="shared" ref="I89" si="26">E89*H89</f>
        <v>0</v>
      </c>
    </row>
    <row r="90" spans="1:11" s="51" customFormat="1" ht="15">
      <c r="A90" s="54" t="s">
        <v>50</v>
      </c>
      <c r="B90" s="55"/>
      <c r="C90" s="56" t="s">
        <v>273</v>
      </c>
      <c r="D90" s="57"/>
      <c r="E90" s="58"/>
      <c r="F90" s="58"/>
      <c r="G90" s="58"/>
      <c r="H90" s="59">
        <f t="shared" si="8"/>
        <v>0</v>
      </c>
      <c r="I90" s="60">
        <f>SUM(I91:I92)</f>
        <v>0</v>
      </c>
    </row>
    <row r="91" spans="1:11" s="51" customFormat="1">
      <c r="A91" s="61" t="s">
        <v>115</v>
      </c>
      <c r="B91" s="62" t="s">
        <v>275</v>
      </c>
      <c r="C91" s="63" t="s">
        <v>276</v>
      </c>
      <c r="D91" s="64" t="s">
        <v>143</v>
      </c>
      <c r="E91" s="64">
        <v>20.16</v>
      </c>
      <c r="F91" s="65"/>
      <c r="G91" s="65"/>
      <c r="H91" s="66">
        <f t="shared" si="8"/>
        <v>0</v>
      </c>
      <c r="I91" s="67">
        <f t="shared" ref="I91:I92" si="27">E91*H91</f>
        <v>0</v>
      </c>
    </row>
    <row r="92" spans="1:11" s="51" customFormat="1">
      <c r="A92" s="61" t="s">
        <v>116</v>
      </c>
      <c r="B92" s="62" t="s">
        <v>278</v>
      </c>
      <c r="C92" s="63" t="s">
        <v>279</v>
      </c>
      <c r="D92" s="64" t="s">
        <v>249</v>
      </c>
      <c r="E92" s="64">
        <v>16</v>
      </c>
      <c r="F92" s="65"/>
      <c r="G92" s="65"/>
      <c r="H92" s="66">
        <f t="shared" si="8"/>
        <v>0</v>
      </c>
      <c r="I92" s="67">
        <f t="shared" si="27"/>
        <v>0</v>
      </c>
    </row>
    <row r="93" spans="1:11" s="51" customFormat="1" ht="15">
      <c r="A93" s="54">
        <v>6</v>
      </c>
      <c r="B93" s="55"/>
      <c r="C93" s="56" t="s">
        <v>280</v>
      </c>
      <c r="D93" s="57"/>
      <c r="E93" s="58"/>
      <c r="F93" s="58"/>
      <c r="G93" s="58"/>
      <c r="H93" s="59">
        <f>G93+F93</f>
        <v>0</v>
      </c>
      <c r="I93" s="60">
        <f>SUM(I94,I103,I117,)</f>
        <v>0</v>
      </c>
    </row>
    <row r="94" spans="1:11" s="51" customFormat="1" ht="15">
      <c r="A94" s="54" t="s">
        <v>65</v>
      </c>
      <c r="B94" s="55"/>
      <c r="C94" s="56" t="s">
        <v>81</v>
      </c>
      <c r="D94" s="57"/>
      <c r="E94" s="58"/>
      <c r="F94" s="58"/>
      <c r="G94" s="58"/>
      <c r="H94" s="59">
        <f t="shared" si="8"/>
        <v>0</v>
      </c>
      <c r="I94" s="60">
        <f>SUM(I95:I102)</f>
        <v>0</v>
      </c>
    </row>
    <row r="95" spans="1:11" s="51" customFormat="1" ht="28.5">
      <c r="A95" s="68" t="s">
        <v>281</v>
      </c>
      <c r="B95" s="62" t="s">
        <v>282</v>
      </c>
      <c r="C95" s="63" t="s">
        <v>283</v>
      </c>
      <c r="D95" s="64" t="s">
        <v>21</v>
      </c>
      <c r="E95" s="64">
        <v>1</v>
      </c>
      <c r="F95" s="65"/>
      <c r="G95" s="65"/>
      <c r="H95" s="66">
        <f t="shared" si="8"/>
        <v>0</v>
      </c>
      <c r="I95" s="67">
        <f t="shared" ref="I95:I102" si="28">E95*H95</f>
        <v>0</v>
      </c>
    </row>
    <row r="96" spans="1:11" s="51" customFormat="1">
      <c r="A96" s="68" t="s">
        <v>284</v>
      </c>
      <c r="B96" s="62" t="s">
        <v>285</v>
      </c>
      <c r="C96" s="63" t="s">
        <v>286</v>
      </c>
      <c r="D96" s="64" t="s">
        <v>21</v>
      </c>
      <c r="E96" s="64">
        <v>1</v>
      </c>
      <c r="F96" s="65"/>
      <c r="G96" s="65"/>
      <c r="H96" s="66">
        <f t="shared" si="8"/>
        <v>0</v>
      </c>
      <c r="I96" s="67">
        <f t="shared" si="28"/>
        <v>0</v>
      </c>
    </row>
    <row r="97" spans="1:9" s="51" customFormat="1" ht="28.5">
      <c r="A97" s="68" t="s">
        <v>287</v>
      </c>
      <c r="B97" s="62" t="s">
        <v>288</v>
      </c>
      <c r="C97" s="63" t="s">
        <v>289</v>
      </c>
      <c r="D97" s="64" t="s">
        <v>21</v>
      </c>
      <c r="E97" s="64">
        <v>1</v>
      </c>
      <c r="F97" s="65"/>
      <c r="G97" s="65"/>
      <c r="H97" s="66">
        <f t="shared" si="8"/>
        <v>0</v>
      </c>
      <c r="I97" s="67">
        <f t="shared" si="28"/>
        <v>0</v>
      </c>
    </row>
    <row r="98" spans="1:9" s="51" customFormat="1" ht="28.5">
      <c r="A98" s="68" t="s">
        <v>290</v>
      </c>
      <c r="B98" s="62" t="s">
        <v>291</v>
      </c>
      <c r="C98" s="63" t="s">
        <v>83</v>
      </c>
      <c r="D98" s="64" t="s">
        <v>150</v>
      </c>
      <c r="E98" s="64">
        <v>3</v>
      </c>
      <c r="F98" s="65"/>
      <c r="G98" s="65"/>
      <c r="H98" s="66">
        <f t="shared" si="8"/>
        <v>0</v>
      </c>
      <c r="I98" s="67">
        <f t="shared" si="28"/>
        <v>0</v>
      </c>
    </row>
    <row r="99" spans="1:9" s="51" customFormat="1">
      <c r="A99" s="68" t="s">
        <v>292</v>
      </c>
      <c r="B99" s="62" t="s">
        <v>293</v>
      </c>
      <c r="C99" s="63" t="s">
        <v>294</v>
      </c>
      <c r="D99" s="64" t="s">
        <v>21</v>
      </c>
      <c r="E99" s="64">
        <v>4</v>
      </c>
      <c r="F99" s="65"/>
      <c r="G99" s="65"/>
      <c r="H99" s="66">
        <f t="shared" si="8"/>
        <v>0</v>
      </c>
      <c r="I99" s="67">
        <f t="shared" si="28"/>
        <v>0</v>
      </c>
    </row>
    <row r="100" spans="1:9" s="51" customFormat="1">
      <c r="A100" s="68" t="s">
        <v>295</v>
      </c>
      <c r="B100" s="62" t="s">
        <v>296</v>
      </c>
      <c r="C100" s="63" t="s">
        <v>297</v>
      </c>
      <c r="D100" s="64" t="s">
        <v>21</v>
      </c>
      <c r="E100" s="64">
        <v>1</v>
      </c>
      <c r="F100" s="65"/>
      <c r="G100" s="65"/>
      <c r="H100" s="66">
        <f t="shared" si="8"/>
        <v>0</v>
      </c>
      <c r="I100" s="67">
        <f t="shared" si="28"/>
        <v>0</v>
      </c>
    </row>
    <row r="101" spans="1:9" s="51" customFormat="1">
      <c r="A101" s="68" t="s">
        <v>298</v>
      </c>
      <c r="B101" s="62" t="s">
        <v>299</v>
      </c>
      <c r="C101" s="63" t="s">
        <v>300</v>
      </c>
      <c r="D101" s="64" t="s">
        <v>21</v>
      </c>
      <c r="E101" s="64">
        <v>1</v>
      </c>
      <c r="F101" s="65"/>
      <c r="G101" s="65"/>
      <c r="H101" s="66">
        <f t="shared" si="8"/>
        <v>0</v>
      </c>
      <c r="I101" s="67">
        <f t="shared" si="28"/>
        <v>0</v>
      </c>
    </row>
    <row r="102" spans="1:9" s="51" customFormat="1">
      <c r="A102" s="68" t="s">
        <v>301</v>
      </c>
      <c r="B102" s="62" t="s">
        <v>302</v>
      </c>
      <c r="C102" s="63" t="s">
        <v>303</v>
      </c>
      <c r="D102" s="64" t="s">
        <v>150</v>
      </c>
      <c r="E102" s="64">
        <v>1.8</v>
      </c>
      <c r="F102" s="65"/>
      <c r="G102" s="65"/>
      <c r="H102" s="66">
        <f t="shared" si="8"/>
        <v>0</v>
      </c>
      <c r="I102" s="67">
        <f t="shared" si="28"/>
        <v>0</v>
      </c>
    </row>
    <row r="103" spans="1:9" s="51" customFormat="1" ht="15">
      <c r="A103" s="54" t="s">
        <v>120</v>
      </c>
      <c r="B103" s="55"/>
      <c r="C103" s="56" t="s">
        <v>304</v>
      </c>
      <c r="D103" s="57"/>
      <c r="E103" s="58"/>
      <c r="F103" s="58"/>
      <c r="G103" s="58"/>
      <c r="H103" s="59"/>
      <c r="I103" s="60">
        <f>SUM(I104:I116)</f>
        <v>0</v>
      </c>
    </row>
    <row r="104" spans="1:9" s="51" customFormat="1">
      <c r="A104" s="68" t="s">
        <v>305</v>
      </c>
      <c r="B104" s="62" t="s">
        <v>306</v>
      </c>
      <c r="C104" s="63" t="s">
        <v>307</v>
      </c>
      <c r="D104" s="64" t="s">
        <v>150</v>
      </c>
      <c r="E104" s="64">
        <v>3</v>
      </c>
      <c r="F104" s="65"/>
      <c r="G104" s="65"/>
      <c r="H104" s="66">
        <f t="shared" ref="H104:H116" si="29">G104+F104</f>
        <v>0</v>
      </c>
      <c r="I104" s="67">
        <f t="shared" ref="I104:I116" si="30">E104*H104</f>
        <v>0</v>
      </c>
    </row>
    <row r="105" spans="1:9" s="51" customFormat="1">
      <c r="A105" s="68" t="s">
        <v>308</v>
      </c>
      <c r="B105" s="62" t="s">
        <v>140</v>
      </c>
      <c r="C105" s="63" t="s">
        <v>88</v>
      </c>
      <c r="D105" s="64" t="s">
        <v>150</v>
      </c>
      <c r="E105" s="64">
        <v>1.5</v>
      </c>
      <c r="F105" s="65"/>
      <c r="G105" s="65"/>
      <c r="H105" s="66">
        <f t="shared" si="29"/>
        <v>0</v>
      </c>
      <c r="I105" s="67">
        <f t="shared" si="30"/>
        <v>0</v>
      </c>
    </row>
    <row r="106" spans="1:9" s="51" customFormat="1">
      <c r="A106" s="68" t="s">
        <v>309</v>
      </c>
      <c r="B106" s="62" t="s">
        <v>86</v>
      </c>
      <c r="C106" s="63" t="s">
        <v>129</v>
      </c>
      <c r="D106" s="64" t="s">
        <v>150</v>
      </c>
      <c r="E106" s="64">
        <v>1.65</v>
      </c>
      <c r="F106" s="65"/>
      <c r="G106" s="65"/>
      <c r="H106" s="66">
        <f t="shared" si="29"/>
        <v>0</v>
      </c>
      <c r="I106" s="67">
        <f t="shared" si="30"/>
        <v>0</v>
      </c>
    </row>
    <row r="107" spans="1:9" s="51" customFormat="1">
      <c r="A107" s="68" t="s">
        <v>310</v>
      </c>
      <c r="B107" s="62" t="s">
        <v>311</v>
      </c>
      <c r="C107" s="63" t="s">
        <v>87</v>
      </c>
      <c r="D107" s="64" t="s">
        <v>150</v>
      </c>
      <c r="E107" s="64">
        <v>1.65</v>
      </c>
      <c r="F107" s="65"/>
      <c r="G107" s="65"/>
      <c r="H107" s="66">
        <f t="shared" si="29"/>
        <v>0</v>
      </c>
      <c r="I107" s="67">
        <f t="shared" si="30"/>
        <v>0</v>
      </c>
    </row>
    <row r="108" spans="1:9" s="51" customFormat="1">
      <c r="A108" s="68" t="s">
        <v>312</v>
      </c>
      <c r="B108" s="62" t="s">
        <v>210</v>
      </c>
      <c r="C108" s="63" t="s">
        <v>131</v>
      </c>
      <c r="D108" s="64" t="s">
        <v>150</v>
      </c>
      <c r="E108" s="64">
        <v>0.5</v>
      </c>
      <c r="F108" s="65"/>
      <c r="G108" s="65"/>
      <c r="H108" s="66">
        <f t="shared" si="29"/>
        <v>0</v>
      </c>
      <c r="I108" s="67">
        <f t="shared" si="30"/>
        <v>0</v>
      </c>
    </row>
    <row r="109" spans="1:9" s="51" customFormat="1">
      <c r="A109" s="68" t="s">
        <v>313</v>
      </c>
      <c r="B109" s="62" t="s">
        <v>314</v>
      </c>
      <c r="C109" s="63" t="s">
        <v>119</v>
      </c>
      <c r="D109" s="64" t="s">
        <v>205</v>
      </c>
      <c r="E109" s="64">
        <v>58</v>
      </c>
      <c r="F109" s="65"/>
      <c r="G109" s="65"/>
      <c r="H109" s="66">
        <f t="shared" si="29"/>
        <v>0</v>
      </c>
      <c r="I109" s="67">
        <f t="shared" si="30"/>
        <v>0</v>
      </c>
    </row>
    <row r="110" spans="1:9" s="51" customFormat="1">
      <c r="A110" s="68" t="s">
        <v>315</v>
      </c>
      <c r="B110" s="62" t="s">
        <v>316</v>
      </c>
      <c r="C110" s="63" t="s">
        <v>118</v>
      </c>
      <c r="D110" s="64" t="s">
        <v>143</v>
      </c>
      <c r="E110" s="64">
        <v>4.5</v>
      </c>
      <c r="F110" s="65"/>
      <c r="G110" s="65"/>
      <c r="H110" s="66">
        <f t="shared" si="29"/>
        <v>0</v>
      </c>
      <c r="I110" s="67">
        <f t="shared" si="30"/>
        <v>0</v>
      </c>
    </row>
    <row r="111" spans="1:9" s="51" customFormat="1">
      <c r="A111" s="68" t="s">
        <v>317</v>
      </c>
      <c r="B111" s="62" t="s">
        <v>318</v>
      </c>
      <c r="C111" s="63" t="s">
        <v>130</v>
      </c>
      <c r="D111" s="64" t="s">
        <v>143</v>
      </c>
      <c r="E111" s="64">
        <v>3</v>
      </c>
      <c r="F111" s="65"/>
      <c r="G111" s="65"/>
      <c r="H111" s="66">
        <f t="shared" si="29"/>
        <v>0</v>
      </c>
      <c r="I111" s="67">
        <f t="shared" si="30"/>
        <v>0</v>
      </c>
    </row>
    <row r="112" spans="1:9" s="51" customFormat="1" ht="28.5">
      <c r="A112" s="68" t="s">
        <v>319</v>
      </c>
      <c r="B112" s="62" t="s">
        <v>320</v>
      </c>
      <c r="C112" s="63" t="s">
        <v>321</v>
      </c>
      <c r="D112" s="64" t="s">
        <v>143</v>
      </c>
      <c r="E112" s="64">
        <v>10.199999999999999</v>
      </c>
      <c r="F112" s="65"/>
      <c r="G112" s="65"/>
      <c r="H112" s="66">
        <f t="shared" si="29"/>
        <v>0</v>
      </c>
      <c r="I112" s="67">
        <f t="shared" si="30"/>
        <v>0</v>
      </c>
    </row>
    <row r="113" spans="1:9" s="51" customFormat="1">
      <c r="A113" s="68" t="s">
        <v>322</v>
      </c>
      <c r="B113" s="62" t="s">
        <v>323</v>
      </c>
      <c r="C113" s="63" t="s">
        <v>324</v>
      </c>
      <c r="D113" s="64" t="s">
        <v>143</v>
      </c>
      <c r="E113" s="64">
        <v>10</v>
      </c>
      <c r="F113" s="65"/>
      <c r="G113" s="65"/>
      <c r="H113" s="66">
        <f t="shared" si="29"/>
        <v>0</v>
      </c>
      <c r="I113" s="67">
        <f t="shared" si="30"/>
        <v>0</v>
      </c>
    </row>
    <row r="114" spans="1:9" s="51" customFormat="1">
      <c r="A114" s="68" t="s">
        <v>325</v>
      </c>
      <c r="B114" s="62" t="s">
        <v>326</v>
      </c>
      <c r="C114" s="63" t="s">
        <v>327</v>
      </c>
      <c r="D114" s="64" t="s">
        <v>143</v>
      </c>
      <c r="E114" s="64">
        <v>10</v>
      </c>
      <c r="F114" s="65"/>
      <c r="G114" s="65"/>
      <c r="H114" s="66">
        <f t="shared" si="29"/>
        <v>0</v>
      </c>
      <c r="I114" s="67">
        <f t="shared" si="30"/>
        <v>0</v>
      </c>
    </row>
    <row r="115" spans="1:9" s="51" customFormat="1">
      <c r="A115" s="68" t="s">
        <v>328</v>
      </c>
      <c r="B115" s="62" t="s">
        <v>329</v>
      </c>
      <c r="C115" s="63" t="s">
        <v>101</v>
      </c>
      <c r="D115" s="64" t="s">
        <v>143</v>
      </c>
      <c r="E115" s="64">
        <v>10</v>
      </c>
      <c r="F115" s="65"/>
      <c r="G115" s="65"/>
      <c r="H115" s="66">
        <f t="shared" si="29"/>
        <v>0</v>
      </c>
      <c r="I115" s="67">
        <f t="shared" si="30"/>
        <v>0</v>
      </c>
    </row>
    <row r="116" spans="1:9" s="51" customFormat="1">
      <c r="A116" s="68" t="s">
        <v>330</v>
      </c>
      <c r="B116" s="62" t="s">
        <v>79</v>
      </c>
      <c r="C116" s="63" t="s">
        <v>80</v>
      </c>
      <c r="D116" s="64" t="s">
        <v>21</v>
      </c>
      <c r="E116" s="64">
        <v>1</v>
      </c>
      <c r="F116" s="65"/>
      <c r="G116" s="65"/>
      <c r="H116" s="66">
        <f t="shared" si="29"/>
        <v>0</v>
      </c>
      <c r="I116" s="67">
        <f t="shared" si="30"/>
        <v>0</v>
      </c>
    </row>
    <row r="117" spans="1:9" s="51" customFormat="1" ht="15">
      <c r="A117" s="54" t="s">
        <v>121</v>
      </c>
      <c r="B117" s="55"/>
      <c r="C117" s="56" t="s">
        <v>331</v>
      </c>
      <c r="D117" s="57"/>
      <c r="E117" s="58"/>
      <c r="F117" s="58"/>
      <c r="G117" s="58"/>
      <c r="H117" s="59"/>
      <c r="I117" s="60">
        <f>SUM(I118:I136)</f>
        <v>0</v>
      </c>
    </row>
    <row r="118" spans="1:9" s="51" customFormat="1" ht="28.5">
      <c r="A118" s="68" t="s">
        <v>332</v>
      </c>
      <c r="B118" s="62" t="s">
        <v>333</v>
      </c>
      <c r="C118" s="63" t="s">
        <v>334</v>
      </c>
      <c r="D118" s="64" t="s">
        <v>21</v>
      </c>
      <c r="E118" s="64">
        <v>1</v>
      </c>
      <c r="F118" s="65"/>
      <c r="G118" s="65"/>
      <c r="H118" s="66">
        <f t="shared" ref="H118:H126" si="31">G118+F118</f>
        <v>0</v>
      </c>
      <c r="I118" s="67">
        <f t="shared" ref="I118:I126" si="32">E118*H118</f>
        <v>0</v>
      </c>
    </row>
    <row r="119" spans="1:9" s="51" customFormat="1" ht="28.5">
      <c r="A119" s="68" t="s">
        <v>335</v>
      </c>
      <c r="B119" s="62" t="s">
        <v>336</v>
      </c>
      <c r="C119" s="63" t="s">
        <v>128</v>
      </c>
      <c r="D119" s="64" t="s">
        <v>21</v>
      </c>
      <c r="E119" s="64">
        <v>1</v>
      </c>
      <c r="F119" s="65"/>
      <c r="G119" s="65"/>
      <c r="H119" s="66">
        <f t="shared" si="31"/>
        <v>0</v>
      </c>
      <c r="I119" s="67">
        <f t="shared" si="32"/>
        <v>0</v>
      </c>
    </row>
    <row r="120" spans="1:9" s="51" customFormat="1" ht="28.5">
      <c r="A120" s="68" t="s">
        <v>337</v>
      </c>
      <c r="B120" s="62" t="s">
        <v>338</v>
      </c>
      <c r="C120" s="63" t="s">
        <v>339</v>
      </c>
      <c r="D120" s="64" t="s">
        <v>21</v>
      </c>
      <c r="E120" s="64">
        <v>3</v>
      </c>
      <c r="F120" s="65"/>
      <c r="G120" s="65"/>
      <c r="H120" s="66">
        <f t="shared" si="31"/>
        <v>0</v>
      </c>
      <c r="I120" s="67">
        <f t="shared" si="32"/>
        <v>0</v>
      </c>
    </row>
    <row r="121" spans="1:9" s="51" customFormat="1" ht="28.5">
      <c r="A121" s="68" t="s">
        <v>340</v>
      </c>
      <c r="B121" s="62" t="s">
        <v>341</v>
      </c>
      <c r="C121" s="63" t="s">
        <v>342</v>
      </c>
      <c r="D121" s="64" t="s">
        <v>21</v>
      </c>
      <c r="E121" s="64">
        <v>1</v>
      </c>
      <c r="F121" s="65"/>
      <c r="G121" s="65"/>
      <c r="H121" s="66">
        <f t="shared" si="31"/>
        <v>0</v>
      </c>
      <c r="I121" s="67">
        <f t="shared" si="32"/>
        <v>0</v>
      </c>
    </row>
    <row r="122" spans="1:9" s="51" customFormat="1" ht="28.5">
      <c r="A122" s="68" t="s">
        <v>343</v>
      </c>
      <c r="B122" s="62" t="s">
        <v>344</v>
      </c>
      <c r="C122" s="63" t="s">
        <v>345</v>
      </c>
      <c r="D122" s="64" t="s">
        <v>21</v>
      </c>
      <c r="E122" s="64">
        <v>1</v>
      </c>
      <c r="F122" s="65"/>
      <c r="G122" s="65"/>
      <c r="H122" s="66">
        <f t="shared" si="31"/>
        <v>0</v>
      </c>
      <c r="I122" s="67">
        <f t="shared" si="32"/>
        <v>0</v>
      </c>
    </row>
    <row r="123" spans="1:9" s="51" customFormat="1">
      <c r="A123" s="68" t="s">
        <v>346</v>
      </c>
      <c r="B123" s="62" t="s">
        <v>347</v>
      </c>
      <c r="C123" s="63" t="s">
        <v>95</v>
      </c>
      <c r="D123" s="64" t="s">
        <v>205</v>
      </c>
      <c r="E123" s="64">
        <v>6</v>
      </c>
      <c r="F123" s="65"/>
      <c r="G123" s="65"/>
      <c r="H123" s="66">
        <f t="shared" si="31"/>
        <v>0</v>
      </c>
      <c r="I123" s="67">
        <f t="shared" si="32"/>
        <v>0</v>
      </c>
    </row>
    <row r="124" spans="1:9" s="51" customFormat="1">
      <c r="A124" s="68" t="s">
        <v>348</v>
      </c>
      <c r="B124" s="62" t="s">
        <v>349</v>
      </c>
      <c r="C124" s="63" t="s">
        <v>93</v>
      </c>
      <c r="D124" s="64" t="s">
        <v>21</v>
      </c>
      <c r="E124" s="64">
        <v>10</v>
      </c>
      <c r="F124" s="65"/>
      <c r="G124" s="65"/>
      <c r="H124" s="66">
        <f t="shared" si="31"/>
        <v>0</v>
      </c>
      <c r="I124" s="67">
        <f t="shared" si="32"/>
        <v>0</v>
      </c>
    </row>
    <row r="125" spans="1:9" s="51" customFormat="1">
      <c r="A125" s="68" t="s">
        <v>350</v>
      </c>
      <c r="B125" s="62" t="s">
        <v>351</v>
      </c>
      <c r="C125" s="63" t="s">
        <v>94</v>
      </c>
      <c r="D125" s="64" t="s">
        <v>21</v>
      </c>
      <c r="E125" s="64">
        <v>20</v>
      </c>
      <c r="F125" s="65"/>
      <c r="G125" s="65"/>
      <c r="H125" s="66">
        <f t="shared" si="31"/>
        <v>0</v>
      </c>
      <c r="I125" s="67">
        <f t="shared" si="32"/>
        <v>0</v>
      </c>
    </row>
    <row r="126" spans="1:9" s="51" customFormat="1">
      <c r="A126" s="68" t="s">
        <v>352</v>
      </c>
      <c r="B126" s="62" t="s">
        <v>353</v>
      </c>
      <c r="C126" s="63" t="s">
        <v>354</v>
      </c>
      <c r="D126" s="64" t="s">
        <v>21</v>
      </c>
      <c r="E126" s="64">
        <v>10</v>
      </c>
      <c r="F126" s="65"/>
      <c r="G126" s="65"/>
      <c r="H126" s="66">
        <f t="shared" si="31"/>
        <v>0</v>
      </c>
      <c r="I126" s="67">
        <f t="shared" si="32"/>
        <v>0</v>
      </c>
    </row>
    <row r="127" spans="1:9" s="51" customFormat="1">
      <c r="A127" s="68" t="s">
        <v>355</v>
      </c>
      <c r="B127" s="62" t="s">
        <v>356</v>
      </c>
      <c r="C127" s="63" t="s">
        <v>357</v>
      </c>
      <c r="D127" s="64" t="s">
        <v>18</v>
      </c>
      <c r="E127" s="64">
        <v>5</v>
      </c>
      <c r="F127" s="65"/>
      <c r="G127" s="65"/>
      <c r="H127" s="66">
        <f t="shared" ref="H127" si="33">G127+F127</f>
        <v>0</v>
      </c>
      <c r="I127" s="67">
        <f t="shared" ref="I127" si="34">E127*H127</f>
        <v>0</v>
      </c>
    </row>
    <row r="128" spans="1:9" s="51" customFormat="1" ht="28.5">
      <c r="A128" s="68" t="s">
        <v>358</v>
      </c>
      <c r="B128" s="62" t="s">
        <v>359</v>
      </c>
      <c r="C128" s="63" t="s">
        <v>360</v>
      </c>
      <c r="D128" s="64" t="s">
        <v>18</v>
      </c>
      <c r="E128" s="64">
        <v>50</v>
      </c>
      <c r="F128" s="65"/>
      <c r="G128" s="65"/>
      <c r="H128" s="66">
        <f t="shared" ref="H128:H136" si="35">G128+F128</f>
        <v>0</v>
      </c>
      <c r="I128" s="67">
        <f t="shared" ref="I128:I136" si="36">E128*H128</f>
        <v>0</v>
      </c>
    </row>
    <row r="129" spans="1:11" s="51" customFormat="1" ht="28.5">
      <c r="A129" s="68" t="s">
        <v>361</v>
      </c>
      <c r="B129" s="62" t="s">
        <v>362</v>
      </c>
      <c r="C129" s="63" t="s">
        <v>363</v>
      </c>
      <c r="D129" s="64" t="s">
        <v>18</v>
      </c>
      <c r="E129" s="64">
        <v>160</v>
      </c>
      <c r="F129" s="65"/>
      <c r="G129" s="65"/>
      <c r="H129" s="66">
        <f t="shared" si="35"/>
        <v>0</v>
      </c>
      <c r="I129" s="67">
        <f t="shared" si="36"/>
        <v>0</v>
      </c>
    </row>
    <row r="130" spans="1:11" s="51" customFormat="1" ht="28.5">
      <c r="A130" s="68" t="s">
        <v>364</v>
      </c>
      <c r="B130" s="62" t="s">
        <v>365</v>
      </c>
      <c r="C130" s="63" t="s">
        <v>366</v>
      </c>
      <c r="D130" s="64" t="s">
        <v>18</v>
      </c>
      <c r="E130" s="64">
        <v>120</v>
      </c>
      <c r="F130" s="65"/>
      <c r="G130" s="65"/>
      <c r="H130" s="66">
        <f t="shared" si="35"/>
        <v>0</v>
      </c>
      <c r="I130" s="67">
        <f t="shared" si="36"/>
        <v>0</v>
      </c>
    </row>
    <row r="131" spans="1:11" s="51" customFormat="1" ht="28.5">
      <c r="A131" s="68" t="s">
        <v>367</v>
      </c>
      <c r="B131" s="62" t="s">
        <v>368</v>
      </c>
      <c r="C131" s="63" t="s">
        <v>369</v>
      </c>
      <c r="D131" s="64" t="s">
        <v>18</v>
      </c>
      <c r="E131" s="64">
        <v>50</v>
      </c>
      <c r="F131" s="65"/>
      <c r="G131" s="65"/>
      <c r="H131" s="66">
        <f t="shared" si="35"/>
        <v>0</v>
      </c>
      <c r="I131" s="67">
        <f t="shared" si="36"/>
        <v>0</v>
      </c>
    </row>
    <row r="132" spans="1:11" s="51" customFormat="1" ht="28.5">
      <c r="A132" s="68" t="s">
        <v>370</v>
      </c>
      <c r="B132" s="62" t="s">
        <v>371</v>
      </c>
      <c r="C132" s="63" t="s">
        <v>372</v>
      </c>
      <c r="D132" s="64" t="s">
        <v>21</v>
      </c>
      <c r="E132" s="64">
        <v>1</v>
      </c>
      <c r="F132" s="65"/>
      <c r="G132" s="65"/>
      <c r="H132" s="66">
        <f t="shared" si="35"/>
        <v>0</v>
      </c>
      <c r="I132" s="67">
        <f t="shared" si="36"/>
        <v>0</v>
      </c>
    </row>
    <row r="133" spans="1:11" s="51" customFormat="1">
      <c r="A133" s="68" t="s">
        <v>373</v>
      </c>
      <c r="B133" s="62" t="s">
        <v>374</v>
      </c>
      <c r="C133" s="63" t="s">
        <v>97</v>
      </c>
      <c r="D133" s="64" t="s">
        <v>21</v>
      </c>
      <c r="E133" s="64">
        <v>1</v>
      </c>
      <c r="F133" s="65"/>
      <c r="G133" s="65"/>
      <c r="H133" s="66">
        <f t="shared" si="35"/>
        <v>0</v>
      </c>
      <c r="I133" s="67">
        <f t="shared" si="36"/>
        <v>0</v>
      </c>
    </row>
    <row r="134" spans="1:11" s="51" customFormat="1">
      <c r="A134" s="68" t="s">
        <v>375</v>
      </c>
      <c r="B134" s="62" t="s">
        <v>376</v>
      </c>
      <c r="C134" s="63" t="s">
        <v>98</v>
      </c>
      <c r="D134" s="64" t="s">
        <v>21</v>
      </c>
      <c r="E134" s="64">
        <v>1</v>
      </c>
      <c r="F134" s="65"/>
      <c r="G134" s="65"/>
      <c r="H134" s="66">
        <f t="shared" si="35"/>
        <v>0</v>
      </c>
      <c r="I134" s="67">
        <f t="shared" si="36"/>
        <v>0</v>
      </c>
    </row>
    <row r="135" spans="1:11" s="51" customFormat="1">
      <c r="A135" s="68" t="s">
        <v>377</v>
      </c>
      <c r="B135" s="62" t="s">
        <v>378</v>
      </c>
      <c r="C135" s="63" t="s">
        <v>99</v>
      </c>
      <c r="D135" s="64" t="s">
        <v>21</v>
      </c>
      <c r="E135" s="64">
        <v>1</v>
      </c>
      <c r="F135" s="65"/>
      <c r="G135" s="65"/>
      <c r="H135" s="66">
        <f t="shared" si="35"/>
        <v>0</v>
      </c>
      <c r="I135" s="67">
        <f t="shared" si="36"/>
        <v>0</v>
      </c>
    </row>
    <row r="136" spans="1:11" s="51" customFormat="1" ht="28.5">
      <c r="A136" s="68" t="s">
        <v>379</v>
      </c>
      <c r="B136" s="62" t="s">
        <v>362</v>
      </c>
      <c r="C136" s="63" t="s">
        <v>363</v>
      </c>
      <c r="D136" s="64" t="s">
        <v>18</v>
      </c>
      <c r="E136" s="64">
        <v>5</v>
      </c>
      <c r="F136" s="65"/>
      <c r="G136" s="65"/>
      <c r="H136" s="66">
        <f t="shared" si="35"/>
        <v>0</v>
      </c>
      <c r="I136" s="67">
        <f t="shared" si="36"/>
        <v>0</v>
      </c>
    </row>
    <row r="137" spans="1:11" s="51" customFormat="1" ht="15">
      <c r="A137" s="54">
        <v>7</v>
      </c>
      <c r="B137" s="55" t="s">
        <v>356</v>
      </c>
      <c r="C137" s="56" t="s">
        <v>395</v>
      </c>
      <c r="D137" s="57" t="s">
        <v>18</v>
      </c>
      <c r="E137" s="58">
        <v>5</v>
      </c>
      <c r="F137" s="58"/>
      <c r="G137" s="58"/>
      <c r="H137" s="59"/>
      <c r="I137" s="60">
        <f>SUM(I138:I139)</f>
        <v>0</v>
      </c>
      <c r="K137" s="128">
        <f>I137</f>
        <v>0</v>
      </c>
    </row>
    <row r="138" spans="1:11" s="51" customFormat="1" ht="28.5">
      <c r="A138" s="68" t="s">
        <v>122</v>
      </c>
      <c r="B138" s="62" t="s">
        <v>396</v>
      </c>
      <c r="C138" s="63" t="s">
        <v>397</v>
      </c>
      <c r="D138" s="64" t="s">
        <v>21</v>
      </c>
      <c r="E138" s="64">
        <v>30</v>
      </c>
      <c r="F138" s="65"/>
      <c r="G138" s="65"/>
      <c r="H138" s="66">
        <f t="shared" ref="H138" si="37">G138+F138</f>
        <v>0</v>
      </c>
      <c r="I138" s="67">
        <f t="shared" ref="I138" si="38">E138*H138</f>
        <v>0</v>
      </c>
    </row>
    <row r="139" spans="1:11" s="51" customFormat="1">
      <c r="A139" s="68" t="s">
        <v>123</v>
      </c>
      <c r="B139" s="62" t="s">
        <v>398</v>
      </c>
      <c r="C139" s="63" t="s">
        <v>399</v>
      </c>
      <c r="D139" s="64" t="s">
        <v>21</v>
      </c>
      <c r="E139" s="64">
        <v>10</v>
      </c>
      <c r="F139" s="65"/>
      <c r="G139" s="65"/>
      <c r="H139" s="66">
        <f t="shared" ref="H139" si="39">G139+F139</f>
        <v>0</v>
      </c>
      <c r="I139" s="67">
        <f t="shared" ref="I139" si="40">E139*H139</f>
        <v>0</v>
      </c>
    </row>
    <row r="140" spans="1:11" s="51" customFormat="1">
      <c r="A140" s="68"/>
      <c r="B140" s="130"/>
      <c r="C140" s="131"/>
      <c r="D140" s="132"/>
      <c r="E140" s="132"/>
      <c r="F140" s="132"/>
      <c r="G140" s="132"/>
      <c r="H140" s="98"/>
      <c r="I140" s="99"/>
    </row>
    <row r="141" spans="1:11" s="51" customFormat="1" ht="15">
      <c r="A141" s="54">
        <v>8</v>
      </c>
      <c r="B141" s="55"/>
      <c r="C141" s="56" t="s">
        <v>100</v>
      </c>
      <c r="D141" s="57"/>
      <c r="E141" s="58"/>
      <c r="F141" s="58"/>
      <c r="G141" s="58"/>
      <c r="H141" s="59"/>
      <c r="I141" s="60">
        <f>SUM(I142:I143)</f>
        <v>0</v>
      </c>
    </row>
    <row r="142" spans="1:11" s="51" customFormat="1">
      <c r="A142" s="68" t="s">
        <v>125</v>
      </c>
      <c r="B142" s="62" t="s">
        <v>380</v>
      </c>
      <c r="C142" s="63" t="s">
        <v>381</v>
      </c>
      <c r="D142" s="64" t="s">
        <v>143</v>
      </c>
      <c r="E142" s="64">
        <v>1417.84</v>
      </c>
      <c r="F142" s="65"/>
      <c r="G142" s="65"/>
      <c r="H142" s="66">
        <f t="shared" ref="H142:H143" si="41">G142+F142</f>
        <v>0</v>
      </c>
      <c r="I142" s="67">
        <f t="shared" ref="I142:I143" si="42">E142*H142</f>
        <v>0</v>
      </c>
    </row>
    <row r="143" spans="1:11" s="51" customFormat="1">
      <c r="A143" s="68" t="s">
        <v>126</v>
      </c>
      <c r="B143" s="62" t="s">
        <v>382</v>
      </c>
      <c r="C143" s="63" t="s">
        <v>117</v>
      </c>
      <c r="D143" s="64" t="s">
        <v>143</v>
      </c>
      <c r="E143" s="64">
        <v>1417.84</v>
      </c>
      <c r="F143" s="65"/>
      <c r="G143" s="65"/>
      <c r="H143" s="66">
        <f t="shared" si="41"/>
        <v>0</v>
      </c>
      <c r="I143" s="67">
        <f t="shared" si="42"/>
        <v>0</v>
      </c>
    </row>
    <row r="144" spans="1:11" s="51" customFormat="1">
      <c r="A144" s="100"/>
      <c r="B144" s="133"/>
      <c r="C144" s="134"/>
      <c r="D144" s="135"/>
      <c r="E144" s="135"/>
      <c r="F144" s="135"/>
      <c r="G144" s="135"/>
      <c r="H144" s="101"/>
      <c r="I144" s="102"/>
    </row>
    <row r="145" spans="1:9" ht="15">
      <c r="A145" s="69"/>
      <c r="B145" s="70"/>
      <c r="C145" s="71" t="s">
        <v>10</v>
      </c>
      <c r="D145" s="72"/>
      <c r="E145" s="73"/>
      <c r="F145" s="73"/>
      <c r="G145" s="73"/>
      <c r="H145" s="74"/>
      <c r="I145" s="75">
        <f>SUM(I3,I17,I22,I66,I93,I141,I11,I137)</f>
        <v>0</v>
      </c>
    </row>
    <row r="146" spans="1:9" ht="15">
      <c r="A146" s="77"/>
      <c r="B146" s="78"/>
      <c r="C146" s="79" t="str">
        <f>CONCATENATE("ADMINISTRAÇÃO LOCAL (",BDI!C36*100,"%)")</f>
        <v>ADMINISTRAÇÃO LOCAL (6,23%)</v>
      </c>
      <c r="D146" s="80"/>
      <c r="E146" s="81"/>
      <c r="F146" s="81"/>
      <c r="G146" s="81"/>
      <c r="H146" s="82"/>
      <c r="I146" s="83">
        <f>I145*BDI!C36</f>
        <v>0</v>
      </c>
    </row>
    <row r="147" spans="1:9" ht="15">
      <c r="A147" s="84"/>
      <c r="B147" s="85"/>
      <c r="C147" s="86" t="str">
        <f>CONCATENATE("BDI (",BDI!C26*100,"%)")</f>
        <v>BDI (21,41%)</v>
      </c>
      <c r="D147" s="87"/>
      <c r="E147" s="88"/>
      <c r="F147" s="88"/>
      <c r="G147" s="88"/>
      <c r="H147" s="82"/>
      <c r="I147" s="89">
        <f>SUM(I145:I146)*BDI!C26</f>
        <v>0</v>
      </c>
    </row>
    <row r="148" spans="1:9" ht="15">
      <c r="A148" s="90"/>
      <c r="B148" s="91"/>
      <c r="C148" s="92" t="s">
        <v>11</v>
      </c>
      <c r="D148" s="93"/>
      <c r="E148" s="94"/>
      <c r="F148" s="94"/>
      <c r="G148" s="94"/>
      <c r="H148" s="95"/>
      <c r="I148" s="96">
        <f>SUM(I145:I147)</f>
        <v>0</v>
      </c>
    </row>
    <row r="151" spans="1:9">
      <c r="I151" s="127"/>
    </row>
    <row r="154" spans="1:9">
      <c r="I154" s="127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7" fitToHeight="0" orientation="landscape" r:id="rId1"/>
  <headerFooter>
    <oddHeader>&amp;L&amp;G&amp;C&amp;"-,Negrito"&amp;14REFORÇO ESTRUTURAL CONCHA ACUSTICA - PARQUE ESTADUAL JARAGUÁ&amp;RREFERENCIAL CDHU
VERSÃO 184
VIGÊNCIA A PARTIR DE 14/12/2021</oddHeader>
  </headerFooter>
  <rowBreaks count="1" manualBreakCount="1">
    <brk id="110" max="8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42A1-765E-4DF5-979C-18474CECA97D}">
  <sheetPr>
    <pageSetUpPr fitToPage="1"/>
  </sheetPr>
  <dimension ref="A1:R17"/>
  <sheetViews>
    <sheetView view="pageBreakPreview" zoomScale="60" zoomScaleNormal="90" workbookViewId="0">
      <selection activeCell="B27" sqref="B27"/>
    </sheetView>
  </sheetViews>
  <sheetFormatPr defaultColWidth="9.140625" defaultRowHeight="15"/>
  <cols>
    <col min="1" max="1" width="8.28515625" style="22" bestFit="1" customWidth="1"/>
    <col min="2" max="2" width="105.5703125" style="21" bestFit="1" customWidth="1"/>
    <col min="3" max="4" width="14.7109375" style="21" bestFit="1" customWidth="1"/>
    <col min="5" max="11" width="14.7109375" style="21" customWidth="1"/>
    <col min="12" max="12" width="13.42578125" style="21" customWidth="1"/>
    <col min="13" max="13" width="14.7109375" style="21" customWidth="1"/>
    <col min="14" max="14" width="16.140625" style="21" bestFit="1" customWidth="1"/>
    <col min="15" max="15" width="24.7109375" style="21" bestFit="1" customWidth="1"/>
    <col min="16" max="16" width="15.28515625" style="21" customWidth="1"/>
    <col min="17" max="17" width="14.42578125" style="21" customWidth="1"/>
    <col min="18" max="18" width="14.28515625" style="21" customWidth="1"/>
    <col min="19" max="19" width="6.140625" style="21" customWidth="1"/>
    <col min="20" max="16384" width="9.140625" style="21"/>
  </cols>
  <sheetData>
    <row r="1" spans="1:18" ht="26.45" customHeight="1" thickTop="1" thickBot="1">
      <c r="A1" s="17" t="s">
        <v>400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  <c r="Q1" s="20"/>
      <c r="R1" s="20"/>
    </row>
    <row r="2" spans="1:18" ht="16.5" thickTop="1" thickBot="1"/>
    <row r="3" spans="1:18" ht="15.75" thickBot="1">
      <c r="A3" s="148" t="s">
        <v>0</v>
      </c>
      <c r="B3" s="150" t="s">
        <v>66</v>
      </c>
      <c r="C3" s="152" t="s">
        <v>67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4"/>
      <c r="P3" s="154"/>
      <c r="Q3" s="154"/>
      <c r="R3" s="155"/>
    </row>
    <row r="4" spans="1:18" s="23" customFormat="1" ht="32.25" thickBot="1">
      <c r="A4" s="149"/>
      <c r="B4" s="151"/>
      <c r="C4" s="110" t="s">
        <v>68</v>
      </c>
      <c r="D4" s="111" t="s">
        <v>69</v>
      </c>
      <c r="E4" s="111" t="s">
        <v>75</v>
      </c>
      <c r="F4" s="111" t="s">
        <v>132</v>
      </c>
      <c r="G4" s="111" t="s">
        <v>133</v>
      </c>
      <c r="H4" s="111" t="s">
        <v>134</v>
      </c>
      <c r="I4" s="111" t="s">
        <v>135</v>
      </c>
      <c r="J4" s="111" t="s">
        <v>136</v>
      </c>
      <c r="K4" s="111" t="s">
        <v>137</v>
      </c>
      <c r="L4" s="113" t="s">
        <v>138</v>
      </c>
      <c r="M4" s="113" t="s">
        <v>402</v>
      </c>
      <c r="N4" s="112" t="s">
        <v>70</v>
      </c>
      <c r="O4" s="111" t="str">
        <f>B14</f>
        <v>ADMINISTRAÇÃO LOCAL (6,23%)</v>
      </c>
      <c r="P4" s="111" t="str">
        <f>B15</f>
        <v>BDI (21,41%)</v>
      </c>
      <c r="Q4" s="111" t="s">
        <v>1</v>
      </c>
      <c r="R4" s="113" t="s">
        <v>71</v>
      </c>
    </row>
    <row r="5" spans="1:18" s="26" customFormat="1" ht="24.95" customHeight="1">
      <c r="A5" s="118">
        <v>1</v>
      </c>
      <c r="B5" s="121" t="str">
        <f>UPPER(VLOOKUP(A5,'PE - JARAGUÁ'!A:I,3,0))</f>
        <v>SERVIÇOS INICIAIS</v>
      </c>
      <c r="C5" s="116"/>
      <c r="D5" s="120"/>
      <c r="E5" s="120"/>
      <c r="F5" s="120"/>
      <c r="G5" s="120"/>
      <c r="H5" s="120"/>
      <c r="I5" s="120"/>
      <c r="J5" s="120"/>
      <c r="K5" s="120"/>
      <c r="L5" s="129"/>
      <c r="M5" s="115"/>
      <c r="N5" s="105">
        <f>VLOOKUP(A5,'PE - JARAGUÁ'!A:I,9,0)</f>
        <v>0</v>
      </c>
      <c r="O5" s="106">
        <f>N5*BDI!$C$36</f>
        <v>0</v>
      </c>
      <c r="P5" s="107">
        <f>SUM(N5:O5)*BDI!$C$26</f>
        <v>0</v>
      </c>
      <c r="Q5" s="108">
        <f>SUM(N5:P5)</f>
        <v>0</v>
      </c>
      <c r="R5" s="109" t="e">
        <f>Q5/Q13</f>
        <v>#DIV/0!</v>
      </c>
    </row>
    <row r="6" spans="1:18" s="26" customFormat="1" ht="24.95" customHeight="1">
      <c r="A6" s="118">
        <v>2</v>
      </c>
      <c r="B6" s="121" t="str">
        <f>UPPER(VLOOKUP(A6,'PE - JARAGUÁ'!A:I,3,0))</f>
        <v>SERVIÇOS ESPECIALIZADOS DE ENGENHARIA</v>
      </c>
      <c r="C6" s="114"/>
      <c r="D6" s="103"/>
      <c r="E6" s="104"/>
      <c r="F6" s="104"/>
      <c r="G6" s="104"/>
      <c r="H6" s="104"/>
      <c r="I6" s="104"/>
      <c r="J6" s="104"/>
      <c r="K6" s="104"/>
      <c r="L6" s="104"/>
      <c r="M6" s="115"/>
      <c r="N6" s="24">
        <f>VLOOKUP(A6,'PE - JARAGUÁ'!A:I,9,0)</f>
        <v>0</v>
      </c>
      <c r="O6" s="50">
        <f>N6*BDI!$C$36</f>
        <v>0</v>
      </c>
      <c r="P6" s="107">
        <f>SUM(N6:O6)*BDI!$C$26</f>
        <v>0</v>
      </c>
      <c r="Q6" s="108">
        <f t="shared" ref="Q6:Q11" si="0">SUM(N6:P6)</f>
        <v>0</v>
      </c>
      <c r="R6" s="25" t="e">
        <f t="shared" ref="R6:R12" si="1">Q6/$Q$13</f>
        <v>#DIV/0!</v>
      </c>
    </row>
    <row r="7" spans="1:18" s="26" customFormat="1" ht="24.95" customHeight="1">
      <c r="A7" s="118">
        <v>3</v>
      </c>
      <c r="B7" s="121" t="str">
        <f>UPPER(VLOOKUP(A7,'PE - JARAGUÁ'!A:I,3,0))</f>
        <v xml:space="preserve">ENSAIOS </v>
      </c>
      <c r="C7" s="114"/>
      <c r="D7" s="104"/>
      <c r="E7" s="104"/>
      <c r="F7" s="104"/>
      <c r="G7" s="104"/>
      <c r="H7" s="104"/>
      <c r="I7" s="104"/>
      <c r="J7" s="104"/>
      <c r="K7" s="104"/>
      <c r="L7" s="104"/>
      <c r="M7" s="115"/>
      <c r="N7" s="24">
        <f>VLOOKUP(A7,'PE - JARAGUÁ'!A:I,9,0)</f>
        <v>0</v>
      </c>
      <c r="O7" s="50">
        <f>N7*BDI!$C$36</f>
        <v>0</v>
      </c>
      <c r="P7" s="107">
        <f>SUM(N7:O7)*BDI!$C$26</f>
        <v>0</v>
      </c>
      <c r="Q7" s="108">
        <f t="shared" si="0"/>
        <v>0</v>
      </c>
      <c r="R7" s="25" t="e">
        <f t="shared" si="1"/>
        <v>#DIV/0!</v>
      </c>
    </row>
    <row r="8" spans="1:18" s="26" customFormat="1" ht="24.95" customHeight="1">
      <c r="A8" s="118">
        <v>4</v>
      </c>
      <c r="B8" s="121" t="str">
        <f>UPPER(VLOOKUP(A8,'PE - JARAGUÁ'!A:I,3,0))</f>
        <v>TRATAMENTO, RECUPERACAO E TRABALHOS ESPECIAIS EM CONCRETO</v>
      </c>
      <c r="C8" s="116"/>
      <c r="D8" s="104"/>
      <c r="E8" s="103"/>
      <c r="F8" s="103"/>
      <c r="G8" s="103"/>
      <c r="H8" s="103"/>
      <c r="I8" s="103"/>
      <c r="J8" s="103"/>
      <c r="K8" s="103"/>
      <c r="L8" s="103"/>
      <c r="M8" s="115"/>
      <c r="N8" s="24">
        <f>VLOOKUP(A8,'PE - JARAGUÁ'!A:I,9,0)</f>
        <v>0</v>
      </c>
      <c r="O8" s="50">
        <f>N8*BDI!$C$36</f>
        <v>0</v>
      </c>
      <c r="P8" s="107">
        <f>SUM(N8:O8)*BDI!$C$26</f>
        <v>0</v>
      </c>
      <c r="Q8" s="108">
        <f t="shared" si="0"/>
        <v>0</v>
      </c>
      <c r="R8" s="25" t="e">
        <f t="shared" si="1"/>
        <v>#DIV/0!</v>
      </c>
    </row>
    <row r="9" spans="1:18" s="26" customFormat="1" ht="24.95" customHeight="1">
      <c r="A9" s="118">
        <v>5</v>
      </c>
      <c r="B9" s="121" t="str">
        <f>UPPER(VLOOKUP(A9,'PE - JARAGUÁ'!A:I,3,0))</f>
        <v>SANITARIOS</v>
      </c>
      <c r="C9" s="116"/>
      <c r="D9" s="104"/>
      <c r="E9" s="104"/>
      <c r="F9" s="104"/>
      <c r="G9" s="104"/>
      <c r="H9" s="104"/>
      <c r="I9" s="104"/>
      <c r="J9" s="104"/>
      <c r="K9" s="103"/>
      <c r="L9" s="103"/>
      <c r="M9" s="117"/>
      <c r="N9" s="24">
        <f>VLOOKUP(A9,'PE - JARAGUÁ'!A:I,9,0)</f>
        <v>0</v>
      </c>
      <c r="O9" s="50">
        <f>N9*BDI!$C$36</f>
        <v>0</v>
      </c>
      <c r="P9" s="107">
        <f>SUM(N9:O9)*BDI!$C$26</f>
        <v>0</v>
      </c>
      <c r="Q9" s="108">
        <f t="shared" si="0"/>
        <v>0</v>
      </c>
      <c r="R9" s="25" t="e">
        <f t="shared" si="1"/>
        <v>#DIV/0!</v>
      </c>
    </row>
    <row r="10" spans="1:18" s="26" customFormat="1" ht="24.95" customHeight="1">
      <c r="A10" s="118">
        <v>6</v>
      </c>
      <c r="B10" s="121" t="str">
        <f>UPPER(VLOOKUP(A10,'PE - JARAGUÁ'!A:I,3,0))</f>
        <v>ENTRADA DE ENERGIA</v>
      </c>
      <c r="C10" s="116"/>
      <c r="D10" s="119"/>
      <c r="E10" s="119"/>
      <c r="F10" s="104"/>
      <c r="G10" s="104"/>
      <c r="H10" s="104"/>
      <c r="I10" s="104"/>
      <c r="J10" s="119"/>
      <c r="K10" s="104"/>
      <c r="L10" s="104"/>
      <c r="M10" s="117"/>
      <c r="N10" s="24">
        <f>VLOOKUP(A10,'PE - JARAGUÁ'!A:I,9,0)</f>
        <v>0</v>
      </c>
      <c r="O10" s="50">
        <f>N10*BDI!$C$36</f>
        <v>0</v>
      </c>
      <c r="P10" s="107">
        <f>SUM(N10:O10)*BDI!$C$26</f>
        <v>0</v>
      </c>
      <c r="Q10" s="108">
        <f t="shared" si="0"/>
        <v>0</v>
      </c>
      <c r="R10" s="25" t="e">
        <f t="shared" si="1"/>
        <v>#DIV/0!</v>
      </c>
    </row>
    <row r="11" spans="1:18" s="26" customFormat="1" ht="24.95" customHeight="1">
      <c r="A11" s="118">
        <v>7</v>
      </c>
      <c r="B11" s="121" t="str">
        <f>UPPER(VLOOKUP(A11,'PE - JARAGUÁ'!A:I,3,0))</f>
        <v>INSTALAÇÕES ELETRICAS - ILUMINAÇÃO</v>
      </c>
      <c r="C11" s="116"/>
      <c r="D11" s="104"/>
      <c r="E11" s="104"/>
      <c r="F11" s="104"/>
      <c r="G11" s="104"/>
      <c r="H11" s="104"/>
      <c r="I11" s="104"/>
      <c r="J11" s="119"/>
      <c r="K11" s="104"/>
      <c r="L11" s="104"/>
      <c r="M11" s="117"/>
      <c r="N11" s="24">
        <f>VLOOKUP(A11,'PE - JARAGUÁ'!A:I,9,0)</f>
        <v>0</v>
      </c>
      <c r="O11" s="50">
        <f>N11*BDI!$C$36</f>
        <v>0</v>
      </c>
      <c r="P11" s="107">
        <f>SUM(N11:O11)*BDI!$C$26</f>
        <v>0</v>
      </c>
      <c r="Q11" s="108">
        <f t="shared" si="0"/>
        <v>0</v>
      </c>
      <c r="R11" s="25" t="e">
        <f t="shared" si="1"/>
        <v>#DIV/0!</v>
      </c>
    </row>
    <row r="12" spans="1:18" s="26" customFormat="1" ht="24.95" customHeight="1">
      <c r="A12" s="118">
        <v>8</v>
      </c>
      <c r="B12" s="121" t="str">
        <f>UPPER(VLOOKUP(A12,'PE - JARAGUÁ'!A:I,3,0))</f>
        <v>PINTURA</v>
      </c>
      <c r="C12" s="116"/>
      <c r="D12" s="104"/>
      <c r="E12" s="104"/>
      <c r="F12" s="104"/>
      <c r="G12" s="104"/>
      <c r="H12" s="104"/>
      <c r="I12" s="104"/>
      <c r="J12" s="119"/>
      <c r="K12" s="104"/>
      <c r="L12" s="104"/>
      <c r="M12" s="117"/>
      <c r="N12" s="24">
        <f>VLOOKUP(A12,'PE - JARAGUÁ'!A:I,9,0)</f>
        <v>0</v>
      </c>
      <c r="O12" s="50">
        <f>N12*BDI!$C$36</f>
        <v>0</v>
      </c>
      <c r="P12" s="107">
        <f>SUM(N12:O12)*BDI!$C$26</f>
        <v>0</v>
      </c>
      <c r="Q12" s="108">
        <f t="shared" ref="Q12" si="2">SUM(N12:P12)</f>
        <v>0</v>
      </c>
      <c r="R12" s="25" t="e">
        <f t="shared" si="1"/>
        <v>#DIV/0!</v>
      </c>
    </row>
    <row r="13" spans="1:18" s="26" customFormat="1" ht="18">
      <c r="A13" s="47"/>
      <c r="B13" s="27" t="s">
        <v>72</v>
      </c>
      <c r="C13" s="122">
        <f>SUM(C5:C12)</f>
        <v>0</v>
      </c>
      <c r="D13" s="122">
        <f t="shared" ref="D13:K13" si="3">SUM(D5:D12)</f>
        <v>0</v>
      </c>
      <c r="E13" s="122">
        <f t="shared" si="3"/>
        <v>0</v>
      </c>
      <c r="F13" s="122">
        <f t="shared" si="3"/>
        <v>0</v>
      </c>
      <c r="G13" s="122">
        <f t="shared" si="3"/>
        <v>0</v>
      </c>
      <c r="H13" s="122">
        <f t="shared" si="3"/>
        <v>0</v>
      </c>
      <c r="I13" s="122">
        <f t="shared" si="3"/>
        <v>0</v>
      </c>
      <c r="J13" s="122">
        <f t="shared" si="3"/>
        <v>0</v>
      </c>
      <c r="K13" s="122">
        <f t="shared" si="3"/>
        <v>0</v>
      </c>
      <c r="L13" s="122">
        <f t="shared" ref="L13" si="4">SUM(L5:L12)</f>
        <v>0</v>
      </c>
      <c r="M13" s="122">
        <f t="shared" ref="M13" si="5">SUM(M5:M12)</f>
        <v>0</v>
      </c>
      <c r="N13" s="123">
        <f>SUM(N5:N12)</f>
        <v>0</v>
      </c>
      <c r="O13" s="48">
        <f>N13*BDI!C36</f>
        <v>0</v>
      </c>
      <c r="P13" s="48">
        <f>SUM(N13:O13)*BDI!$C$26</f>
        <v>0</v>
      </c>
      <c r="Q13" s="48">
        <f>SUM(N13:P13)</f>
        <v>0</v>
      </c>
      <c r="R13" s="49" t="e">
        <f>SUM(R5:R12)</f>
        <v>#DIV/0!</v>
      </c>
    </row>
    <row r="14" spans="1:18" s="26" customFormat="1" ht="18">
      <c r="A14" s="28"/>
      <c r="B14" s="29" t="str">
        <f>CONCATENATE("ADMINISTRAÇÃO LOCAL (",BDI!C36*100,"%)")</f>
        <v>ADMINISTRAÇÃO LOCAL (6,23%)</v>
      </c>
      <c r="C14" s="26">
        <f>C13*BDI!$C$36</f>
        <v>0</v>
      </c>
      <c r="D14" s="26">
        <f>D13*BDI!$C$36</f>
        <v>0</v>
      </c>
      <c r="E14" s="26">
        <f>E13*BDI!$C$36</f>
        <v>0</v>
      </c>
      <c r="F14" s="26">
        <f>F13*BDI!$C$36</f>
        <v>0</v>
      </c>
      <c r="G14" s="26">
        <f>G13*BDI!$C$36</f>
        <v>0</v>
      </c>
      <c r="H14" s="26">
        <f>H13*BDI!$C$36</f>
        <v>0</v>
      </c>
      <c r="I14" s="26">
        <f>I13*BDI!$C$36</f>
        <v>0</v>
      </c>
      <c r="J14" s="26">
        <f>J13*BDI!$C$36</f>
        <v>0</v>
      </c>
      <c r="K14" s="26">
        <f>K13*BDI!$C$36</f>
        <v>0</v>
      </c>
      <c r="L14" s="26">
        <f>L13*BDI!$C$36</f>
        <v>0</v>
      </c>
      <c r="M14" s="26">
        <f>M13*BDI!$C$36</f>
        <v>0</v>
      </c>
      <c r="N14" s="26">
        <f>N13*BDI!$C$36</f>
        <v>0</v>
      </c>
      <c r="O14" s="30"/>
      <c r="P14" s="30"/>
      <c r="Q14" s="31"/>
      <c r="R14" s="32"/>
    </row>
    <row r="15" spans="1:18" s="26" customFormat="1" ht="18">
      <c r="A15" s="33"/>
      <c r="B15" s="34" t="str">
        <f>CONCATENATE("BDI (",BDI!C26*100,"%)")</f>
        <v>BDI (21,41%)</v>
      </c>
      <c r="C15" s="124">
        <f>SUM(C13:C14)*BDI!$C$26</f>
        <v>0</v>
      </c>
      <c r="D15" s="124">
        <f>SUM(D13:D14)*BDI!$C$26</f>
        <v>0</v>
      </c>
      <c r="E15" s="124">
        <f>SUM(E13:E14)*BDI!$C$26</f>
        <v>0</v>
      </c>
      <c r="F15" s="124">
        <f>SUM(F13:F14)*BDI!$C$26</f>
        <v>0</v>
      </c>
      <c r="G15" s="124">
        <f>SUM(G13:G14)*BDI!$C$26</f>
        <v>0</v>
      </c>
      <c r="H15" s="124">
        <f>SUM(H13:H14)*BDI!$C$26</f>
        <v>0</v>
      </c>
      <c r="I15" s="124">
        <f>SUM(I13:I14)*BDI!$C$26</f>
        <v>0</v>
      </c>
      <c r="J15" s="124">
        <f>SUM(J13:J14)*BDI!$C$26</f>
        <v>0</v>
      </c>
      <c r="K15" s="124">
        <f>SUM(K13:K14)*BDI!$C$26</f>
        <v>0</v>
      </c>
      <c r="L15" s="124">
        <f>SUM(L13:L14)*BDI!$C$26</f>
        <v>0</v>
      </c>
      <c r="M15" s="124">
        <f>SUM(M13:M14)*BDI!$C$26</f>
        <v>0</v>
      </c>
      <c r="N15" s="124">
        <f>SUM(N13:N14)*BDI!$C$26</f>
        <v>0</v>
      </c>
      <c r="O15" s="35"/>
      <c r="P15" s="35"/>
      <c r="Q15" s="36"/>
      <c r="R15" s="37"/>
    </row>
    <row r="16" spans="1:18" s="30" customFormat="1" ht="42.95" customHeight="1">
      <c r="A16" s="38"/>
      <c r="B16" s="39" t="s">
        <v>73</v>
      </c>
      <c r="C16" s="125">
        <f>SUM(C13:C15)</f>
        <v>0</v>
      </c>
      <c r="D16" s="40">
        <f t="shared" ref="D16:M16" si="6">SUM(D13:D15)</f>
        <v>0</v>
      </c>
      <c r="E16" s="40">
        <f t="shared" si="6"/>
        <v>0</v>
      </c>
      <c r="F16" s="40">
        <f t="shared" si="6"/>
        <v>0</v>
      </c>
      <c r="G16" s="40">
        <f t="shared" si="6"/>
        <v>0</v>
      </c>
      <c r="H16" s="40">
        <f t="shared" si="6"/>
        <v>0</v>
      </c>
      <c r="I16" s="40">
        <f t="shared" si="6"/>
        <v>0</v>
      </c>
      <c r="J16" s="40">
        <f t="shared" si="6"/>
        <v>0</v>
      </c>
      <c r="K16" s="40">
        <f t="shared" si="6"/>
        <v>0</v>
      </c>
      <c r="L16" s="40">
        <f t="shared" ref="L16" si="7">SUM(L13:L15)</f>
        <v>0</v>
      </c>
      <c r="M16" s="40">
        <f t="shared" si="6"/>
        <v>0</v>
      </c>
      <c r="N16" s="126">
        <f>SUM(N13:N15)</f>
        <v>0</v>
      </c>
      <c r="O16" s="40"/>
      <c r="P16" s="40"/>
      <c r="Q16" s="40"/>
      <c r="R16" s="41"/>
    </row>
    <row r="17" spans="1:18" s="26" customFormat="1" ht="18.75" thickBot="1">
      <c r="A17" s="42"/>
      <c r="B17" s="43" t="s">
        <v>74</v>
      </c>
      <c r="C17" s="45">
        <v>7.8177797683058006E-2</v>
      </c>
      <c r="D17" s="45">
        <v>7.1124006240174661E-2</v>
      </c>
      <c r="E17" s="45">
        <v>6.3140567835433176E-2</v>
      </c>
      <c r="F17" s="45">
        <v>0.24787038353466054</v>
      </c>
      <c r="G17" s="45">
        <v>2.5669412601579226E-2</v>
      </c>
      <c r="H17" s="45">
        <v>7.4215261349222114E-2</v>
      </c>
      <c r="I17" s="45">
        <v>7.4215261349222114E-2</v>
      </c>
      <c r="J17" s="45">
        <v>7.9794404627935925E-2</v>
      </c>
      <c r="K17" s="45">
        <v>9.3895224560785751E-2</v>
      </c>
      <c r="L17" s="45">
        <v>9.1879099618345617E-2</v>
      </c>
      <c r="M17" s="45">
        <v>0.10001858059958291</v>
      </c>
      <c r="N17" s="45" t="e">
        <f t="shared" ref="C17:N17" si="8">N16/$N$16</f>
        <v>#DIV/0!</v>
      </c>
      <c r="O17" s="45"/>
      <c r="P17" s="45"/>
      <c r="Q17" s="44"/>
      <c r="R17" s="46"/>
    </row>
  </sheetData>
  <mergeCells count="3">
    <mergeCell ref="A3:A4"/>
    <mergeCell ref="B3:B4"/>
    <mergeCell ref="C3:R3"/>
  </mergeCells>
  <pageMargins left="0.51181102362204722" right="0.51181102362204722" top="0.78740157480314965" bottom="0.78740157480314965" header="0.31496062992125984" footer="0.31496062992125984"/>
  <pageSetup paperSize="8" scale="55" fitToHeight="0" orientation="landscape" r:id="rId1"/>
  <headerFooter>
    <oddHeader>&amp;L&amp;G&amp;C&amp;"-,Negrito"&amp;14REFORÇO ESTRUTURAL CONCHA ACUSTICA - PARQUE ESTADUAL JARAGUÁ&amp;RREFERENCIAL CDHU
VERSÃO 184
VIGÊNCIA A PARTIR DE 14/12/2021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ED3D-9B37-46B2-88AC-FD7981CEC9A2}">
  <sheetPr>
    <pageSetUpPr fitToPage="1"/>
  </sheetPr>
  <dimension ref="A1:E36"/>
  <sheetViews>
    <sheetView view="pageBreakPreview" zoomScale="60" zoomScaleNormal="100" workbookViewId="0">
      <selection activeCell="E17" sqref="E17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57" t="s">
        <v>26</v>
      </c>
      <c r="B1" s="157"/>
      <c r="C1" s="157"/>
    </row>
    <row r="2" spans="1:5" ht="30" customHeight="1">
      <c r="A2" s="158" t="s">
        <v>27</v>
      </c>
      <c r="B2" s="158"/>
      <c r="C2" s="158"/>
    </row>
    <row r="3" spans="1:5" ht="5.0999999999999996" customHeight="1">
      <c r="A3" s="2"/>
      <c r="B3" s="2"/>
      <c r="C3" s="2"/>
    </row>
    <row r="4" spans="1:5" ht="15" customHeight="1">
      <c r="A4" s="159" t="s">
        <v>28</v>
      </c>
      <c r="B4" s="159"/>
      <c r="C4" s="3">
        <v>2</v>
      </c>
    </row>
    <row r="5" spans="1:5" ht="15" customHeight="1">
      <c r="A5" s="2"/>
      <c r="B5" s="2"/>
      <c r="C5" s="2"/>
      <c r="D5" s="160"/>
      <c r="E5" s="160"/>
    </row>
    <row r="6" spans="1:5" ht="15" customHeight="1">
      <c r="A6" s="4" t="s">
        <v>0</v>
      </c>
      <c r="B6" s="4" t="s">
        <v>29</v>
      </c>
      <c r="C6" s="4" t="s">
        <v>30</v>
      </c>
    </row>
    <row r="7" spans="1:5">
      <c r="A7" s="5">
        <v>1</v>
      </c>
      <c r="B7" s="6" t="s">
        <v>31</v>
      </c>
      <c r="C7" s="7"/>
    </row>
    <row r="8" spans="1:5">
      <c r="A8" s="8" t="s">
        <v>12</v>
      </c>
      <c r="B8" s="9" t="s">
        <v>32</v>
      </c>
      <c r="C8" s="10">
        <v>7.0000000000000007E-2</v>
      </c>
    </row>
    <row r="9" spans="1:5">
      <c r="A9" s="5">
        <v>2</v>
      </c>
      <c r="B9" s="6" t="s">
        <v>33</v>
      </c>
      <c r="C9" s="7"/>
    </row>
    <row r="10" spans="1:5">
      <c r="A10" s="8" t="s">
        <v>9</v>
      </c>
      <c r="B10" s="9" t="s">
        <v>34</v>
      </c>
      <c r="C10" s="10">
        <f>IF(C$4=1,3/100,IF(C$4=2,4/100,IF(C$4=3,5.5/100,"")))</f>
        <v>0.04</v>
      </c>
    </row>
    <row r="11" spans="1:5">
      <c r="A11" s="5">
        <v>3</v>
      </c>
      <c r="B11" s="6" t="s">
        <v>35</v>
      </c>
      <c r="C11" s="7"/>
    </row>
    <row r="12" spans="1:5">
      <c r="A12" s="8" t="s">
        <v>36</v>
      </c>
      <c r="B12" s="9" t="s">
        <v>37</v>
      </c>
      <c r="C12" s="10">
        <v>6.0000000000000001E-3</v>
      </c>
    </row>
    <row r="13" spans="1:5">
      <c r="A13" s="5">
        <v>4</v>
      </c>
      <c r="B13" s="6" t="s">
        <v>38</v>
      </c>
      <c r="C13" s="7"/>
    </row>
    <row r="14" spans="1:5">
      <c r="A14" s="8" t="s">
        <v>39</v>
      </c>
      <c r="B14" s="9" t="s">
        <v>40</v>
      </c>
      <c r="C14" s="10">
        <f>IF(C$4=1,0.8/100,IF(C$4=2,0.8/100,IF(C$4=3,1/100,"")))</f>
        <v>8.0000000000000002E-3</v>
      </c>
    </row>
    <row r="15" spans="1:5">
      <c r="A15" s="8" t="s">
        <v>41</v>
      </c>
      <c r="B15" s="9" t="s">
        <v>42</v>
      </c>
      <c r="C15" s="10">
        <v>8.9999999999999993E-3</v>
      </c>
    </row>
    <row r="16" spans="1:5">
      <c r="A16" s="5">
        <v>5</v>
      </c>
      <c r="B16" s="6" t="s">
        <v>43</v>
      </c>
      <c r="C16" s="7"/>
    </row>
    <row r="17" spans="1:3">
      <c r="A17" s="8" t="s">
        <v>44</v>
      </c>
      <c r="B17" s="9" t="s">
        <v>45</v>
      </c>
      <c r="C17" s="11">
        <v>0.03</v>
      </c>
    </row>
    <row r="18" spans="1:3">
      <c r="A18" s="8" t="s">
        <v>46</v>
      </c>
      <c r="B18" s="9" t="s">
        <v>47</v>
      </c>
      <c r="C18" s="10">
        <v>6.4999999999999997E-3</v>
      </c>
    </row>
    <row r="19" spans="1:3">
      <c r="A19" s="8" t="s">
        <v>48</v>
      </c>
      <c r="B19" s="9" t="s">
        <v>49</v>
      </c>
      <c r="C19" s="10">
        <v>0.03</v>
      </c>
    </row>
    <row r="20" spans="1:3">
      <c r="A20" s="8" t="s">
        <v>50</v>
      </c>
      <c r="B20" s="9" t="s">
        <v>51</v>
      </c>
      <c r="C20" s="9"/>
    </row>
    <row r="23" spans="1:3">
      <c r="A23" s="156" t="s">
        <v>56</v>
      </c>
      <c r="B23" s="156"/>
      <c r="C23" s="156"/>
    </row>
    <row r="24" spans="1:3">
      <c r="A24" s="156" t="s">
        <v>52</v>
      </c>
      <c r="B24" s="156"/>
      <c r="C24" s="156"/>
    </row>
    <row r="26" spans="1:3" ht="18.75">
      <c r="A26" s="161" t="s">
        <v>57</v>
      </c>
      <c r="B26" s="162"/>
      <c r="C26" s="12">
        <f>ROUNDUP((((1+(C10+SUM(C14:C15)))*(1+C12)+(1*C8))/(1-SUM(C17:C20)))-1,4)</f>
        <v>0.21409999999999998</v>
      </c>
    </row>
    <row r="31" spans="1:3" ht="15.75">
      <c r="A31" s="163" t="s">
        <v>53</v>
      </c>
      <c r="B31" s="163"/>
      <c r="C31" s="163"/>
    </row>
    <row r="32" spans="1:3" ht="30" customHeight="1">
      <c r="A32" s="158" t="s">
        <v>54</v>
      </c>
      <c r="B32" s="158"/>
      <c r="C32" s="158"/>
    </row>
    <row r="33" spans="1:3">
      <c r="A33" s="13"/>
      <c r="B33" s="13"/>
    </row>
    <row r="34" spans="1:3">
      <c r="A34" s="156" t="s">
        <v>55</v>
      </c>
      <c r="B34" s="156"/>
      <c r="C34" s="14">
        <v>2</v>
      </c>
    </row>
    <row r="36" spans="1:3" ht="18.75">
      <c r="A36" s="164" t="s">
        <v>58</v>
      </c>
      <c r="B36" s="165"/>
      <c r="C36" s="15">
        <f>IF(C34&lt;&gt;"",IF(C34=1,3.49,(IF(C34=2,6.23,IF(C34=3,8.87,""))))/100,"")</f>
        <v>6.2300000000000001E-2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disablePrompts="1" count="1">
    <dataValidation type="list" allowBlank="1" showInputMessage="1" showErrorMessage="1" sqref="C4 C34" xr:uid="{43FF138E-AF6D-4783-8B6B-78189A467146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PE - JARAGUÁ</vt:lpstr>
      <vt:lpstr>CRONOGRAMA</vt:lpstr>
      <vt:lpstr>BDI</vt:lpstr>
      <vt:lpstr>BDI!Area_de_impressao</vt:lpstr>
      <vt:lpstr>'PE - JARAGUÁ'!Area_de_impressao</vt:lpstr>
      <vt:lpstr>'PE - JARAGUÁ'!Titulos_de_impressao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Murilo Aziz Araujo</cp:lastModifiedBy>
  <cp:lastPrinted>2022-01-21T14:02:54Z</cp:lastPrinted>
  <dcterms:created xsi:type="dcterms:W3CDTF">2019-01-03T17:36:26Z</dcterms:created>
  <dcterms:modified xsi:type="dcterms:W3CDTF">2022-03-25T17:36:40Z</dcterms:modified>
</cp:coreProperties>
</file>