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1"/>
  <workbookPr/>
  <mc:AlternateContent xmlns:mc="http://schemas.openxmlformats.org/markup-compatibility/2006">
    <mc:Choice Requires="x15">
      <x15ac:absPath xmlns:x15ac="http://schemas.microsoft.com/office/spreadsheetml/2010/11/ac" url="A:\ESTELA\PERMISSÕES DE USO\PE ILHA ANCHIETA\Termo de Referência\HOSPEDAGEM E OUTROS SERVIÇOS\"/>
    </mc:Choice>
  </mc:AlternateContent>
  <xr:revisionPtr revIDLastSave="61" documentId="8_{6ACBCCCB-E4D1-404A-A96B-6C3D8E2075DE}" xr6:coauthVersionLast="47" xr6:coauthVersionMax="47" xr10:uidLastSave="{208002BA-4A44-42FA-9EA3-2063EC22EE4B}"/>
  <bookViews>
    <workbookView xWindow="-120" yWindow="-120" windowWidth="25440" windowHeight="15390" tabRatio="995" firstSheet="17" activeTab="17" xr2:uid="{00000000-000D-0000-FFFF-FFFF00000000}"/>
  </bookViews>
  <sheets>
    <sheet name="Resumo" sheetId="12" r:id="rId1"/>
    <sheet name="Casa de Vidro" sheetId="3" r:id="rId2"/>
    <sheet name="Casa de Fiscalização" sheetId="4" r:id="rId3"/>
    <sheet name="Capela" sheetId="5" r:id="rId4"/>
    <sheet name="Sede - Administração" sheetId="23" r:id="rId5"/>
    <sheet name="Casa Oceano Atlântico" sheetId="7" r:id="rId6"/>
    <sheet name="Antiga Escolinha" sheetId="8" r:id="rId7"/>
    <sheet name="Casa Restinga" sheetId="9" r:id="rId8"/>
    <sheet name="Oficina Trator" sheetId="10" r:id="rId9"/>
    <sheet name="Depósito de Equipamentos" sheetId="11" r:id="rId10"/>
    <sheet name="Sanitários dos Quiosques" sheetId="19" r:id="rId11"/>
    <sheet name="Sanitários do Ranchão" sheetId="21" r:id="rId12"/>
    <sheet name="ETA" sheetId="13" r:id="rId13"/>
    <sheet name="ETE" sheetId="14" r:id="rId14"/>
    <sheet name="Gerador a Diesel" sheetId="18" r:id="rId15"/>
    <sheet name="Fotovoltaico" sheetId="15" r:id="rId16"/>
    <sheet name="Trilhas" sheetId="16" r:id="rId17"/>
    <sheet name="Área de Banho" sheetId="17" r:id="rId18"/>
    <sheet name="dados" sheetId="1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6">'Antiga Escolinha'!$B$2:$P$33</definedName>
    <definedName name="_xlnm.Print_Area" localSheetId="17">'Área de Banho'!$B$2:$P$13</definedName>
    <definedName name="_xlnm.Print_Area" localSheetId="3">Capela!$B$2:$P$33</definedName>
    <definedName name="_xlnm.Print_Area" localSheetId="1">'Casa de Vidro'!$B$2:$P$33</definedName>
    <definedName name="_xlnm.Print_Area" localSheetId="5">'Casa Oceano Atlântico'!$B$2:$P$33</definedName>
    <definedName name="_xlnm.Print_Area" localSheetId="7">'Casa Restinga'!$B$2:$P$33</definedName>
    <definedName name="_xlnm.Print_Area" localSheetId="9">'Depósito de Equipamentos'!$B$2:$P$33</definedName>
    <definedName name="_xlnm.Print_Area" localSheetId="2">'Casa de Fiscalização'!$B$2:$P$33</definedName>
    <definedName name="_xlnm.Print_Area" localSheetId="12">ETA!$B$2:$P$11</definedName>
    <definedName name="_xlnm.Print_Area" localSheetId="13">ETE!$B$2:$P$11</definedName>
    <definedName name="_xlnm.Print_Area" localSheetId="15">Fotovoltaico!$B$2:$P$12</definedName>
    <definedName name="_xlnm.Print_Area" localSheetId="14">'Gerador a Diesel'!$B$2:$P$9</definedName>
    <definedName name="_xlnm.Print_Area" localSheetId="8">'Oficina Trator'!$B$2:$P$33</definedName>
    <definedName name="_xlnm.Print_Area" localSheetId="0">Resumo!$A$2:$L$24</definedName>
    <definedName name="_xlnm.Print_Area" localSheetId="11">'Sanitários do Ranchão'!$B$2:$P$33</definedName>
    <definedName name="_xlnm.Print_Area" localSheetId="10">'Sanitários dos Quiosques'!$B$2:$P$33</definedName>
    <definedName name="_xlnm.Print_Area" localSheetId="4">'Sede - Administração'!$B$2:$P$33</definedName>
    <definedName name="_xlnm.Print_Area" localSheetId="16">Trilhas!$B$2:$P$11</definedName>
    <definedName name="_xlnm.Database">[1]BOLETIM!$A$1:$F$2150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6" l="1"/>
  <c r="H15" i="16" s="1"/>
  <c r="I15" i="16" s="1"/>
  <c r="J15" i="16" s="1"/>
  <c r="K15" i="16" s="1"/>
  <c r="L15" i="16" s="1"/>
  <c r="M15" i="16" s="1"/>
  <c r="N15" i="16" s="1"/>
  <c r="O15" i="16" s="1"/>
  <c r="P15" i="16" s="1"/>
  <c r="G14" i="16"/>
  <c r="H14" i="16" s="1"/>
  <c r="I14" i="16" s="1"/>
  <c r="J14" i="16" s="1"/>
  <c r="K14" i="16" s="1"/>
  <c r="L14" i="16" s="1"/>
  <c r="M14" i="16" s="1"/>
  <c r="N14" i="16" s="1"/>
  <c r="O14" i="16" s="1"/>
  <c r="P14" i="16" s="1"/>
  <c r="F32" i="23"/>
  <c r="I32" i="23" s="1"/>
  <c r="L32" i="23" s="1"/>
  <c r="O32" i="23" s="1"/>
  <c r="F31" i="23"/>
  <c r="I31" i="23" s="1"/>
  <c r="L31" i="23" s="1"/>
  <c r="O31" i="23" s="1"/>
  <c r="F30" i="23"/>
  <c r="H30" i="23" s="1"/>
  <c r="J30" i="23" s="1"/>
  <c r="L30" i="23" s="1"/>
  <c r="N30" i="23" s="1"/>
  <c r="P30" i="23" s="1"/>
  <c r="F29" i="23"/>
  <c r="G29" i="23" s="1"/>
  <c r="H29" i="23" s="1"/>
  <c r="I29" i="23" s="1"/>
  <c r="J29" i="23" s="1"/>
  <c r="K29" i="23" s="1"/>
  <c r="L29" i="23" s="1"/>
  <c r="M29" i="23" s="1"/>
  <c r="N29" i="23" s="1"/>
  <c r="O29" i="23" s="1"/>
  <c r="P29" i="23" s="1"/>
  <c r="F28" i="23"/>
  <c r="H28" i="23" s="1"/>
  <c r="J28" i="23" s="1"/>
  <c r="L28" i="23" s="1"/>
  <c r="N28" i="23" s="1"/>
  <c r="F27" i="23"/>
  <c r="P27" i="23" s="1"/>
  <c r="F26" i="23"/>
  <c r="G26" i="23" s="1"/>
  <c r="H26" i="23" s="1"/>
  <c r="I26" i="23" s="1"/>
  <c r="J26" i="23" s="1"/>
  <c r="K26" i="23" s="1"/>
  <c r="L26" i="23" s="1"/>
  <c r="M26" i="23" s="1"/>
  <c r="N26" i="23" s="1"/>
  <c r="O26" i="23" s="1"/>
  <c r="P26" i="23" s="1"/>
  <c r="F25" i="23"/>
  <c r="G25" i="23" s="1"/>
  <c r="H25" i="23" s="1"/>
  <c r="I25" i="23" s="1"/>
  <c r="J25" i="23" s="1"/>
  <c r="K25" i="23" s="1"/>
  <c r="L25" i="23" s="1"/>
  <c r="M25" i="23" s="1"/>
  <c r="N25" i="23" s="1"/>
  <c r="O25" i="23" s="1"/>
  <c r="P25" i="23" s="1"/>
  <c r="F24" i="23"/>
  <c r="G24" i="23" s="1"/>
  <c r="H24" i="23" s="1"/>
  <c r="I24" i="23" s="1"/>
  <c r="J24" i="23" s="1"/>
  <c r="K24" i="23" s="1"/>
  <c r="L24" i="23" s="1"/>
  <c r="M24" i="23" s="1"/>
  <c r="N24" i="23" s="1"/>
  <c r="O24" i="23" s="1"/>
  <c r="P24" i="23" s="1"/>
  <c r="L23" i="23"/>
  <c r="F23" i="23"/>
  <c r="J23" i="23" s="1"/>
  <c r="N23" i="23" s="1"/>
  <c r="F22" i="23"/>
  <c r="H22" i="23" s="1"/>
  <c r="J22" i="23" s="1"/>
  <c r="L22" i="23" s="1"/>
  <c r="N22" i="23" s="1"/>
  <c r="P22" i="23" s="1"/>
  <c r="F21" i="23"/>
  <c r="G21" i="23" s="1"/>
  <c r="H21" i="23" s="1"/>
  <c r="I21" i="23" s="1"/>
  <c r="J21" i="23" s="1"/>
  <c r="K21" i="23" s="1"/>
  <c r="L21" i="23" s="1"/>
  <c r="M21" i="23" s="1"/>
  <c r="N21" i="23" s="1"/>
  <c r="O21" i="23" s="1"/>
  <c r="P21" i="23" s="1"/>
  <c r="F20" i="23"/>
  <c r="G20" i="23" s="1"/>
  <c r="H20" i="23" s="1"/>
  <c r="I20" i="23" s="1"/>
  <c r="J20" i="23" s="1"/>
  <c r="K20" i="23" s="1"/>
  <c r="L20" i="23" s="1"/>
  <c r="M20" i="23" s="1"/>
  <c r="N20" i="23" s="1"/>
  <c r="O20" i="23" s="1"/>
  <c r="P20" i="23" s="1"/>
  <c r="F19" i="23"/>
  <c r="G19" i="23" s="1"/>
  <c r="H19" i="23" s="1"/>
  <c r="I19" i="23" s="1"/>
  <c r="J19" i="23" s="1"/>
  <c r="K19" i="23" s="1"/>
  <c r="L19" i="23" s="1"/>
  <c r="M19" i="23" s="1"/>
  <c r="N19" i="23" s="1"/>
  <c r="O19" i="23" s="1"/>
  <c r="P19" i="23" s="1"/>
  <c r="F18" i="23"/>
  <c r="G18" i="23" s="1"/>
  <c r="H18" i="23" s="1"/>
  <c r="I18" i="23" s="1"/>
  <c r="J18" i="23" s="1"/>
  <c r="K18" i="23" s="1"/>
  <c r="L18" i="23" s="1"/>
  <c r="M18" i="23" s="1"/>
  <c r="N18" i="23" s="1"/>
  <c r="O18" i="23" s="1"/>
  <c r="P18" i="23" s="1"/>
  <c r="F17" i="23"/>
  <c r="G17" i="23" s="1"/>
  <c r="H17" i="23" s="1"/>
  <c r="I17" i="23" s="1"/>
  <c r="J17" i="23" s="1"/>
  <c r="K17" i="23" s="1"/>
  <c r="L17" i="23" s="1"/>
  <c r="M17" i="23" s="1"/>
  <c r="N17" i="23" s="1"/>
  <c r="O17" i="23" s="1"/>
  <c r="P17" i="23" s="1"/>
  <c r="F16" i="23"/>
  <c r="G16" i="23" s="1"/>
  <c r="H16" i="23" s="1"/>
  <c r="I16" i="23" s="1"/>
  <c r="J16" i="23" s="1"/>
  <c r="K16" i="23" s="1"/>
  <c r="L16" i="23" s="1"/>
  <c r="M16" i="23" s="1"/>
  <c r="N16" i="23" s="1"/>
  <c r="O16" i="23" s="1"/>
  <c r="P16" i="23" s="1"/>
  <c r="F15" i="23"/>
  <c r="H15" i="23" s="1"/>
  <c r="J15" i="23" s="1"/>
  <c r="L15" i="23" s="1"/>
  <c r="N15" i="23" s="1"/>
  <c r="P15" i="23" s="1"/>
  <c r="F14" i="23"/>
  <c r="G14" i="23" s="1"/>
  <c r="H14" i="23" s="1"/>
  <c r="I14" i="23" s="1"/>
  <c r="J14" i="23" s="1"/>
  <c r="K14" i="23" s="1"/>
  <c r="L14" i="23" s="1"/>
  <c r="M14" i="23" s="1"/>
  <c r="N14" i="23" s="1"/>
  <c r="O14" i="23" s="1"/>
  <c r="P14" i="23" s="1"/>
  <c r="F13" i="23"/>
  <c r="G13" i="23" s="1"/>
  <c r="H13" i="23" s="1"/>
  <c r="I13" i="23" s="1"/>
  <c r="J13" i="23" s="1"/>
  <c r="K13" i="23" s="1"/>
  <c r="L13" i="23" s="1"/>
  <c r="M13" i="23" s="1"/>
  <c r="N13" i="23" s="1"/>
  <c r="O13" i="23" s="1"/>
  <c r="P13" i="23" s="1"/>
  <c r="F12" i="23"/>
  <c r="G12" i="23" s="1"/>
  <c r="H12" i="23" s="1"/>
  <c r="I12" i="23" s="1"/>
  <c r="J12" i="23" s="1"/>
  <c r="K12" i="23" s="1"/>
  <c r="L12" i="23" s="1"/>
  <c r="M12" i="23" s="1"/>
  <c r="N12" i="23" s="1"/>
  <c r="O12" i="23" s="1"/>
  <c r="P12" i="23" s="1"/>
  <c r="F11" i="23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F10" i="23"/>
  <c r="H10" i="23" s="1"/>
  <c r="J10" i="23" s="1"/>
  <c r="L10" i="23" s="1"/>
  <c r="N10" i="23" s="1"/>
  <c r="P10" i="23" s="1"/>
  <c r="F9" i="23"/>
  <c r="G9" i="23" s="1"/>
  <c r="H9" i="23" s="1"/>
  <c r="I9" i="23" s="1"/>
  <c r="J9" i="23" s="1"/>
  <c r="K9" i="23" s="1"/>
  <c r="L9" i="23" s="1"/>
  <c r="M9" i="23" s="1"/>
  <c r="N9" i="23" s="1"/>
  <c r="O9" i="23" s="1"/>
  <c r="P9" i="23" s="1"/>
  <c r="F8" i="23"/>
  <c r="G8" i="23" s="1"/>
  <c r="H8" i="23" s="1"/>
  <c r="I8" i="23" s="1"/>
  <c r="J8" i="23" s="1"/>
  <c r="K8" i="23" s="1"/>
  <c r="L8" i="23" s="1"/>
  <c r="M8" i="23" s="1"/>
  <c r="N8" i="23" s="1"/>
  <c r="O8" i="23" s="1"/>
  <c r="P8" i="23" s="1"/>
  <c r="F7" i="23"/>
  <c r="G7" i="23" s="1"/>
  <c r="G16" i="16" l="1"/>
  <c r="G33" i="23"/>
  <c r="B10" i="12" s="1"/>
  <c r="H7" i="23"/>
  <c r="H16" i="16" l="1"/>
  <c r="H33" i="23"/>
  <c r="C10" i="12" s="1"/>
  <c r="I7" i="23"/>
  <c r="I16" i="16" l="1"/>
  <c r="J7" i="23"/>
  <c r="I33" i="23"/>
  <c r="D10" i="12" s="1"/>
  <c r="J16" i="16" l="1"/>
  <c r="J33" i="23"/>
  <c r="E10" i="12" s="1"/>
  <c r="K7" i="23"/>
  <c r="K16" i="16" l="1"/>
  <c r="L7" i="23"/>
  <c r="K33" i="23"/>
  <c r="F10" i="12" s="1"/>
  <c r="L16" i="16" l="1"/>
  <c r="L33" i="23"/>
  <c r="G10" i="12" s="1"/>
  <c r="M7" i="23"/>
  <c r="M16" i="16" l="1"/>
  <c r="M33" i="23"/>
  <c r="H10" i="12" s="1"/>
  <c r="N7" i="23"/>
  <c r="N16" i="16" l="1"/>
  <c r="N33" i="23"/>
  <c r="I10" i="12" s="1"/>
  <c r="O7" i="23"/>
  <c r="O16" i="16" l="1"/>
  <c r="P16" i="16"/>
  <c r="P7" i="23"/>
  <c r="P33" i="23" s="1"/>
  <c r="K10" i="12" s="1"/>
  <c r="O33" i="23"/>
  <c r="J10" i="12" s="1"/>
  <c r="L10" i="12" s="1"/>
  <c r="F32" i="21" l="1"/>
  <c r="I32" i="21" s="1"/>
  <c r="L32" i="21" s="1"/>
  <c r="O32" i="21" s="1"/>
  <c r="F31" i="21"/>
  <c r="I31" i="21" s="1"/>
  <c r="L31" i="21" s="1"/>
  <c r="O31" i="21" s="1"/>
  <c r="F30" i="21"/>
  <c r="H30" i="21" s="1"/>
  <c r="J30" i="21" s="1"/>
  <c r="L30" i="21" s="1"/>
  <c r="N30" i="21" s="1"/>
  <c r="P30" i="21" s="1"/>
  <c r="F29" i="21"/>
  <c r="G29" i="21" s="1"/>
  <c r="H29" i="21" s="1"/>
  <c r="I29" i="21" s="1"/>
  <c r="J29" i="21" s="1"/>
  <c r="K29" i="21" s="1"/>
  <c r="L29" i="21" s="1"/>
  <c r="M29" i="21" s="1"/>
  <c r="N29" i="21" s="1"/>
  <c r="O29" i="21" s="1"/>
  <c r="P29" i="21" s="1"/>
  <c r="F28" i="21"/>
  <c r="H28" i="21" s="1"/>
  <c r="J28" i="21" s="1"/>
  <c r="L28" i="21" s="1"/>
  <c r="N28" i="21" s="1"/>
  <c r="F27" i="21"/>
  <c r="P27" i="21" s="1"/>
  <c r="F26" i="21"/>
  <c r="G26" i="21" s="1"/>
  <c r="H26" i="21" s="1"/>
  <c r="I26" i="21" s="1"/>
  <c r="J26" i="21" s="1"/>
  <c r="K26" i="21" s="1"/>
  <c r="L26" i="21" s="1"/>
  <c r="M26" i="21" s="1"/>
  <c r="N26" i="21" s="1"/>
  <c r="O26" i="21" s="1"/>
  <c r="P26" i="21" s="1"/>
  <c r="F25" i="21"/>
  <c r="G25" i="21" s="1"/>
  <c r="H25" i="21" s="1"/>
  <c r="I25" i="21" s="1"/>
  <c r="J25" i="21" s="1"/>
  <c r="K25" i="21" s="1"/>
  <c r="L25" i="21" s="1"/>
  <c r="M25" i="21" s="1"/>
  <c r="N25" i="21" s="1"/>
  <c r="O25" i="21" s="1"/>
  <c r="P25" i="21" s="1"/>
  <c r="F24" i="21"/>
  <c r="G24" i="21" s="1"/>
  <c r="H24" i="21" s="1"/>
  <c r="I24" i="21" s="1"/>
  <c r="J24" i="21" s="1"/>
  <c r="K24" i="21" s="1"/>
  <c r="L24" i="21" s="1"/>
  <c r="M24" i="21" s="1"/>
  <c r="N24" i="21" s="1"/>
  <c r="O24" i="21" s="1"/>
  <c r="P24" i="21" s="1"/>
  <c r="L23" i="21"/>
  <c r="F23" i="21"/>
  <c r="J23" i="21" s="1"/>
  <c r="N23" i="21" s="1"/>
  <c r="F22" i="21"/>
  <c r="H22" i="21" s="1"/>
  <c r="J22" i="21" s="1"/>
  <c r="L22" i="21" s="1"/>
  <c r="N22" i="21" s="1"/>
  <c r="P22" i="21" s="1"/>
  <c r="F21" i="21"/>
  <c r="G21" i="21" s="1"/>
  <c r="H21" i="21" s="1"/>
  <c r="I21" i="21" s="1"/>
  <c r="J21" i="21" s="1"/>
  <c r="K21" i="21" s="1"/>
  <c r="L21" i="21" s="1"/>
  <c r="M21" i="21" s="1"/>
  <c r="N21" i="21" s="1"/>
  <c r="O21" i="21" s="1"/>
  <c r="P21" i="21" s="1"/>
  <c r="F20" i="21"/>
  <c r="G20" i="21" s="1"/>
  <c r="H20" i="21" s="1"/>
  <c r="I20" i="21" s="1"/>
  <c r="J20" i="21" s="1"/>
  <c r="K20" i="21" s="1"/>
  <c r="L20" i="21" s="1"/>
  <c r="M20" i="21" s="1"/>
  <c r="N20" i="21" s="1"/>
  <c r="O20" i="21" s="1"/>
  <c r="P20" i="21" s="1"/>
  <c r="F19" i="21"/>
  <c r="G19" i="21" s="1"/>
  <c r="H19" i="21" s="1"/>
  <c r="I19" i="21" s="1"/>
  <c r="J19" i="21" s="1"/>
  <c r="K19" i="21" s="1"/>
  <c r="L19" i="21" s="1"/>
  <c r="M19" i="21" s="1"/>
  <c r="N19" i="21" s="1"/>
  <c r="O19" i="21" s="1"/>
  <c r="P19" i="21" s="1"/>
  <c r="F18" i="21"/>
  <c r="G18" i="21" s="1"/>
  <c r="H18" i="21" s="1"/>
  <c r="I18" i="21" s="1"/>
  <c r="J18" i="21" s="1"/>
  <c r="K18" i="21" s="1"/>
  <c r="L18" i="21" s="1"/>
  <c r="M18" i="21" s="1"/>
  <c r="N18" i="21" s="1"/>
  <c r="O18" i="21" s="1"/>
  <c r="P18" i="21" s="1"/>
  <c r="F17" i="21"/>
  <c r="G17" i="21" s="1"/>
  <c r="H17" i="21" s="1"/>
  <c r="I17" i="21" s="1"/>
  <c r="J17" i="21" s="1"/>
  <c r="K17" i="21" s="1"/>
  <c r="L17" i="21" s="1"/>
  <c r="M17" i="21" s="1"/>
  <c r="N17" i="21" s="1"/>
  <c r="O17" i="21" s="1"/>
  <c r="P17" i="21" s="1"/>
  <c r="F16" i="21"/>
  <c r="G16" i="21" s="1"/>
  <c r="H16" i="21" s="1"/>
  <c r="I16" i="21" s="1"/>
  <c r="J16" i="21" s="1"/>
  <c r="K16" i="21" s="1"/>
  <c r="L16" i="21" s="1"/>
  <c r="M16" i="21" s="1"/>
  <c r="N16" i="21" s="1"/>
  <c r="O16" i="21" s="1"/>
  <c r="P16" i="21" s="1"/>
  <c r="F15" i="21"/>
  <c r="H15" i="21" s="1"/>
  <c r="J15" i="21" s="1"/>
  <c r="L15" i="21" s="1"/>
  <c r="N15" i="21" s="1"/>
  <c r="P15" i="21" s="1"/>
  <c r="F14" i="21"/>
  <c r="G14" i="21" s="1"/>
  <c r="H14" i="21" s="1"/>
  <c r="I14" i="21" s="1"/>
  <c r="J14" i="21" s="1"/>
  <c r="K14" i="21" s="1"/>
  <c r="L14" i="21" s="1"/>
  <c r="M14" i="21" s="1"/>
  <c r="N14" i="21" s="1"/>
  <c r="O14" i="21" s="1"/>
  <c r="P14" i="21" s="1"/>
  <c r="F13" i="21"/>
  <c r="G13" i="21" s="1"/>
  <c r="H13" i="21" s="1"/>
  <c r="I13" i="21" s="1"/>
  <c r="J13" i="21" s="1"/>
  <c r="K13" i="21" s="1"/>
  <c r="L13" i="21" s="1"/>
  <c r="M13" i="21" s="1"/>
  <c r="N13" i="21" s="1"/>
  <c r="O13" i="21" s="1"/>
  <c r="P13" i="21" s="1"/>
  <c r="F12" i="21"/>
  <c r="G12" i="21" s="1"/>
  <c r="H12" i="21" s="1"/>
  <c r="I12" i="21" s="1"/>
  <c r="J12" i="21" s="1"/>
  <c r="K12" i="21" s="1"/>
  <c r="L12" i="21" s="1"/>
  <c r="M12" i="21" s="1"/>
  <c r="N12" i="21" s="1"/>
  <c r="O12" i="21" s="1"/>
  <c r="P12" i="21" s="1"/>
  <c r="F11" i="2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F10" i="21"/>
  <c r="H10" i="21" s="1"/>
  <c r="J10" i="21" s="1"/>
  <c r="L10" i="21" s="1"/>
  <c r="N10" i="21" s="1"/>
  <c r="P10" i="21" s="1"/>
  <c r="F9" i="21"/>
  <c r="G9" i="21" s="1"/>
  <c r="H9" i="21" s="1"/>
  <c r="I9" i="21" s="1"/>
  <c r="J9" i="21" s="1"/>
  <c r="K9" i="21" s="1"/>
  <c r="L9" i="21" s="1"/>
  <c r="M9" i="21" s="1"/>
  <c r="N9" i="21" s="1"/>
  <c r="O9" i="21" s="1"/>
  <c r="P9" i="21" s="1"/>
  <c r="F8" i="21"/>
  <c r="G8" i="21" s="1"/>
  <c r="H8" i="21" s="1"/>
  <c r="I8" i="21" s="1"/>
  <c r="J8" i="21" s="1"/>
  <c r="K8" i="21" s="1"/>
  <c r="L8" i="21" s="1"/>
  <c r="M8" i="21" s="1"/>
  <c r="N8" i="21" s="1"/>
  <c r="O8" i="21" s="1"/>
  <c r="P8" i="21" s="1"/>
  <c r="F7" i="21"/>
  <c r="G7" i="21" s="1"/>
  <c r="G33" i="21" l="1"/>
  <c r="B17" i="12" s="1"/>
  <c r="H7" i="21"/>
  <c r="H33" i="21" l="1"/>
  <c r="C17" i="12" s="1"/>
  <c r="I7" i="21"/>
  <c r="I33" i="21" l="1"/>
  <c r="D17" i="12" s="1"/>
  <c r="J7" i="21"/>
  <c r="J33" i="21" l="1"/>
  <c r="E17" i="12" s="1"/>
  <c r="K7" i="21"/>
  <c r="K33" i="21" l="1"/>
  <c r="F17" i="12" s="1"/>
  <c r="L7" i="21"/>
  <c r="L33" i="21" l="1"/>
  <c r="G17" i="12" s="1"/>
  <c r="M7" i="21"/>
  <c r="M33" i="21" l="1"/>
  <c r="H17" i="12" s="1"/>
  <c r="N7" i="21"/>
  <c r="N33" i="21" l="1"/>
  <c r="I17" i="12" s="1"/>
  <c r="O7" i="21"/>
  <c r="O33" i="21" l="1"/>
  <c r="J17" i="12" s="1"/>
  <c r="P7" i="21"/>
  <c r="P33" i="21" s="1"/>
  <c r="K17" i="12" s="1"/>
  <c r="L17" i="12" l="1"/>
  <c r="F32" i="19"/>
  <c r="I32" i="19" s="1"/>
  <c r="L32" i="19" s="1"/>
  <c r="O32" i="19" s="1"/>
  <c r="F31" i="19"/>
  <c r="I31" i="19" s="1"/>
  <c r="L31" i="19" s="1"/>
  <c r="O31" i="19" s="1"/>
  <c r="F30" i="19"/>
  <c r="H30" i="19" s="1"/>
  <c r="J30" i="19" s="1"/>
  <c r="L30" i="19" s="1"/>
  <c r="N30" i="19" s="1"/>
  <c r="P30" i="19" s="1"/>
  <c r="F29" i="19"/>
  <c r="G29" i="19" s="1"/>
  <c r="H29" i="19" s="1"/>
  <c r="I29" i="19" s="1"/>
  <c r="J29" i="19" s="1"/>
  <c r="K29" i="19" s="1"/>
  <c r="L29" i="19" s="1"/>
  <c r="M29" i="19" s="1"/>
  <c r="N29" i="19" s="1"/>
  <c r="O29" i="19" s="1"/>
  <c r="P29" i="19" s="1"/>
  <c r="F28" i="19"/>
  <c r="H28" i="19" s="1"/>
  <c r="J28" i="19" s="1"/>
  <c r="L28" i="19" s="1"/>
  <c r="N28" i="19" s="1"/>
  <c r="F27" i="19"/>
  <c r="P27" i="19" s="1"/>
  <c r="F26" i="19"/>
  <c r="G26" i="19" s="1"/>
  <c r="H26" i="19" s="1"/>
  <c r="I26" i="19" s="1"/>
  <c r="J26" i="19" s="1"/>
  <c r="K26" i="19" s="1"/>
  <c r="L26" i="19" s="1"/>
  <c r="M26" i="19" s="1"/>
  <c r="N26" i="19" s="1"/>
  <c r="O26" i="19" s="1"/>
  <c r="P26" i="19" s="1"/>
  <c r="F25" i="19"/>
  <c r="G25" i="19" s="1"/>
  <c r="H25" i="19" s="1"/>
  <c r="I25" i="19" s="1"/>
  <c r="J25" i="19" s="1"/>
  <c r="K25" i="19" s="1"/>
  <c r="L25" i="19" s="1"/>
  <c r="M25" i="19" s="1"/>
  <c r="N25" i="19" s="1"/>
  <c r="O25" i="19" s="1"/>
  <c r="P25" i="19" s="1"/>
  <c r="F24" i="19"/>
  <c r="G24" i="19" s="1"/>
  <c r="H24" i="19" s="1"/>
  <c r="I24" i="19" s="1"/>
  <c r="J24" i="19" s="1"/>
  <c r="K24" i="19" s="1"/>
  <c r="L24" i="19" s="1"/>
  <c r="M24" i="19" s="1"/>
  <c r="N24" i="19" s="1"/>
  <c r="O24" i="19" s="1"/>
  <c r="P24" i="19" s="1"/>
  <c r="L23" i="19"/>
  <c r="F23" i="19"/>
  <c r="J23" i="19" s="1"/>
  <c r="N23" i="19" s="1"/>
  <c r="F22" i="19"/>
  <c r="H22" i="19" s="1"/>
  <c r="J22" i="19" s="1"/>
  <c r="L22" i="19" s="1"/>
  <c r="N22" i="19" s="1"/>
  <c r="P22" i="19" s="1"/>
  <c r="F21" i="19"/>
  <c r="G21" i="19" s="1"/>
  <c r="H21" i="19" s="1"/>
  <c r="I21" i="19" s="1"/>
  <c r="J21" i="19" s="1"/>
  <c r="K21" i="19" s="1"/>
  <c r="L21" i="19" s="1"/>
  <c r="M21" i="19" s="1"/>
  <c r="N21" i="19" s="1"/>
  <c r="O21" i="19" s="1"/>
  <c r="P21" i="19" s="1"/>
  <c r="F20" i="19"/>
  <c r="G20" i="19" s="1"/>
  <c r="H20" i="19" s="1"/>
  <c r="I20" i="19" s="1"/>
  <c r="J20" i="19" s="1"/>
  <c r="K20" i="19" s="1"/>
  <c r="L20" i="19" s="1"/>
  <c r="M20" i="19" s="1"/>
  <c r="N20" i="19" s="1"/>
  <c r="O20" i="19" s="1"/>
  <c r="P20" i="19" s="1"/>
  <c r="F19" i="19"/>
  <c r="G19" i="19" s="1"/>
  <c r="H19" i="19" s="1"/>
  <c r="I19" i="19" s="1"/>
  <c r="J19" i="19" s="1"/>
  <c r="K19" i="19" s="1"/>
  <c r="L19" i="19" s="1"/>
  <c r="M19" i="19" s="1"/>
  <c r="N19" i="19" s="1"/>
  <c r="O19" i="19" s="1"/>
  <c r="P19" i="19" s="1"/>
  <c r="F18" i="19"/>
  <c r="G18" i="19" s="1"/>
  <c r="H18" i="19" s="1"/>
  <c r="I18" i="19" s="1"/>
  <c r="J18" i="19" s="1"/>
  <c r="K18" i="19" s="1"/>
  <c r="L18" i="19" s="1"/>
  <c r="M18" i="19" s="1"/>
  <c r="N18" i="19" s="1"/>
  <c r="O18" i="19" s="1"/>
  <c r="P18" i="19" s="1"/>
  <c r="F17" i="19"/>
  <c r="G17" i="19" s="1"/>
  <c r="H17" i="19" s="1"/>
  <c r="I17" i="19" s="1"/>
  <c r="J17" i="19" s="1"/>
  <c r="K17" i="19" s="1"/>
  <c r="L17" i="19" s="1"/>
  <c r="M17" i="19" s="1"/>
  <c r="N17" i="19" s="1"/>
  <c r="O17" i="19" s="1"/>
  <c r="P17" i="19" s="1"/>
  <c r="F16" i="19"/>
  <c r="G16" i="19" s="1"/>
  <c r="H16" i="19" s="1"/>
  <c r="I16" i="19" s="1"/>
  <c r="J16" i="19" s="1"/>
  <c r="K16" i="19" s="1"/>
  <c r="L16" i="19" s="1"/>
  <c r="M16" i="19" s="1"/>
  <c r="N16" i="19" s="1"/>
  <c r="O16" i="19" s="1"/>
  <c r="P16" i="19" s="1"/>
  <c r="F15" i="19"/>
  <c r="H15" i="19" s="1"/>
  <c r="J15" i="19" s="1"/>
  <c r="L15" i="19" s="1"/>
  <c r="N15" i="19" s="1"/>
  <c r="P15" i="19" s="1"/>
  <c r="F14" i="19"/>
  <c r="G14" i="19" s="1"/>
  <c r="H14" i="19" s="1"/>
  <c r="I14" i="19" s="1"/>
  <c r="J14" i="19" s="1"/>
  <c r="K14" i="19" s="1"/>
  <c r="L14" i="19" s="1"/>
  <c r="M14" i="19" s="1"/>
  <c r="N14" i="19" s="1"/>
  <c r="O14" i="19" s="1"/>
  <c r="P14" i="19" s="1"/>
  <c r="F13" i="19"/>
  <c r="G13" i="19" s="1"/>
  <c r="H13" i="19" s="1"/>
  <c r="I13" i="19" s="1"/>
  <c r="J13" i="19" s="1"/>
  <c r="K13" i="19" s="1"/>
  <c r="L13" i="19" s="1"/>
  <c r="M13" i="19" s="1"/>
  <c r="N13" i="19" s="1"/>
  <c r="O13" i="19" s="1"/>
  <c r="P13" i="19" s="1"/>
  <c r="F12" i="19"/>
  <c r="G12" i="19" s="1"/>
  <c r="H12" i="19" s="1"/>
  <c r="I12" i="19" s="1"/>
  <c r="J12" i="19" s="1"/>
  <c r="K12" i="19" s="1"/>
  <c r="L12" i="19" s="1"/>
  <c r="M12" i="19" s="1"/>
  <c r="N12" i="19" s="1"/>
  <c r="O12" i="19" s="1"/>
  <c r="P12" i="19" s="1"/>
  <c r="F11" i="19"/>
  <c r="G11" i="19" s="1"/>
  <c r="H11" i="19" s="1"/>
  <c r="I11" i="19" s="1"/>
  <c r="J11" i="19" s="1"/>
  <c r="K11" i="19" s="1"/>
  <c r="L11" i="19" s="1"/>
  <c r="M11" i="19" s="1"/>
  <c r="N11" i="19" s="1"/>
  <c r="O11" i="19" s="1"/>
  <c r="P11" i="19" s="1"/>
  <c r="F10" i="19"/>
  <c r="H10" i="19" s="1"/>
  <c r="J10" i="19" s="1"/>
  <c r="L10" i="19" s="1"/>
  <c r="N10" i="19" s="1"/>
  <c r="P10" i="19" s="1"/>
  <c r="F9" i="19"/>
  <c r="G9" i="19" s="1"/>
  <c r="H9" i="19" s="1"/>
  <c r="I9" i="19" s="1"/>
  <c r="J9" i="19" s="1"/>
  <c r="K9" i="19" s="1"/>
  <c r="L9" i="19" s="1"/>
  <c r="M9" i="19" s="1"/>
  <c r="N9" i="19" s="1"/>
  <c r="O9" i="19" s="1"/>
  <c r="P9" i="19" s="1"/>
  <c r="F8" i="19"/>
  <c r="G8" i="19" s="1"/>
  <c r="H8" i="19" s="1"/>
  <c r="I8" i="19" s="1"/>
  <c r="J8" i="19" s="1"/>
  <c r="K8" i="19" s="1"/>
  <c r="L8" i="19" s="1"/>
  <c r="M8" i="19" s="1"/>
  <c r="N8" i="19" s="1"/>
  <c r="O8" i="19" s="1"/>
  <c r="P8" i="19" s="1"/>
  <c r="F7" i="19"/>
  <c r="G7" i="19" s="1"/>
  <c r="G33" i="19" l="1"/>
  <c r="B16" i="12" s="1"/>
  <c r="H7" i="19"/>
  <c r="H33" i="19" l="1"/>
  <c r="C16" i="12" s="1"/>
  <c r="I7" i="19"/>
  <c r="J7" i="19" l="1"/>
  <c r="I33" i="19"/>
  <c r="D16" i="12" s="1"/>
  <c r="J33" i="19" l="1"/>
  <c r="E16" i="12" s="1"/>
  <c r="K7" i="19"/>
  <c r="K33" i="19" l="1"/>
  <c r="F16" i="12" s="1"/>
  <c r="L7" i="19"/>
  <c r="L33" i="19" l="1"/>
  <c r="G16" i="12" s="1"/>
  <c r="M7" i="19"/>
  <c r="M33" i="19" l="1"/>
  <c r="H16" i="12" s="1"/>
  <c r="N7" i="19"/>
  <c r="O7" i="19" l="1"/>
  <c r="N33" i="19"/>
  <c r="I16" i="12" s="1"/>
  <c r="O33" i="19" l="1"/>
  <c r="J16" i="12" s="1"/>
  <c r="P7" i="19"/>
  <c r="P33" i="19" s="1"/>
  <c r="K16" i="12" s="1"/>
  <c r="L16" i="12" s="1"/>
  <c r="G7" i="13" l="1"/>
  <c r="H7" i="13" s="1"/>
  <c r="I7" i="13" s="1"/>
  <c r="J7" i="13" s="1"/>
  <c r="K7" i="13" s="1"/>
  <c r="L7" i="13" s="1"/>
  <c r="M7" i="13" s="1"/>
  <c r="N7" i="13" s="1"/>
  <c r="O7" i="13" s="1"/>
  <c r="P7" i="13" s="1"/>
  <c r="F7" i="18"/>
  <c r="G7" i="18" s="1"/>
  <c r="H7" i="18" s="1"/>
  <c r="I7" i="18" s="1"/>
  <c r="J7" i="18" s="1"/>
  <c r="K7" i="18" s="1"/>
  <c r="L7" i="18" s="1"/>
  <c r="M7" i="18" s="1"/>
  <c r="N7" i="18" s="1"/>
  <c r="O7" i="18" s="1"/>
  <c r="P7" i="18" s="1"/>
  <c r="F8" i="18"/>
  <c r="G8" i="18" s="1"/>
  <c r="H8" i="18" s="1"/>
  <c r="I8" i="18" s="1"/>
  <c r="J8" i="18" s="1"/>
  <c r="K8" i="18" s="1"/>
  <c r="L8" i="18" s="1"/>
  <c r="M8" i="18" s="1"/>
  <c r="N8" i="18" s="1"/>
  <c r="O8" i="18" s="1"/>
  <c r="P8" i="18" s="1"/>
  <c r="F7" i="16"/>
  <c r="G7" i="16" s="1"/>
  <c r="H7" i="16" s="1"/>
  <c r="I7" i="16" s="1"/>
  <c r="J7" i="16" s="1"/>
  <c r="K7" i="16" s="1"/>
  <c r="L7" i="16" s="1"/>
  <c r="M7" i="16" s="1"/>
  <c r="N7" i="16" s="1"/>
  <c r="O7" i="16" s="1"/>
  <c r="P7" i="16" s="1"/>
  <c r="G7" i="14"/>
  <c r="G7" i="17"/>
  <c r="F10" i="16"/>
  <c r="G10" i="16" s="1"/>
  <c r="H10" i="16" s="1"/>
  <c r="I10" i="16" s="1"/>
  <c r="J10" i="16" s="1"/>
  <c r="K10" i="16" s="1"/>
  <c r="L10" i="16" s="1"/>
  <c r="M10" i="16" s="1"/>
  <c r="N10" i="16" s="1"/>
  <c r="O10" i="16" s="1"/>
  <c r="P10" i="16" s="1"/>
  <c r="F9" i="16"/>
  <c r="G9" i="16" s="1"/>
  <c r="H9" i="16" s="1"/>
  <c r="I9" i="16" s="1"/>
  <c r="J9" i="16" s="1"/>
  <c r="K9" i="16" s="1"/>
  <c r="L9" i="16" s="1"/>
  <c r="M9" i="16" s="1"/>
  <c r="N9" i="16" s="1"/>
  <c r="O9" i="16" s="1"/>
  <c r="P9" i="16" s="1"/>
  <c r="F8" i="16"/>
  <c r="G8" i="16" s="1"/>
  <c r="H8" i="16" s="1"/>
  <c r="I8" i="16" s="1"/>
  <c r="J8" i="16" s="1"/>
  <c r="K8" i="16" s="1"/>
  <c r="L8" i="16" s="1"/>
  <c r="M8" i="16" s="1"/>
  <c r="N8" i="16" s="1"/>
  <c r="O8" i="16" s="1"/>
  <c r="P8" i="16" s="1"/>
  <c r="F11" i="15"/>
  <c r="K11" i="15" s="1"/>
  <c r="P11" i="15" s="1"/>
  <c r="F10" i="15"/>
  <c r="G10" i="15" s="1"/>
  <c r="H10" i="15" s="1"/>
  <c r="I10" i="15" s="1"/>
  <c r="J10" i="15" s="1"/>
  <c r="K10" i="15" s="1"/>
  <c r="L10" i="15" s="1"/>
  <c r="M10" i="15" s="1"/>
  <c r="N10" i="15" s="1"/>
  <c r="O10" i="15" s="1"/>
  <c r="P10" i="15" s="1"/>
  <c r="F8" i="15"/>
  <c r="G8" i="15" s="1"/>
  <c r="H8" i="15" s="1"/>
  <c r="I8" i="15" s="1"/>
  <c r="J8" i="15" s="1"/>
  <c r="K8" i="15" s="1"/>
  <c r="L8" i="15" s="1"/>
  <c r="M8" i="15" s="1"/>
  <c r="N8" i="15" s="1"/>
  <c r="O8" i="15" s="1"/>
  <c r="P8" i="15" s="1"/>
  <c r="F7" i="15"/>
  <c r="G7" i="15" s="1"/>
  <c r="H7" i="15" s="1"/>
  <c r="I7" i="15" s="1"/>
  <c r="J7" i="15" s="1"/>
  <c r="K7" i="15" s="1"/>
  <c r="L7" i="15" s="1"/>
  <c r="M7" i="15" s="1"/>
  <c r="N7" i="15" s="1"/>
  <c r="O7" i="15" s="1"/>
  <c r="P7" i="15" s="1"/>
  <c r="F10" i="14"/>
  <c r="G10" i="14" s="1"/>
  <c r="H10" i="14" s="1"/>
  <c r="I10" i="14" s="1"/>
  <c r="J10" i="14" s="1"/>
  <c r="K10" i="14" s="1"/>
  <c r="L10" i="14" s="1"/>
  <c r="M10" i="14" s="1"/>
  <c r="N10" i="14" s="1"/>
  <c r="O10" i="14" s="1"/>
  <c r="P10" i="14" s="1"/>
  <c r="F9" i="14"/>
  <c r="G9" i="14" s="1"/>
  <c r="H9" i="14" s="1"/>
  <c r="I9" i="14" s="1"/>
  <c r="J9" i="14" s="1"/>
  <c r="K9" i="14" s="1"/>
  <c r="L9" i="14" s="1"/>
  <c r="M9" i="14" s="1"/>
  <c r="N9" i="14" s="1"/>
  <c r="O9" i="14" s="1"/>
  <c r="P9" i="14" s="1"/>
  <c r="F8" i="14"/>
  <c r="G8" i="14" s="1"/>
  <c r="H8" i="14" s="1"/>
  <c r="I8" i="14" s="1"/>
  <c r="J8" i="14" s="1"/>
  <c r="K8" i="14" s="1"/>
  <c r="L8" i="14" s="1"/>
  <c r="M8" i="14" s="1"/>
  <c r="N8" i="14" s="1"/>
  <c r="O8" i="14" s="1"/>
  <c r="P8" i="14" s="1"/>
  <c r="H7" i="14"/>
  <c r="I7" i="14" s="1"/>
  <c r="J7" i="14" s="1"/>
  <c r="K7" i="14" s="1"/>
  <c r="L7" i="14" s="1"/>
  <c r="M7" i="14" s="1"/>
  <c r="N7" i="14" s="1"/>
  <c r="O7" i="14" s="1"/>
  <c r="P7" i="14" s="1"/>
  <c r="F10" i="13"/>
  <c r="H10" i="13" s="1"/>
  <c r="J10" i="13" s="1"/>
  <c r="L10" i="13" s="1"/>
  <c r="N10" i="13" s="1"/>
  <c r="P10" i="13" s="1"/>
  <c r="F9" i="13"/>
  <c r="G9" i="13" s="1"/>
  <c r="H9" i="13" s="1"/>
  <c r="I9" i="13" s="1"/>
  <c r="J9" i="13" s="1"/>
  <c r="K9" i="13" s="1"/>
  <c r="L9" i="13" s="1"/>
  <c r="M9" i="13" s="1"/>
  <c r="N9" i="13" s="1"/>
  <c r="O9" i="13" s="1"/>
  <c r="P9" i="13" s="1"/>
  <c r="G9" i="18" l="1"/>
  <c r="B20" i="12" s="1"/>
  <c r="I9" i="18"/>
  <c r="D20" i="12" s="1"/>
  <c r="F9" i="15"/>
  <c r="G9" i="15" s="1"/>
  <c r="H9" i="15" s="1"/>
  <c r="I9" i="15" s="1"/>
  <c r="J9" i="15" s="1"/>
  <c r="K9" i="15" s="1"/>
  <c r="L9" i="15" s="1"/>
  <c r="M9" i="15" s="1"/>
  <c r="N9" i="15" s="1"/>
  <c r="O9" i="15" s="1"/>
  <c r="P9" i="15" s="1"/>
  <c r="I7" i="17"/>
  <c r="H7" i="17"/>
  <c r="J7" i="17" s="1"/>
  <c r="K7" i="17" s="1"/>
  <c r="L7" i="17" s="1"/>
  <c r="M7" i="17" s="1"/>
  <c r="N7" i="17" s="1"/>
  <c r="O7" i="17" s="1"/>
  <c r="P7" i="17" s="1"/>
  <c r="G13" i="17"/>
  <c r="B22" i="12" s="1"/>
  <c r="G11" i="16"/>
  <c r="B23" i="12" s="1"/>
  <c r="G11" i="14"/>
  <c r="B19" i="12" s="1"/>
  <c r="H11" i="14"/>
  <c r="C19" i="12" s="1"/>
  <c r="G8" i="13"/>
  <c r="H8" i="13" s="1"/>
  <c r="I8" i="13" s="1"/>
  <c r="J8" i="13" s="1"/>
  <c r="K8" i="13" s="1"/>
  <c r="L8" i="13" s="1"/>
  <c r="M8" i="13" s="1"/>
  <c r="N8" i="13" s="1"/>
  <c r="O8" i="13" s="1"/>
  <c r="P8" i="13" s="1"/>
  <c r="H13" i="17" l="1"/>
  <c r="C22" i="12" s="1"/>
  <c r="H9" i="18"/>
  <c r="C20" i="12" s="1"/>
  <c r="K9" i="18"/>
  <c r="F20" i="12" s="1"/>
  <c r="J9" i="18"/>
  <c r="E20" i="12" s="1"/>
  <c r="G12" i="15"/>
  <c r="B21" i="12" s="1"/>
  <c r="G11" i="13"/>
  <c r="B18" i="12" s="1"/>
  <c r="I13" i="17"/>
  <c r="D22" i="12" s="1"/>
  <c r="I11" i="16"/>
  <c r="D23" i="12" s="1"/>
  <c r="H11" i="16"/>
  <c r="C23" i="12" s="1"/>
  <c r="H12" i="15"/>
  <c r="C21" i="12" s="1"/>
  <c r="I11" i="14"/>
  <c r="D19" i="12" s="1"/>
  <c r="H11" i="13"/>
  <c r="C18" i="12" s="1"/>
  <c r="L9" i="18" l="1"/>
  <c r="G20" i="12" s="1"/>
  <c r="J13" i="17"/>
  <c r="E22" i="12" s="1"/>
  <c r="J11" i="16"/>
  <c r="E23" i="12" s="1"/>
  <c r="I12" i="15"/>
  <c r="D21" i="12" s="1"/>
  <c r="J11" i="14"/>
  <c r="E19" i="12" s="1"/>
  <c r="I11" i="13"/>
  <c r="D18" i="12" s="1"/>
  <c r="M9" i="18" l="1"/>
  <c r="H20" i="12" s="1"/>
  <c r="K13" i="17"/>
  <c r="F22" i="12" s="1"/>
  <c r="K11" i="16"/>
  <c r="F23" i="12" s="1"/>
  <c r="J12" i="15"/>
  <c r="E21" i="12" s="1"/>
  <c r="K11" i="14"/>
  <c r="F19" i="12" s="1"/>
  <c r="J11" i="13"/>
  <c r="E18" i="12" s="1"/>
  <c r="N9" i="18" l="1"/>
  <c r="I20" i="12" s="1"/>
  <c r="L13" i="17"/>
  <c r="G22" i="12" s="1"/>
  <c r="L11" i="16"/>
  <c r="G23" i="12" s="1"/>
  <c r="K12" i="15"/>
  <c r="F21" i="12" s="1"/>
  <c r="L11" i="14"/>
  <c r="G19" i="12" s="1"/>
  <c r="K11" i="13"/>
  <c r="F18" i="12" s="1"/>
  <c r="O9" i="18" l="1"/>
  <c r="J20" i="12" s="1"/>
  <c r="P9" i="18"/>
  <c r="K20" i="12" s="1"/>
  <c r="M13" i="17"/>
  <c r="H22" i="12" s="1"/>
  <c r="M11" i="16"/>
  <c r="H23" i="12" s="1"/>
  <c r="L12" i="15"/>
  <c r="G21" i="12" s="1"/>
  <c r="M11" i="14"/>
  <c r="H19" i="12" s="1"/>
  <c r="L11" i="13"/>
  <c r="G18" i="12" s="1"/>
  <c r="L20" i="12" l="1"/>
  <c r="N13" i="17"/>
  <c r="I22" i="12" s="1"/>
  <c r="N11" i="16"/>
  <c r="I23" i="12" s="1"/>
  <c r="M12" i="15"/>
  <c r="H21" i="12" s="1"/>
  <c r="N11" i="14"/>
  <c r="I19" i="12" s="1"/>
  <c r="M11" i="13"/>
  <c r="H18" i="12" s="1"/>
  <c r="O13" i="17" l="1"/>
  <c r="J22" i="12" s="1"/>
  <c r="P13" i="17"/>
  <c r="K22" i="12" s="1"/>
  <c r="O11" i="16"/>
  <c r="J23" i="12" s="1"/>
  <c r="P11" i="16"/>
  <c r="K23" i="12" s="1"/>
  <c r="N12" i="15"/>
  <c r="I21" i="12" s="1"/>
  <c r="O11" i="14"/>
  <c r="J19" i="12" s="1"/>
  <c r="P11" i="14"/>
  <c r="K19" i="12" s="1"/>
  <c r="N11" i="13"/>
  <c r="I18" i="12" s="1"/>
  <c r="P12" i="15" l="1"/>
  <c r="K21" i="12" s="1"/>
  <c r="O12" i="15"/>
  <c r="J21" i="12" s="1"/>
  <c r="O11" i="13"/>
  <c r="J18" i="12" s="1"/>
  <c r="P11" i="13"/>
  <c r="K18" i="12" s="1"/>
  <c r="L18" i="12" l="1"/>
  <c r="L23" i="12"/>
  <c r="L22" i="12"/>
  <c r="L21" i="12"/>
  <c r="L19" i="12"/>
  <c r="C20" i="1" l="1"/>
  <c r="C16" i="1"/>
  <c r="C26" i="1" s="1"/>
  <c r="F32" i="11"/>
  <c r="I32" i="11" s="1"/>
  <c r="L32" i="11" s="1"/>
  <c r="O32" i="11" s="1"/>
  <c r="F31" i="11"/>
  <c r="I31" i="11" s="1"/>
  <c r="L31" i="11" s="1"/>
  <c r="O31" i="11" s="1"/>
  <c r="F30" i="11"/>
  <c r="H30" i="11" s="1"/>
  <c r="J30" i="11" s="1"/>
  <c r="L30" i="11" s="1"/>
  <c r="N30" i="11" s="1"/>
  <c r="P30" i="11" s="1"/>
  <c r="F29" i="11"/>
  <c r="G29" i="11" s="1"/>
  <c r="H29" i="11" s="1"/>
  <c r="I29" i="11" s="1"/>
  <c r="J29" i="11" s="1"/>
  <c r="K29" i="11" s="1"/>
  <c r="L29" i="11" s="1"/>
  <c r="M29" i="11" s="1"/>
  <c r="N29" i="11" s="1"/>
  <c r="O29" i="11" s="1"/>
  <c r="P29" i="11" s="1"/>
  <c r="F28" i="11"/>
  <c r="H28" i="11" s="1"/>
  <c r="J28" i="11" s="1"/>
  <c r="L28" i="11" s="1"/>
  <c r="N28" i="11" s="1"/>
  <c r="F27" i="11"/>
  <c r="P27" i="11" s="1"/>
  <c r="F26" i="11"/>
  <c r="G26" i="11" s="1"/>
  <c r="H26" i="11" s="1"/>
  <c r="I26" i="11" s="1"/>
  <c r="J26" i="11" s="1"/>
  <c r="K26" i="11" s="1"/>
  <c r="L26" i="11" s="1"/>
  <c r="M26" i="11" s="1"/>
  <c r="N26" i="11" s="1"/>
  <c r="O26" i="11" s="1"/>
  <c r="P26" i="11" s="1"/>
  <c r="F25" i="11"/>
  <c r="G25" i="11" s="1"/>
  <c r="H25" i="11" s="1"/>
  <c r="I25" i="11" s="1"/>
  <c r="J25" i="11" s="1"/>
  <c r="K25" i="11" s="1"/>
  <c r="L25" i="11" s="1"/>
  <c r="M25" i="11" s="1"/>
  <c r="N25" i="11" s="1"/>
  <c r="O25" i="11" s="1"/>
  <c r="P25" i="11" s="1"/>
  <c r="F24" i="11"/>
  <c r="G24" i="11" s="1"/>
  <c r="H24" i="11" s="1"/>
  <c r="I24" i="11" s="1"/>
  <c r="J24" i="11" s="1"/>
  <c r="K24" i="11" s="1"/>
  <c r="L24" i="11" s="1"/>
  <c r="M24" i="11" s="1"/>
  <c r="N24" i="11" s="1"/>
  <c r="O24" i="11" s="1"/>
  <c r="P24" i="11" s="1"/>
  <c r="L23" i="11"/>
  <c r="F23" i="11"/>
  <c r="J23" i="11" s="1"/>
  <c r="N23" i="11" s="1"/>
  <c r="F22" i="11"/>
  <c r="H22" i="11" s="1"/>
  <c r="J22" i="11" s="1"/>
  <c r="L22" i="11" s="1"/>
  <c r="N22" i="11" s="1"/>
  <c r="P22" i="11" s="1"/>
  <c r="F21" i="11"/>
  <c r="G21" i="11" s="1"/>
  <c r="H21" i="11" s="1"/>
  <c r="I21" i="11" s="1"/>
  <c r="J21" i="11" s="1"/>
  <c r="K21" i="11" s="1"/>
  <c r="L21" i="11" s="1"/>
  <c r="M21" i="11" s="1"/>
  <c r="N21" i="11" s="1"/>
  <c r="O21" i="11" s="1"/>
  <c r="P21" i="11" s="1"/>
  <c r="F20" i="1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F19" i="11"/>
  <c r="G19" i="11" s="1"/>
  <c r="H19" i="11" s="1"/>
  <c r="I19" i="11" s="1"/>
  <c r="J19" i="11" s="1"/>
  <c r="K19" i="11" s="1"/>
  <c r="L19" i="11" s="1"/>
  <c r="M19" i="11" s="1"/>
  <c r="N19" i="11" s="1"/>
  <c r="O19" i="11" s="1"/>
  <c r="P19" i="11" s="1"/>
  <c r="F18" i="1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F17" i="11"/>
  <c r="G17" i="11" s="1"/>
  <c r="H17" i="11" s="1"/>
  <c r="I17" i="11" s="1"/>
  <c r="J17" i="11" s="1"/>
  <c r="K17" i="11" s="1"/>
  <c r="L17" i="11" s="1"/>
  <c r="M17" i="11" s="1"/>
  <c r="N17" i="11" s="1"/>
  <c r="O17" i="11" s="1"/>
  <c r="P17" i="11" s="1"/>
  <c r="F16" i="11"/>
  <c r="G16" i="11" s="1"/>
  <c r="H16" i="11" s="1"/>
  <c r="I16" i="11" s="1"/>
  <c r="J16" i="11" s="1"/>
  <c r="K16" i="11" s="1"/>
  <c r="L16" i="11" s="1"/>
  <c r="M16" i="11" s="1"/>
  <c r="N16" i="11" s="1"/>
  <c r="O16" i="11" s="1"/>
  <c r="P16" i="11" s="1"/>
  <c r="F15" i="11"/>
  <c r="H15" i="11" s="1"/>
  <c r="J15" i="11" s="1"/>
  <c r="L15" i="11" s="1"/>
  <c r="N15" i="11" s="1"/>
  <c r="P15" i="11" s="1"/>
  <c r="F14" i="11"/>
  <c r="G14" i="11" s="1"/>
  <c r="H14" i="11" s="1"/>
  <c r="I14" i="11" s="1"/>
  <c r="J14" i="11" s="1"/>
  <c r="K14" i="11" s="1"/>
  <c r="L14" i="11" s="1"/>
  <c r="M14" i="11" s="1"/>
  <c r="N14" i="11" s="1"/>
  <c r="O14" i="11" s="1"/>
  <c r="P14" i="11" s="1"/>
  <c r="F13" i="11"/>
  <c r="G13" i="11" s="1"/>
  <c r="H13" i="11" s="1"/>
  <c r="I13" i="11" s="1"/>
  <c r="J13" i="11" s="1"/>
  <c r="K13" i="11" s="1"/>
  <c r="L13" i="11" s="1"/>
  <c r="M13" i="11" s="1"/>
  <c r="N13" i="11" s="1"/>
  <c r="O13" i="11" s="1"/>
  <c r="P13" i="11" s="1"/>
  <c r="F12" i="11"/>
  <c r="G12" i="11" s="1"/>
  <c r="H12" i="11" s="1"/>
  <c r="I12" i="11" s="1"/>
  <c r="J12" i="11" s="1"/>
  <c r="K12" i="11" s="1"/>
  <c r="L12" i="11" s="1"/>
  <c r="M12" i="11" s="1"/>
  <c r="N12" i="11" s="1"/>
  <c r="O12" i="11" s="1"/>
  <c r="P12" i="11" s="1"/>
  <c r="F11" i="11"/>
  <c r="G11" i="11" s="1"/>
  <c r="H11" i="11" s="1"/>
  <c r="I11" i="11" s="1"/>
  <c r="J11" i="11" s="1"/>
  <c r="K11" i="11" s="1"/>
  <c r="L11" i="11" s="1"/>
  <c r="M11" i="11" s="1"/>
  <c r="N11" i="11" s="1"/>
  <c r="O11" i="11" s="1"/>
  <c r="P11" i="11" s="1"/>
  <c r="F10" i="11"/>
  <c r="H10" i="11" s="1"/>
  <c r="J10" i="11" s="1"/>
  <c r="L10" i="11" s="1"/>
  <c r="N10" i="11" s="1"/>
  <c r="P10" i="11" s="1"/>
  <c r="F9" i="11"/>
  <c r="G9" i="11" s="1"/>
  <c r="H9" i="11" s="1"/>
  <c r="I9" i="11" s="1"/>
  <c r="J9" i="11" s="1"/>
  <c r="K9" i="11" s="1"/>
  <c r="L9" i="11" s="1"/>
  <c r="M9" i="11" s="1"/>
  <c r="N9" i="11" s="1"/>
  <c r="O9" i="11" s="1"/>
  <c r="P9" i="11" s="1"/>
  <c r="F8" i="11"/>
  <c r="G8" i="11" s="1"/>
  <c r="H8" i="11" s="1"/>
  <c r="I8" i="11" s="1"/>
  <c r="J8" i="11" s="1"/>
  <c r="K8" i="11" s="1"/>
  <c r="L8" i="11" s="1"/>
  <c r="M8" i="11" s="1"/>
  <c r="N8" i="11" s="1"/>
  <c r="O8" i="11" s="1"/>
  <c r="P8" i="11" s="1"/>
  <c r="F7" i="11"/>
  <c r="G7" i="11" s="1"/>
  <c r="F32" i="10"/>
  <c r="I32" i="10" s="1"/>
  <c r="L32" i="10" s="1"/>
  <c r="O32" i="10" s="1"/>
  <c r="F31" i="10"/>
  <c r="I31" i="10" s="1"/>
  <c r="L31" i="10" s="1"/>
  <c r="O31" i="10" s="1"/>
  <c r="F30" i="10"/>
  <c r="H30" i="10" s="1"/>
  <c r="J30" i="10" s="1"/>
  <c r="L30" i="10" s="1"/>
  <c r="N30" i="10" s="1"/>
  <c r="P30" i="10" s="1"/>
  <c r="F29" i="10"/>
  <c r="G29" i="10" s="1"/>
  <c r="H29" i="10" s="1"/>
  <c r="I29" i="10" s="1"/>
  <c r="J29" i="10" s="1"/>
  <c r="K29" i="10" s="1"/>
  <c r="L29" i="10" s="1"/>
  <c r="M29" i="10" s="1"/>
  <c r="N29" i="10" s="1"/>
  <c r="O29" i="10" s="1"/>
  <c r="P29" i="10" s="1"/>
  <c r="F28" i="10"/>
  <c r="H28" i="10" s="1"/>
  <c r="J28" i="10" s="1"/>
  <c r="L28" i="10" s="1"/>
  <c r="N28" i="10" s="1"/>
  <c r="F27" i="10"/>
  <c r="P27" i="10" s="1"/>
  <c r="F26" i="10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F25" i="10"/>
  <c r="G25" i="10" s="1"/>
  <c r="H25" i="10" s="1"/>
  <c r="I25" i="10" s="1"/>
  <c r="J25" i="10" s="1"/>
  <c r="K25" i="10" s="1"/>
  <c r="L25" i="10" s="1"/>
  <c r="M25" i="10" s="1"/>
  <c r="N25" i="10" s="1"/>
  <c r="O25" i="10" s="1"/>
  <c r="P25" i="10" s="1"/>
  <c r="F24" i="10"/>
  <c r="G24" i="10" s="1"/>
  <c r="H24" i="10" s="1"/>
  <c r="I24" i="10" s="1"/>
  <c r="J24" i="10" s="1"/>
  <c r="K24" i="10" s="1"/>
  <c r="L24" i="10" s="1"/>
  <c r="M24" i="10" s="1"/>
  <c r="N24" i="10" s="1"/>
  <c r="O24" i="10" s="1"/>
  <c r="P24" i="10" s="1"/>
  <c r="L23" i="10"/>
  <c r="F23" i="10"/>
  <c r="J23" i="10" s="1"/>
  <c r="N23" i="10" s="1"/>
  <c r="F22" i="10"/>
  <c r="H22" i="10" s="1"/>
  <c r="J22" i="10" s="1"/>
  <c r="L22" i="10" s="1"/>
  <c r="N22" i="10" s="1"/>
  <c r="P22" i="10" s="1"/>
  <c r="F21" i="10"/>
  <c r="G21" i="10" s="1"/>
  <c r="H21" i="10" s="1"/>
  <c r="I21" i="10" s="1"/>
  <c r="J21" i="10" s="1"/>
  <c r="K21" i="10" s="1"/>
  <c r="L21" i="10" s="1"/>
  <c r="M21" i="10" s="1"/>
  <c r="N21" i="10" s="1"/>
  <c r="O21" i="10" s="1"/>
  <c r="P21" i="10" s="1"/>
  <c r="F20" i="10"/>
  <c r="G20" i="10" s="1"/>
  <c r="H20" i="10" s="1"/>
  <c r="I20" i="10" s="1"/>
  <c r="J20" i="10" s="1"/>
  <c r="K20" i="10" s="1"/>
  <c r="L20" i="10" s="1"/>
  <c r="M20" i="10" s="1"/>
  <c r="N20" i="10" s="1"/>
  <c r="O20" i="10" s="1"/>
  <c r="P20" i="10" s="1"/>
  <c r="F19" i="10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F18" i="10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F17" i="10"/>
  <c r="G17" i="10" s="1"/>
  <c r="H17" i="10" s="1"/>
  <c r="I17" i="10" s="1"/>
  <c r="J17" i="10" s="1"/>
  <c r="K17" i="10" s="1"/>
  <c r="L17" i="10" s="1"/>
  <c r="M17" i="10" s="1"/>
  <c r="N17" i="10" s="1"/>
  <c r="O17" i="10" s="1"/>
  <c r="P17" i="10" s="1"/>
  <c r="F16" i="10"/>
  <c r="G16" i="10" s="1"/>
  <c r="H16" i="10" s="1"/>
  <c r="I16" i="10" s="1"/>
  <c r="J16" i="10" s="1"/>
  <c r="K16" i="10" s="1"/>
  <c r="L16" i="10" s="1"/>
  <c r="M16" i="10" s="1"/>
  <c r="N16" i="10" s="1"/>
  <c r="O16" i="10" s="1"/>
  <c r="P16" i="10" s="1"/>
  <c r="F15" i="10"/>
  <c r="H15" i="10" s="1"/>
  <c r="J15" i="10" s="1"/>
  <c r="L15" i="10" s="1"/>
  <c r="N15" i="10" s="1"/>
  <c r="P15" i="10" s="1"/>
  <c r="F14" i="10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F13" i="10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F12" i="10"/>
  <c r="G12" i="10" s="1"/>
  <c r="H12" i="10" s="1"/>
  <c r="I12" i="10" s="1"/>
  <c r="J12" i="10" s="1"/>
  <c r="K12" i="10" s="1"/>
  <c r="L12" i="10" s="1"/>
  <c r="M12" i="10" s="1"/>
  <c r="N12" i="10" s="1"/>
  <c r="O12" i="10" s="1"/>
  <c r="P12" i="10" s="1"/>
  <c r="F11" i="10"/>
  <c r="G11" i="10" s="1"/>
  <c r="H11" i="10" s="1"/>
  <c r="I11" i="10" s="1"/>
  <c r="J11" i="10" s="1"/>
  <c r="K11" i="10" s="1"/>
  <c r="L11" i="10" s="1"/>
  <c r="M11" i="10" s="1"/>
  <c r="N11" i="10" s="1"/>
  <c r="O11" i="10" s="1"/>
  <c r="P11" i="10" s="1"/>
  <c r="F10" i="10"/>
  <c r="H10" i="10" s="1"/>
  <c r="J10" i="10" s="1"/>
  <c r="L10" i="10" s="1"/>
  <c r="N10" i="10" s="1"/>
  <c r="P10" i="10" s="1"/>
  <c r="F9" i="10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F8" i="10"/>
  <c r="G8" i="10" s="1"/>
  <c r="H8" i="10" s="1"/>
  <c r="I8" i="10" s="1"/>
  <c r="J8" i="10" s="1"/>
  <c r="K8" i="10" s="1"/>
  <c r="L8" i="10" s="1"/>
  <c r="M8" i="10" s="1"/>
  <c r="N8" i="10" s="1"/>
  <c r="O8" i="10" s="1"/>
  <c r="P8" i="10" s="1"/>
  <c r="F7" i="10"/>
  <c r="G7" i="10" s="1"/>
  <c r="F32" i="9"/>
  <c r="I32" i="9" s="1"/>
  <c r="L32" i="9" s="1"/>
  <c r="O32" i="9" s="1"/>
  <c r="F31" i="9"/>
  <c r="I31" i="9" s="1"/>
  <c r="L31" i="9" s="1"/>
  <c r="O31" i="9" s="1"/>
  <c r="F30" i="9"/>
  <c r="H30" i="9" s="1"/>
  <c r="J30" i="9" s="1"/>
  <c r="L30" i="9" s="1"/>
  <c r="N30" i="9" s="1"/>
  <c r="P30" i="9" s="1"/>
  <c r="F29" i="9"/>
  <c r="G29" i="9" s="1"/>
  <c r="H29" i="9" s="1"/>
  <c r="I29" i="9" s="1"/>
  <c r="J29" i="9" s="1"/>
  <c r="K29" i="9" s="1"/>
  <c r="L29" i="9" s="1"/>
  <c r="M29" i="9" s="1"/>
  <c r="N29" i="9" s="1"/>
  <c r="O29" i="9" s="1"/>
  <c r="P29" i="9" s="1"/>
  <c r="F28" i="9"/>
  <c r="H28" i="9" s="1"/>
  <c r="J28" i="9" s="1"/>
  <c r="L28" i="9" s="1"/>
  <c r="N28" i="9" s="1"/>
  <c r="F27" i="9"/>
  <c r="P27" i="9" s="1"/>
  <c r="F26" i="9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F25" i="9"/>
  <c r="G25" i="9" s="1"/>
  <c r="H25" i="9" s="1"/>
  <c r="I25" i="9" s="1"/>
  <c r="J25" i="9" s="1"/>
  <c r="K25" i="9" s="1"/>
  <c r="L25" i="9" s="1"/>
  <c r="M25" i="9" s="1"/>
  <c r="N25" i="9" s="1"/>
  <c r="O25" i="9" s="1"/>
  <c r="P25" i="9" s="1"/>
  <c r="F24" i="9"/>
  <c r="G24" i="9" s="1"/>
  <c r="H24" i="9" s="1"/>
  <c r="I24" i="9" s="1"/>
  <c r="J24" i="9" s="1"/>
  <c r="K24" i="9" s="1"/>
  <c r="L24" i="9" s="1"/>
  <c r="M24" i="9" s="1"/>
  <c r="N24" i="9" s="1"/>
  <c r="O24" i="9" s="1"/>
  <c r="P24" i="9" s="1"/>
  <c r="L23" i="9"/>
  <c r="F23" i="9"/>
  <c r="J23" i="9" s="1"/>
  <c r="N23" i="9" s="1"/>
  <c r="F22" i="9"/>
  <c r="H22" i="9" s="1"/>
  <c r="J22" i="9" s="1"/>
  <c r="L22" i="9" s="1"/>
  <c r="N22" i="9" s="1"/>
  <c r="P22" i="9" s="1"/>
  <c r="F21" i="9"/>
  <c r="G21" i="9" s="1"/>
  <c r="H21" i="9" s="1"/>
  <c r="I21" i="9" s="1"/>
  <c r="J21" i="9" s="1"/>
  <c r="K21" i="9" s="1"/>
  <c r="L21" i="9" s="1"/>
  <c r="M21" i="9" s="1"/>
  <c r="N21" i="9" s="1"/>
  <c r="O21" i="9" s="1"/>
  <c r="P21" i="9" s="1"/>
  <c r="F20" i="9"/>
  <c r="G20" i="9" s="1"/>
  <c r="H20" i="9" s="1"/>
  <c r="I20" i="9" s="1"/>
  <c r="J20" i="9" s="1"/>
  <c r="K20" i="9" s="1"/>
  <c r="L20" i="9" s="1"/>
  <c r="M20" i="9" s="1"/>
  <c r="N20" i="9" s="1"/>
  <c r="O20" i="9" s="1"/>
  <c r="P20" i="9" s="1"/>
  <c r="F19" i="9"/>
  <c r="G19" i="9" s="1"/>
  <c r="H19" i="9" s="1"/>
  <c r="I19" i="9" s="1"/>
  <c r="J19" i="9" s="1"/>
  <c r="K19" i="9" s="1"/>
  <c r="L19" i="9" s="1"/>
  <c r="M19" i="9" s="1"/>
  <c r="N19" i="9" s="1"/>
  <c r="O19" i="9" s="1"/>
  <c r="P19" i="9" s="1"/>
  <c r="F18" i="9"/>
  <c r="G18" i="9" s="1"/>
  <c r="H18" i="9" s="1"/>
  <c r="I18" i="9" s="1"/>
  <c r="J18" i="9" s="1"/>
  <c r="K18" i="9" s="1"/>
  <c r="L18" i="9" s="1"/>
  <c r="M18" i="9" s="1"/>
  <c r="N18" i="9" s="1"/>
  <c r="O18" i="9" s="1"/>
  <c r="P18" i="9" s="1"/>
  <c r="F17" i="9"/>
  <c r="G17" i="9" s="1"/>
  <c r="H17" i="9" s="1"/>
  <c r="I17" i="9" s="1"/>
  <c r="J17" i="9" s="1"/>
  <c r="K17" i="9" s="1"/>
  <c r="L17" i="9" s="1"/>
  <c r="M17" i="9" s="1"/>
  <c r="N17" i="9" s="1"/>
  <c r="O17" i="9" s="1"/>
  <c r="P17" i="9" s="1"/>
  <c r="F16" i="9"/>
  <c r="G16" i="9" s="1"/>
  <c r="H16" i="9" s="1"/>
  <c r="I16" i="9" s="1"/>
  <c r="J16" i="9" s="1"/>
  <c r="K16" i="9" s="1"/>
  <c r="L16" i="9" s="1"/>
  <c r="M16" i="9" s="1"/>
  <c r="N16" i="9" s="1"/>
  <c r="O16" i="9" s="1"/>
  <c r="P16" i="9" s="1"/>
  <c r="F15" i="9"/>
  <c r="H15" i="9" s="1"/>
  <c r="J15" i="9" s="1"/>
  <c r="L15" i="9" s="1"/>
  <c r="N15" i="9" s="1"/>
  <c r="P15" i="9" s="1"/>
  <c r="F14" i="9"/>
  <c r="G14" i="9" s="1"/>
  <c r="H14" i="9" s="1"/>
  <c r="I14" i="9" s="1"/>
  <c r="J14" i="9" s="1"/>
  <c r="K14" i="9" s="1"/>
  <c r="L14" i="9" s="1"/>
  <c r="M14" i="9" s="1"/>
  <c r="N14" i="9" s="1"/>
  <c r="O14" i="9" s="1"/>
  <c r="P14" i="9" s="1"/>
  <c r="F13" i="9"/>
  <c r="G13" i="9" s="1"/>
  <c r="H13" i="9" s="1"/>
  <c r="I13" i="9" s="1"/>
  <c r="J13" i="9" s="1"/>
  <c r="K13" i="9" s="1"/>
  <c r="L13" i="9" s="1"/>
  <c r="M13" i="9" s="1"/>
  <c r="N13" i="9" s="1"/>
  <c r="O13" i="9" s="1"/>
  <c r="P13" i="9" s="1"/>
  <c r="F12" i="9"/>
  <c r="G12" i="9" s="1"/>
  <c r="H12" i="9" s="1"/>
  <c r="I12" i="9" s="1"/>
  <c r="J12" i="9" s="1"/>
  <c r="K12" i="9" s="1"/>
  <c r="L12" i="9" s="1"/>
  <c r="M12" i="9" s="1"/>
  <c r="N12" i="9" s="1"/>
  <c r="O12" i="9" s="1"/>
  <c r="P12" i="9" s="1"/>
  <c r="F11" i="9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F10" i="9"/>
  <c r="H10" i="9" s="1"/>
  <c r="J10" i="9" s="1"/>
  <c r="L10" i="9" s="1"/>
  <c r="N10" i="9" s="1"/>
  <c r="P10" i="9" s="1"/>
  <c r="F9" i="9"/>
  <c r="G9" i="9" s="1"/>
  <c r="H9" i="9" s="1"/>
  <c r="I9" i="9" s="1"/>
  <c r="J9" i="9" s="1"/>
  <c r="K9" i="9" s="1"/>
  <c r="L9" i="9" s="1"/>
  <c r="M9" i="9" s="1"/>
  <c r="N9" i="9" s="1"/>
  <c r="O9" i="9" s="1"/>
  <c r="P9" i="9" s="1"/>
  <c r="F8" i="9"/>
  <c r="G8" i="9" s="1"/>
  <c r="H8" i="9" s="1"/>
  <c r="I8" i="9" s="1"/>
  <c r="J8" i="9" s="1"/>
  <c r="K8" i="9" s="1"/>
  <c r="L8" i="9" s="1"/>
  <c r="M8" i="9" s="1"/>
  <c r="N8" i="9" s="1"/>
  <c r="O8" i="9" s="1"/>
  <c r="P8" i="9" s="1"/>
  <c r="F7" i="9"/>
  <c r="G7" i="9" s="1"/>
  <c r="F32" i="8"/>
  <c r="I32" i="8" s="1"/>
  <c r="L32" i="8" s="1"/>
  <c r="O32" i="8" s="1"/>
  <c r="F31" i="8"/>
  <c r="I31" i="8" s="1"/>
  <c r="L31" i="8" s="1"/>
  <c r="O31" i="8" s="1"/>
  <c r="F30" i="8"/>
  <c r="H30" i="8" s="1"/>
  <c r="J30" i="8" s="1"/>
  <c r="L30" i="8" s="1"/>
  <c r="N30" i="8" s="1"/>
  <c r="P30" i="8" s="1"/>
  <c r="F29" i="8"/>
  <c r="G29" i="8" s="1"/>
  <c r="H29" i="8" s="1"/>
  <c r="I29" i="8" s="1"/>
  <c r="J29" i="8" s="1"/>
  <c r="K29" i="8" s="1"/>
  <c r="L29" i="8" s="1"/>
  <c r="M29" i="8" s="1"/>
  <c r="N29" i="8" s="1"/>
  <c r="O29" i="8" s="1"/>
  <c r="P29" i="8" s="1"/>
  <c r="F28" i="8"/>
  <c r="H28" i="8" s="1"/>
  <c r="J28" i="8" s="1"/>
  <c r="L28" i="8" s="1"/>
  <c r="N28" i="8" s="1"/>
  <c r="F27" i="8"/>
  <c r="P27" i="8" s="1"/>
  <c r="F26" i="8"/>
  <c r="G26" i="8" s="1"/>
  <c r="H26" i="8" s="1"/>
  <c r="I26" i="8" s="1"/>
  <c r="J26" i="8" s="1"/>
  <c r="K26" i="8" s="1"/>
  <c r="L26" i="8" s="1"/>
  <c r="M26" i="8" s="1"/>
  <c r="N26" i="8" s="1"/>
  <c r="O26" i="8" s="1"/>
  <c r="P26" i="8" s="1"/>
  <c r="F25" i="8"/>
  <c r="G25" i="8" s="1"/>
  <c r="H25" i="8" s="1"/>
  <c r="I25" i="8" s="1"/>
  <c r="J25" i="8" s="1"/>
  <c r="K25" i="8" s="1"/>
  <c r="L25" i="8" s="1"/>
  <c r="M25" i="8" s="1"/>
  <c r="N25" i="8" s="1"/>
  <c r="O25" i="8" s="1"/>
  <c r="P25" i="8" s="1"/>
  <c r="F24" i="8"/>
  <c r="G24" i="8" s="1"/>
  <c r="H24" i="8" s="1"/>
  <c r="I24" i="8" s="1"/>
  <c r="J24" i="8" s="1"/>
  <c r="K24" i="8" s="1"/>
  <c r="L24" i="8" s="1"/>
  <c r="M24" i="8" s="1"/>
  <c r="N24" i="8" s="1"/>
  <c r="O24" i="8" s="1"/>
  <c r="P24" i="8" s="1"/>
  <c r="L23" i="8"/>
  <c r="F23" i="8"/>
  <c r="J23" i="8" s="1"/>
  <c r="N23" i="8" s="1"/>
  <c r="F22" i="8"/>
  <c r="H22" i="8" s="1"/>
  <c r="J22" i="8" s="1"/>
  <c r="L22" i="8" s="1"/>
  <c r="N22" i="8" s="1"/>
  <c r="P22" i="8" s="1"/>
  <c r="F21" i="8"/>
  <c r="G21" i="8" s="1"/>
  <c r="H21" i="8" s="1"/>
  <c r="I21" i="8" s="1"/>
  <c r="J21" i="8" s="1"/>
  <c r="K21" i="8" s="1"/>
  <c r="L21" i="8" s="1"/>
  <c r="M21" i="8" s="1"/>
  <c r="N21" i="8" s="1"/>
  <c r="O21" i="8" s="1"/>
  <c r="P21" i="8" s="1"/>
  <c r="F20" i="8"/>
  <c r="G20" i="8" s="1"/>
  <c r="H20" i="8" s="1"/>
  <c r="I20" i="8" s="1"/>
  <c r="J20" i="8" s="1"/>
  <c r="K20" i="8" s="1"/>
  <c r="L20" i="8" s="1"/>
  <c r="M20" i="8" s="1"/>
  <c r="N20" i="8" s="1"/>
  <c r="O20" i="8" s="1"/>
  <c r="P20" i="8" s="1"/>
  <c r="F19" i="8"/>
  <c r="G19" i="8" s="1"/>
  <c r="H19" i="8" s="1"/>
  <c r="I19" i="8" s="1"/>
  <c r="J19" i="8" s="1"/>
  <c r="K19" i="8" s="1"/>
  <c r="L19" i="8" s="1"/>
  <c r="M19" i="8" s="1"/>
  <c r="N19" i="8" s="1"/>
  <c r="O19" i="8" s="1"/>
  <c r="P19" i="8" s="1"/>
  <c r="F18" i="8"/>
  <c r="G18" i="8" s="1"/>
  <c r="H18" i="8" s="1"/>
  <c r="I18" i="8" s="1"/>
  <c r="J18" i="8" s="1"/>
  <c r="K18" i="8" s="1"/>
  <c r="L18" i="8" s="1"/>
  <c r="M18" i="8" s="1"/>
  <c r="N18" i="8" s="1"/>
  <c r="O18" i="8" s="1"/>
  <c r="P18" i="8" s="1"/>
  <c r="F17" i="8"/>
  <c r="G17" i="8" s="1"/>
  <c r="H17" i="8" s="1"/>
  <c r="I17" i="8" s="1"/>
  <c r="J17" i="8" s="1"/>
  <c r="K17" i="8" s="1"/>
  <c r="L17" i="8" s="1"/>
  <c r="M17" i="8" s="1"/>
  <c r="N17" i="8" s="1"/>
  <c r="O17" i="8" s="1"/>
  <c r="P17" i="8" s="1"/>
  <c r="F16" i="8"/>
  <c r="G16" i="8" s="1"/>
  <c r="H16" i="8" s="1"/>
  <c r="I16" i="8" s="1"/>
  <c r="J16" i="8" s="1"/>
  <c r="K16" i="8" s="1"/>
  <c r="L16" i="8" s="1"/>
  <c r="M16" i="8" s="1"/>
  <c r="N16" i="8" s="1"/>
  <c r="O16" i="8" s="1"/>
  <c r="P16" i="8" s="1"/>
  <c r="F15" i="8"/>
  <c r="H15" i="8" s="1"/>
  <c r="J15" i="8" s="1"/>
  <c r="L15" i="8" s="1"/>
  <c r="N15" i="8" s="1"/>
  <c r="P15" i="8" s="1"/>
  <c r="F14" i="8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F13" i="8"/>
  <c r="G13" i="8" s="1"/>
  <c r="H13" i="8" s="1"/>
  <c r="I13" i="8" s="1"/>
  <c r="J13" i="8" s="1"/>
  <c r="K13" i="8" s="1"/>
  <c r="L13" i="8" s="1"/>
  <c r="M13" i="8" s="1"/>
  <c r="N13" i="8" s="1"/>
  <c r="O13" i="8" s="1"/>
  <c r="P13" i="8" s="1"/>
  <c r="F12" i="8"/>
  <c r="G12" i="8" s="1"/>
  <c r="H12" i="8" s="1"/>
  <c r="I12" i="8" s="1"/>
  <c r="J12" i="8" s="1"/>
  <c r="K12" i="8" s="1"/>
  <c r="L12" i="8" s="1"/>
  <c r="M12" i="8" s="1"/>
  <c r="N12" i="8" s="1"/>
  <c r="O12" i="8" s="1"/>
  <c r="P12" i="8" s="1"/>
  <c r="F11" i="8"/>
  <c r="G11" i="8" s="1"/>
  <c r="H11" i="8" s="1"/>
  <c r="I11" i="8" s="1"/>
  <c r="J11" i="8" s="1"/>
  <c r="K11" i="8" s="1"/>
  <c r="L11" i="8" s="1"/>
  <c r="M11" i="8" s="1"/>
  <c r="N11" i="8" s="1"/>
  <c r="O11" i="8" s="1"/>
  <c r="P11" i="8" s="1"/>
  <c r="F10" i="8"/>
  <c r="H10" i="8" s="1"/>
  <c r="J10" i="8" s="1"/>
  <c r="L10" i="8" s="1"/>
  <c r="N10" i="8" s="1"/>
  <c r="P10" i="8" s="1"/>
  <c r="F9" i="8"/>
  <c r="G9" i="8" s="1"/>
  <c r="H9" i="8" s="1"/>
  <c r="I9" i="8" s="1"/>
  <c r="J9" i="8" s="1"/>
  <c r="K9" i="8" s="1"/>
  <c r="L9" i="8" s="1"/>
  <c r="M9" i="8" s="1"/>
  <c r="N9" i="8" s="1"/>
  <c r="O9" i="8" s="1"/>
  <c r="P9" i="8" s="1"/>
  <c r="F8" i="8"/>
  <c r="G8" i="8" s="1"/>
  <c r="H8" i="8" s="1"/>
  <c r="I8" i="8" s="1"/>
  <c r="J8" i="8" s="1"/>
  <c r="K8" i="8" s="1"/>
  <c r="L8" i="8" s="1"/>
  <c r="M8" i="8" s="1"/>
  <c r="N8" i="8" s="1"/>
  <c r="O8" i="8" s="1"/>
  <c r="P8" i="8" s="1"/>
  <c r="F7" i="8"/>
  <c r="G7" i="8" s="1"/>
  <c r="F32" i="7"/>
  <c r="I32" i="7" s="1"/>
  <c r="L32" i="7" s="1"/>
  <c r="O32" i="7" s="1"/>
  <c r="F31" i="7"/>
  <c r="I31" i="7" s="1"/>
  <c r="L31" i="7" s="1"/>
  <c r="O31" i="7" s="1"/>
  <c r="F30" i="7"/>
  <c r="H30" i="7" s="1"/>
  <c r="J30" i="7" s="1"/>
  <c r="L30" i="7" s="1"/>
  <c r="N30" i="7" s="1"/>
  <c r="P30" i="7" s="1"/>
  <c r="F29" i="7"/>
  <c r="G29" i="7" s="1"/>
  <c r="H29" i="7" s="1"/>
  <c r="I29" i="7" s="1"/>
  <c r="J29" i="7" s="1"/>
  <c r="K29" i="7" s="1"/>
  <c r="L29" i="7" s="1"/>
  <c r="M29" i="7" s="1"/>
  <c r="N29" i="7" s="1"/>
  <c r="O29" i="7" s="1"/>
  <c r="P29" i="7" s="1"/>
  <c r="F28" i="7"/>
  <c r="H28" i="7" s="1"/>
  <c r="J28" i="7" s="1"/>
  <c r="L28" i="7" s="1"/>
  <c r="N28" i="7" s="1"/>
  <c r="F27" i="7"/>
  <c r="P27" i="7" s="1"/>
  <c r="F26" i="7"/>
  <c r="G26" i="7" s="1"/>
  <c r="H26" i="7" s="1"/>
  <c r="I26" i="7" s="1"/>
  <c r="J26" i="7" s="1"/>
  <c r="K26" i="7" s="1"/>
  <c r="L26" i="7" s="1"/>
  <c r="M26" i="7" s="1"/>
  <c r="N26" i="7" s="1"/>
  <c r="O26" i="7" s="1"/>
  <c r="P26" i="7" s="1"/>
  <c r="F25" i="7"/>
  <c r="G25" i="7" s="1"/>
  <c r="H25" i="7" s="1"/>
  <c r="I25" i="7" s="1"/>
  <c r="J25" i="7" s="1"/>
  <c r="K25" i="7" s="1"/>
  <c r="L25" i="7" s="1"/>
  <c r="M25" i="7" s="1"/>
  <c r="N25" i="7" s="1"/>
  <c r="O25" i="7" s="1"/>
  <c r="P25" i="7" s="1"/>
  <c r="F24" i="7"/>
  <c r="G24" i="7" s="1"/>
  <c r="H24" i="7" s="1"/>
  <c r="I24" i="7" s="1"/>
  <c r="J24" i="7" s="1"/>
  <c r="K24" i="7" s="1"/>
  <c r="L24" i="7" s="1"/>
  <c r="M24" i="7" s="1"/>
  <c r="N24" i="7" s="1"/>
  <c r="O24" i="7" s="1"/>
  <c r="P24" i="7" s="1"/>
  <c r="L23" i="7"/>
  <c r="F23" i="7"/>
  <c r="J23" i="7" s="1"/>
  <c r="N23" i="7" s="1"/>
  <c r="F22" i="7"/>
  <c r="H22" i="7" s="1"/>
  <c r="J22" i="7" s="1"/>
  <c r="L22" i="7" s="1"/>
  <c r="N22" i="7" s="1"/>
  <c r="P22" i="7" s="1"/>
  <c r="F21" i="7"/>
  <c r="G21" i="7" s="1"/>
  <c r="H21" i="7" s="1"/>
  <c r="I21" i="7" s="1"/>
  <c r="J21" i="7" s="1"/>
  <c r="K21" i="7" s="1"/>
  <c r="L21" i="7" s="1"/>
  <c r="M21" i="7" s="1"/>
  <c r="N21" i="7" s="1"/>
  <c r="O21" i="7" s="1"/>
  <c r="P21" i="7" s="1"/>
  <c r="F20" i="7"/>
  <c r="G20" i="7" s="1"/>
  <c r="H20" i="7" s="1"/>
  <c r="I20" i="7" s="1"/>
  <c r="J20" i="7" s="1"/>
  <c r="K20" i="7" s="1"/>
  <c r="L20" i="7" s="1"/>
  <c r="M20" i="7" s="1"/>
  <c r="N20" i="7" s="1"/>
  <c r="O20" i="7" s="1"/>
  <c r="P20" i="7" s="1"/>
  <c r="F19" i="7"/>
  <c r="G19" i="7" s="1"/>
  <c r="H19" i="7" s="1"/>
  <c r="I19" i="7" s="1"/>
  <c r="J19" i="7" s="1"/>
  <c r="K19" i="7" s="1"/>
  <c r="L19" i="7" s="1"/>
  <c r="M19" i="7" s="1"/>
  <c r="N19" i="7" s="1"/>
  <c r="O19" i="7" s="1"/>
  <c r="P19" i="7" s="1"/>
  <c r="F18" i="7"/>
  <c r="G18" i="7" s="1"/>
  <c r="H18" i="7" s="1"/>
  <c r="I18" i="7" s="1"/>
  <c r="J18" i="7" s="1"/>
  <c r="K18" i="7" s="1"/>
  <c r="L18" i="7" s="1"/>
  <c r="M18" i="7" s="1"/>
  <c r="N18" i="7" s="1"/>
  <c r="O18" i="7" s="1"/>
  <c r="P18" i="7" s="1"/>
  <c r="F17" i="7"/>
  <c r="G17" i="7" s="1"/>
  <c r="H17" i="7" s="1"/>
  <c r="I17" i="7" s="1"/>
  <c r="J17" i="7" s="1"/>
  <c r="K17" i="7" s="1"/>
  <c r="L17" i="7" s="1"/>
  <c r="M17" i="7" s="1"/>
  <c r="N17" i="7" s="1"/>
  <c r="O17" i="7" s="1"/>
  <c r="P17" i="7" s="1"/>
  <c r="F16" i="7"/>
  <c r="G16" i="7" s="1"/>
  <c r="H16" i="7" s="1"/>
  <c r="I16" i="7" s="1"/>
  <c r="J16" i="7" s="1"/>
  <c r="K16" i="7" s="1"/>
  <c r="L16" i="7" s="1"/>
  <c r="M16" i="7" s="1"/>
  <c r="N16" i="7" s="1"/>
  <c r="O16" i="7" s="1"/>
  <c r="P16" i="7" s="1"/>
  <c r="F15" i="7"/>
  <c r="H15" i="7" s="1"/>
  <c r="J15" i="7" s="1"/>
  <c r="L15" i="7" s="1"/>
  <c r="N15" i="7" s="1"/>
  <c r="P15" i="7" s="1"/>
  <c r="F14" i="7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F13" i="7"/>
  <c r="G13" i="7" s="1"/>
  <c r="H13" i="7" s="1"/>
  <c r="I13" i="7" s="1"/>
  <c r="J13" i="7" s="1"/>
  <c r="K13" i="7" s="1"/>
  <c r="L13" i="7" s="1"/>
  <c r="M13" i="7" s="1"/>
  <c r="N13" i="7" s="1"/>
  <c r="O13" i="7" s="1"/>
  <c r="P13" i="7" s="1"/>
  <c r="F12" i="7"/>
  <c r="G12" i="7" s="1"/>
  <c r="H12" i="7" s="1"/>
  <c r="I12" i="7" s="1"/>
  <c r="J12" i="7" s="1"/>
  <c r="K12" i="7" s="1"/>
  <c r="L12" i="7" s="1"/>
  <c r="M12" i="7" s="1"/>
  <c r="N12" i="7" s="1"/>
  <c r="O12" i="7" s="1"/>
  <c r="P12" i="7" s="1"/>
  <c r="F11" i="7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F10" i="7"/>
  <c r="H10" i="7" s="1"/>
  <c r="J10" i="7" s="1"/>
  <c r="L10" i="7" s="1"/>
  <c r="N10" i="7" s="1"/>
  <c r="P10" i="7" s="1"/>
  <c r="F9" i="7"/>
  <c r="G9" i="7" s="1"/>
  <c r="H9" i="7" s="1"/>
  <c r="I9" i="7" s="1"/>
  <c r="J9" i="7" s="1"/>
  <c r="K9" i="7" s="1"/>
  <c r="L9" i="7" s="1"/>
  <c r="M9" i="7" s="1"/>
  <c r="N9" i="7" s="1"/>
  <c r="O9" i="7" s="1"/>
  <c r="P9" i="7" s="1"/>
  <c r="F8" i="7"/>
  <c r="G8" i="7" s="1"/>
  <c r="H8" i="7" s="1"/>
  <c r="I8" i="7" s="1"/>
  <c r="J8" i="7" s="1"/>
  <c r="K8" i="7" s="1"/>
  <c r="L8" i="7" s="1"/>
  <c r="M8" i="7" s="1"/>
  <c r="N8" i="7" s="1"/>
  <c r="O8" i="7" s="1"/>
  <c r="P8" i="7" s="1"/>
  <c r="F7" i="7"/>
  <c r="G7" i="7" s="1"/>
  <c r="F32" i="5"/>
  <c r="I32" i="5" s="1"/>
  <c r="L32" i="5" s="1"/>
  <c r="O32" i="5" s="1"/>
  <c r="F31" i="5"/>
  <c r="I31" i="5" s="1"/>
  <c r="L31" i="5" s="1"/>
  <c r="O31" i="5" s="1"/>
  <c r="F30" i="5"/>
  <c r="H30" i="5" s="1"/>
  <c r="J30" i="5" s="1"/>
  <c r="L30" i="5" s="1"/>
  <c r="N30" i="5" s="1"/>
  <c r="P30" i="5" s="1"/>
  <c r="F29" i="5"/>
  <c r="G29" i="5" s="1"/>
  <c r="H29" i="5" s="1"/>
  <c r="I29" i="5" s="1"/>
  <c r="J29" i="5" s="1"/>
  <c r="K29" i="5" s="1"/>
  <c r="L29" i="5" s="1"/>
  <c r="M29" i="5" s="1"/>
  <c r="N29" i="5" s="1"/>
  <c r="O29" i="5" s="1"/>
  <c r="P29" i="5" s="1"/>
  <c r="F28" i="5"/>
  <c r="H28" i="5" s="1"/>
  <c r="J28" i="5" s="1"/>
  <c r="L28" i="5" s="1"/>
  <c r="N28" i="5" s="1"/>
  <c r="F27" i="5"/>
  <c r="P27" i="5" s="1"/>
  <c r="F26" i="5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F25" i="5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F24" i="5"/>
  <c r="G24" i="5" s="1"/>
  <c r="H24" i="5" s="1"/>
  <c r="I24" i="5" s="1"/>
  <c r="J24" i="5" s="1"/>
  <c r="K24" i="5" s="1"/>
  <c r="L24" i="5" s="1"/>
  <c r="M24" i="5" s="1"/>
  <c r="N24" i="5" s="1"/>
  <c r="O24" i="5" s="1"/>
  <c r="P24" i="5" s="1"/>
  <c r="L23" i="5"/>
  <c r="F23" i="5"/>
  <c r="J23" i="5" s="1"/>
  <c r="N23" i="5" s="1"/>
  <c r="F22" i="5"/>
  <c r="H22" i="5" s="1"/>
  <c r="J22" i="5" s="1"/>
  <c r="L22" i="5" s="1"/>
  <c r="N22" i="5" s="1"/>
  <c r="P22" i="5" s="1"/>
  <c r="F21" i="5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F20" i="5"/>
  <c r="G20" i="5" s="1"/>
  <c r="H20" i="5" s="1"/>
  <c r="I20" i="5" s="1"/>
  <c r="J20" i="5" s="1"/>
  <c r="K20" i="5" s="1"/>
  <c r="L20" i="5" s="1"/>
  <c r="M20" i="5" s="1"/>
  <c r="N20" i="5" s="1"/>
  <c r="O20" i="5" s="1"/>
  <c r="P20" i="5" s="1"/>
  <c r="F19" i="5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F18" i="5"/>
  <c r="G18" i="5" s="1"/>
  <c r="H18" i="5" s="1"/>
  <c r="I18" i="5" s="1"/>
  <c r="J18" i="5" s="1"/>
  <c r="K18" i="5" s="1"/>
  <c r="L18" i="5" s="1"/>
  <c r="M18" i="5" s="1"/>
  <c r="N18" i="5" s="1"/>
  <c r="O18" i="5" s="1"/>
  <c r="P18" i="5" s="1"/>
  <c r="F17" i="5"/>
  <c r="G17" i="5" s="1"/>
  <c r="H17" i="5" s="1"/>
  <c r="I17" i="5" s="1"/>
  <c r="J17" i="5" s="1"/>
  <c r="K17" i="5" s="1"/>
  <c r="L17" i="5" s="1"/>
  <c r="M17" i="5" s="1"/>
  <c r="N17" i="5" s="1"/>
  <c r="O17" i="5" s="1"/>
  <c r="P17" i="5" s="1"/>
  <c r="F16" i="5"/>
  <c r="G16" i="5" s="1"/>
  <c r="H16" i="5" s="1"/>
  <c r="I16" i="5" s="1"/>
  <c r="J16" i="5" s="1"/>
  <c r="K16" i="5" s="1"/>
  <c r="L16" i="5" s="1"/>
  <c r="M16" i="5" s="1"/>
  <c r="N16" i="5" s="1"/>
  <c r="O16" i="5" s="1"/>
  <c r="P16" i="5" s="1"/>
  <c r="F15" i="5"/>
  <c r="H15" i="5" s="1"/>
  <c r="J15" i="5" s="1"/>
  <c r="L15" i="5" s="1"/>
  <c r="N15" i="5" s="1"/>
  <c r="P15" i="5" s="1"/>
  <c r="F14" i="5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F13" i="5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F12" i="5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F11" i="5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F10" i="5"/>
  <c r="H10" i="5" s="1"/>
  <c r="J10" i="5" s="1"/>
  <c r="L10" i="5" s="1"/>
  <c r="N10" i="5" s="1"/>
  <c r="P10" i="5" s="1"/>
  <c r="F9" i="5"/>
  <c r="G9" i="5" s="1"/>
  <c r="H9" i="5" s="1"/>
  <c r="I9" i="5" s="1"/>
  <c r="J9" i="5" s="1"/>
  <c r="K9" i="5" s="1"/>
  <c r="L9" i="5" s="1"/>
  <c r="M9" i="5" s="1"/>
  <c r="N9" i="5" s="1"/>
  <c r="O9" i="5" s="1"/>
  <c r="P9" i="5" s="1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F7" i="5"/>
  <c r="G7" i="5" s="1"/>
  <c r="F32" i="4"/>
  <c r="I32" i="4" s="1"/>
  <c r="L32" i="4" s="1"/>
  <c r="O32" i="4" s="1"/>
  <c r="F31" i="4"/>
  <c r="I31" i="4" s="1"/>
  <c r="L31" i="4" s="1"/>
  <c r="O31" i="4" s="1"/>
  <c r="F30" i="4"/>
  <c r="H30" i="4" s="1"/>
  <c r="J30" i="4" s="1"/>
  <c r="L30" i="4" s="1"/>
  <c r="N30" i="4" s="1"/>
  <c r="P30" i="4" s="1"/>
  <c r="F29" i="4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F28" i="4"/>
  <c r="H28" i="4" s="1"/>
  <c r="J28" i="4" s="1"/>
  <c r="L28" i="4" s="1"/>
  <c r="N28" i="4" s="1"/>
  <c r="F27" i="4"/>
  <c r="P27" i="4" s="1"/>
  <c r="F26" i="4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F25" i="4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F24" i="4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L23" i="4"/>
  <c r="F23" i="4"/>
  <c r="J23" i="4" s="1"/>
  <c r="N23" i="4" s="1"/>
  <c r="F22" i="4"/>
  <c r="H22" i="4" s="1"/>
  <c r="J22" i="4" s="1"/>
  <c r="L22" i="4" s="1"/>
  <c r="N22" i="4" s="1"/>
  <c r="P22" i="4" s="1"/>
  <c r="F21" i="4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F20" i="4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F19" i="4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F18" i="4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F17" i="4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F16" i="4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F15" i="4"/>
  <c r="H15" i="4" s="1"/>
  <c r="J15" i="4" s="1"/>
  <c r="L15" i="4" s="1"/>
  <c r="N15" i="4" s="1"/>
  <c r="P15" i="4" s="1"/>
  <c r="F14" i="4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F13" i="4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F11" i="4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F10" i="4"/>
  <c r="H10" i="4" s="1"/>
  <c r="J10" i="4" s="1"/>
  <c r="L10" i="4" s="1"/>
  <c r="N10" i="4" s="1"/>
  <c r="P10" i="4" s="1"/>
  <c r="F9" i="4"/>
  <c r="G9" i="4" s="1"/>
  <c r="H9" i="4" s="1"/>
  <c r="I9" i="4" s="1"/>
  <c r="J9" i="4" s="1"/>
  <c r="K9" i="4" s="1"/>
  <c r="L9" i="4" s="1"/>
  <c r="M9" i="4" s="1"/>
  <c r="N9" i="4" s="1"/>
  <c r="O9" i="4" s="1"/>
  <c r="P9" i="4" s="1"/>
  <c r="F8" i="4"/>
  <c r="G8" i="4" s="1"/>
  <c r="H8" i="4" s="1"/>
  <c r="I8" i="4" s="1"/>
  <c r="J8" i="4" s="1"/>
  <c r="K8" i="4" s="1"/>
  <c r="L8" i="4" s="1"/>
  <c r="M8" i="4" s="1"/>
  <c r="N8" i="4" s="1"/>
  <c r="O8" i="4" s="1"/>
  <c r="P8" i="4" s="1"/>
  <c r="F7" i="4"/>
  <c r="G7" i="4" s="1"/>
  <c r="F32" i="3"/>
  <c r="I32" i="3" s="1"/>
  <c r="L32" i="3" s="1"/>
  <c r="O32" i="3" s="1"/>
  <c r="F31" i="3"/>
  <c r="I31" i="3" s="1"/>
  <c r="L31" i="3" s="1"/>
  <c r="O31" i="3" s="1"/>
  <c r="F30" i="3"/>
  <c r="H30" i="3" s="1"/>
  <c r="J30" i="3" s="1"/>
  <c r="L30" i="3" s="1"/>
  <c r="N30" i="3" s="1"/>
  <c r="P30" i="3" s="1"/>
  <c r="F29" i="3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F28" i="3"/>
  <c r="H28" i="3" s="1"/>
  <c r="J28" i="3" s="1"/>
  <c r="L28" i="3" s="1"/>
  <c r="N28" i="3" s="1"/>
  <c r="F27" i="3"/>
  <c r="P27" i="3" s="1"/>
  <c r="F26" i="3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F25" i="3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F24" i="3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L23" i="3"/>
  <c r="F23" i="3"/>
  <c r="J23" i="3" s="1"/>
  <c r="N23" i="3" s="1"/>
  <c r="F22" i="3"/>
  <c r="H22" i="3" s="1"/>
  <c r="J22" i="3" s="1"/>
  <c r="L22" i="3" s="1"/>
  <c r="N22" i="3" s="1"/>
  <c r="P22" i="3" s="1"/>
  <c r="F21" i="3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F20" i="3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F19" i="3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F18" i="3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F17" i="3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F16" i="3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F15" i="3"/>
  <c r="H15" i="3" s="1"/>
  <c r="J15" i="3" s="1"/>
  <c r="L15" i="3" s="1"/>
  <c r="N15" i="3" s="1"/>
  <c r="P15" i="3" s="1"/>
  <c r="F14" i="3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F12" i="3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F11" i="3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F10" i="3"/>
  <c r="H10" i="3" s="1"/>
  <c r="J10" i="3" s="1"/>
  <c r="L10" i="3" s="1"/>
  <c r="N10" i="3" s="1"/>
  <c r="P10" i="3" s="1"/>
  <c r="F9" i="3"/>
  <c r="G9" i="3" s="1"/>
  <c r="H9" i="3" s="1"/>
  <c r="I9" i="3" s="1"/>
  <c r="J9" i="3" s="1"/>
  <c r="K9" i="3" s="1"/>
  <c r="L9" i="3" s="1"/>
  <c r="M9" i="3" s="1"/>
  <c r="N9" i="3" s="1"/>
  <c r="O9" i="3" s="1"/>
  <c r="P9" i="3" s="1"/>
  <c r="F8" i="3"/>
  <c r="G8" i="3" s="1"/>
  <c r="H8" i="3" s="1"/>
  <c r="I8" i="3" s="1"/>
  <c r="J8" i="3" s="1"/>
  <c r="K8" i="3" s="1"/>
  <c r="L8" i="3" s="1"/>
  <c r="M8" i="3" s="1"/>
  <c r="N8" i="3" s="1"/>
  <c r="O8" i="3" s="1"/>
  <c r="P8" i="3" s="1"/>
  <c r="F7" i="3"/>
  <c r="G7" i="3" s="1"/>
  <c r="G33" i="11" l="1"/>
  <c r="H7" i="11"/>
  <c r="G33" i="10"/>
  <c r="H7" i="10"/>
  <c r="G33" i="9"/>
  <c r="H7" i="9"/>
  <c r="G33" i="8"/>
  <c r="H7" i="8"/>
  <c r="G33" i="7"/>
  <c r="H7" i="7"/>
  <c r="G33" i="5"/>
  <c r="H7" i="5"/>
  <c r="G33" i="4"/>
  <c r="H7" i="4"/>
  <c r="G33" i="3"/>
  <c r="H7" i="3"/>
  <c r="B7" i="12" l="1"/>
  <c r="B8" i="12"/>
  <c r="B9" i="12"/>
  <c r="B11" i="12"/>
  <c r="B12" i="12"/>
  <c r="B13" i="12"/>
  <c r="B14" i="12"/>
  <c r="B15" i="12"/>
  <c r="I7" i="11"/>
  <c r="H33" i="11"/>
  <c r="H33" i="10"/>
  <c r="I7" i="10"/>
  <c r="H33" i="9"/>
  <c r="I7" i="9"/>
  <c r="H33" i="8"/>
  <c r="I7" i="8"/>
  <c r="H33" i="7"/>
  <c r="I7" i="7"/>
  <c r="H33" i="5"/>
  <c r="I7" i="5"/>
  <c r="H33" i="4"/>
  <c r="I7" i="4"/>
  <c r="H33" i="3"/>
  <c r="I7" i="3"/>
  <c r="C7" i="12" l="1"/>
  <c r="C8" i="12"/>
  <c r="C9" i="12"/>
  <c r="C11" i="12"/>
  <c r="C12" i="12"/>
  <c r="C13" i="12"/>
  <c r="C14" i="12"/>
  <c r="C15" i="12"/>
  <c r="B24" i="12"/>
  <c r="I33" i="11"/>
  <c r="J7" i="11"/>
  <c r="I33" i="10"/>
  <c r="J7" i="10"/>
  <c r="I33" i="9"/>
  <c r="J7" i="9"/>
  <c r="I33" i="8"/>
  <c r="J7" i="8"/>
  <c r="I33" i="7"/>
  <c r="J7" i="7"/>
  <c r="I33" i="5"/>
  <c r="J7" i="5"/>
  <c r="I33" i="4"/>
  <c r="J7" i="4"/>
  <c r="I33" i="3"/>
  <c r="J7" i="3"/>
  <c r="D7" i="12" l="1"/>
  <c r="D8" i="12"/>
  <c r="D9" i="12"/>
  <c r="D11" i="12"/>
  <c r="D12" i="12"/>
  <c r="D13" i="12"/>
  <c r="D14" i="12"/>
  <c r="D15" i="12"/>
  <c r="C24" i="12"/>
  <c r="J33" i="11"/>
  <c r="K7" i="11"/>
  <c r="J33" i="10"/>
  <c r="K7" i="10"/>
  <c r="J33" i="9"/>
  <c r="K7" i="9"/>
  <c r="J33" i="8"/>
  <c r="K7" i="8"/>
  <c r="J33" i="7"/>
  <c r="K7" i="7"/>
  <c r="J33" i="5"/>
  <c r="K7" i="5"/>
  <c r="J33" i="4"/>
  <c r="K7" i="4"/>
  <c r="J33" i="3"/>
  <c r="K7" i="3"/>
  <c r="E7" i="12" l="1"/>
  <c r="E8" i="12"/>
  <c r="E9" i="12"/>
  <c r="E11" i="12"/>
  <c r="E12" i="12"/>
  <c r="E13" i="12"/>
  <c r="E14" i="12"/>
  <c r="E15" i="12"/>
  <c r="D24" i="12"/>
  <c r="L7" i="11"/>
  <c r="K33" i="11"/>
  <c r="K33" i="10"/>
  <c r="L7" i="10"/>
  <c r="K33" i="9"/>
  <c r="L7" i="9"/>
  <c r="K33" i="8"/>
  <c r="L7" i="8"/>
  <c r="K33" i="7"/>
  <c r="L7" i="7"/>
  <c r="K33" i="5"/>
  <c r="L7" i="5"/>
  <c r="K33" i="4"/>
  <c r="L7" i="4"/>
  <c r="L7" i="3"/>
  <c r="K33" i="3"/>
  <c r="F7" i="12" l="1"/>
  <c r="F8" i="12"/>
  <c r="F9" i="12"/>
  <c r="F11" i="12"/>
  <c r="F12" i="12"/>
  <c r="F13" i="12"/>
  <c r="F14" i="12"/>
  <c r="F15" i="12"/>
  <c r="E24" i="12"/>
  <c r="L33" i="11"/>
  <c r="M7" i="11"/>
  <c r="M7" i="10"/>
  <c r="L33" i="10"/>
  <c r="L33" i="9"/>
  <c r="M7" i="9"/>
  <c r="L33" i="8"/>
  <c r="M7" i="8"/>
  <c r="M7" i="7"/>
  <c r="L33" i="7"/>
  <c r="M7" i="5"/>
  <c r="L33" i="5"/>
  <c r="L33" i="4"/>
  <c r="M7" i="4"/>
  <c r="M7" i="3"/>
  <c r="L33" i="3"/>
  <c r="G7" i="12" l="1"/>
  <c r="G8" i="12"/>
  <c r="G9" i="12"/>
  <c r="G11" i="12"/>
  <c r="G12" i="12"/>
  <c r="G13" i="12"/>
  <c r="G14" i="12"/>
  <c r="G15" i="12"/>
  <c r="F24" i="12"/>
  <c r="M33" i="11"/>
  <c r="N7" i="11"/>
  <c r="M33" i="10"/>
  <c r="N7" i="10"/>
  <c r="M33" i="9"/>
  <c r="N7" i="9"/>
  <c r="M33" i="8"/>
  <c r="N7" i="8"/>
  <c r="M33" i="7"/>
  <c r="N7" i="7"/>
  <c r="M33" i="5"/>
  <c r="N7" i="5"/>
  <c r="M33" i="4"/>
  <c r="N7" i="4"/>
  <c r="M33" i="3"/>
  <c r="N7" i="3"/>
  <c r="H7" i="12" l="1"/>
  <c r="H8" i="12"/>
  <c r="H9" i="12"/>
  <c r="H11" i="12"/>
  <c r="H12" i="12"/>
  <c r="H13" i="12"/>
  <c r="H14" i="12"/>
  <c r="H15" i="12"/>
  <c r="G24" i="12"/>
  <c r="O7" i="11"/>
  <c r="N33" i="11"/>
  <c r="N33" i="10"/>
  <c r="O7" i="10"/>
  <c r="N33" i="9"/>
  <c r="O7" i="9"/>
  <c r="N33" i="8"/>
  <c r="O7" i="8"/>
  <c r="N33" i="7"/>
  <c r="O7" i="7"/>
  <c r="N33" i="5"/>
  <c r="O7" i="5"/>
  <c r="N33" i="4"/>
  <c r="O7" i="4"/>
  <c r="N33" i="3"/>
  <c r="O7" i="3"/>
  <c r="I7" i="12" l="1"/>
  <c r="I8" i="12"/>
  <c r="I9" i="12"/>
  <c r="I11" i="12"/>
  <c r="I12" i="12"/>
  <c r="I13" i="12"/>
  <c r="I14" i="12"/>
  <c r="I15" i="12"/>
  <c r="H24" i="12"/>
  <c r="O33" i="11"/>
  <c r="P7" i="11"/>
  <c r="P33" i="11" s="1"/>
  <c r="K15" i="12" s="1"/>
  <c r="O33" i="10"/>
  <c r="P7" i="10"/>
  <c r="P33" i="10" s="1"/>
  <c r="K14" i="12" s="1"/>
  <c r="O33" i="9"/>
  <c r="P7" i="9"/>
  <c r="P33" i="9" s="1"/>
  <c r="K13" i="12" s="1"/>
  <c r="O33" i="8"/>
  <c r="P7" i="8"/>
  <c r="P33" i="8" s="1"/>
  <c r="K12" i="12" s="1"/>
  <c r="P7" i="7"/>
  <c r="P33" i="7" s="1"/>
  <c r="K11" i="12" s="1"/>
  <c r="O33" i="7"/>
  <c r="O33" i="5"/>
  <c r="P7" i="5"/>
  <c r="P33" i="5" s="1"/>
  <c r="K9" i="12" s="1"/>
  <c r="O33" i="4"/>
  <c r="P7" i="4"/>
  <c r="P33" i="4" s="1"/>
  <c r="K8" i="12" s="1"/>
  <c r="P7" i="3"/>
  <c r="P33" i="3" s="1"/>
  <c r="K7" i="12" s="1"/>
  <c r="K24" i="12" s="1"/>
  <c r="O33" i="3"/>
  <c r="J7" i="12" l="1"/>
  <c r="C17" i="1"/>
  <c r="J8" i="12"/>
  <c r="L8" i="12" s="1"/>
  <c r="C18" i="1"/>
  <c r="J9" i="12"/>
  <c r="L9" i="12" s="1"/>
  <c r="C19" i="1"/>
  <c r="J11" i="12"/>
  <c r="L11" i="12" s="1"/>
  <c r="C21" i="1"/>
  <c r="J12" i="12"/>
  <c r="L12" i="12" s="1"/>
  <c r="C22" i="1"/>
  <c r="J13" i="12"/>
  <c r="L13" i="12" s="1"/>
  <c r="C23" i="1"/>
  <c r="J14" i="12"/>
  <c r="L14" i="12" s="1"/>
  <c r="C24" i="1"/>
  <c r="J15" i="12"/>
  <c r="L15" i="12" s="1"/>
  <c r="C25" i="1"/>
  <c r="I24" i="12"/>
  <c r="J24" i="12" l="1"/>
  <c r="L7" i="12"/>
  <c r="L24" i="12" s="1"/>
</calcChain>
</file>

<file path=xl/sharedStrings.xml><?xml version="1.0" encoding="utf-8"?>
<sst xmlns="http://schemas.openxmlformats.org/spreadsheetml/2006/main" count="1413" uniqueCount="196">
  <si>
    <t xml:space="preserve">PREVISÃO DE MANUTENÇÃO PREDIAL 10 ANOS PARQUE ESTADUAL ILHA ANCHIETA - PERMISSÃO HOSPEDAGEM E OUTROS SERVIÇOS </t>
  </si>
  <si>
    <t>REFERÊNCIAIS: VALORES BASEADOS NO BOLETIM DE CUSTOS CDHU, ORSE E SBC CONSIDERANDO MÃO DE OBRA E/OU MÃO DE OBRA+MATERIAL DEPENDENDO DO SERVIÇO - NÃO FORAM INCLUÍDAS TAXAS DE ADMINISTRAÇÃO OU BDI NAS COMPOSIÇÕES</t>
  </si>
  <si>
    <t>Edificio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</si>
  <si>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</si>
  <si>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</si>
  <si>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</si>
  <si>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</si>
  <si>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</si>
  <si>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</si>
  <si>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</si>
  <si>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</si>
  <si>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</si>
  <si>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</si>
  <si>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Total 10 anos</t>
  </si>
  <si>
    <t>Casa de Vidro</t>
  </si>
  <si>
    <t>Casa de Fiscalização (antiga oficina)</t>
  </si>
  <si>
    <t>Capela</t>
  </si>
  <si>
    <t xml:space="preserve">Sede - Administração </t>
  </si>
  <si>
    <t>Casa Oceano Atlântico</t>
  </si>
  <si>
    <t>Antiga Escolinha</t>
  </si>
  <si>
    <t>Casa Restinga</t>
  </si>
  <si>
    <t>Oficina Trator</t>
  </si>
  <si>
    <t>Depósito de Equipamentos (Esquerdo e Direito)</t>
  </si>
  <si>
    <t xml:space="preserve">Sanitarios dos Quiosques </t>
  </si>
  <si>
    <t>Sanitários do Ranchão da Amizade</t>
  </si>
  <si>
    <t>Estação de Tratamento de Água - ETA</t>
  </si>
  <si>
    <t/>
  </si>
  <si>
    <t>Estação de Tratamento de Esgoto - ETE</t>
  </si>
  <si>
    <t xml:space="preserve">Gerador a Diesel </t>
  </si>
  <si>
    <t xml:space="preserve">Sistema Fotovoltaico </t>
  </si>
  <si>
    <t>Demarcação área de banho e píer de atracação</t>
  </si>
  <si>
    <t>Equipamentos em madeira - trilhas e áreas de uso público</t>
  </si>
  <si>
    <t>PREVISÃO DE MANUTENÇÃO PREDIAL 10 ANOS PARQUE ESTADUAL ILHA ANCHIETA - Casa de Vidro</t>
  </si>
  <si>
    <t>Disciplina</t>
  </si>
  <si>
    <t>Serviço</t>
  </si>
  <si>
    <t>Parâmetros</t>
  </si>
  <si>
    <t>Periodicidade</t>
  </si>
  <si>
    <t>Valor (R$)</t>
  </si>
  <si>
    <t>Elétrica</t>
  </si>
  <si>
    <t>Inspeção componentes</t>
  </si>
  <si>
    <t>Um profissionais especializados em elétrica 8h por mês.</t>
  </si>
  <si>
    <t xml:space="preserve">Trimestral </t>
  </si>
  <si>
    <t>Troca de lâmpas/luminárias</t>
  </si>
  <si>
    <t>Substituição de 20 % do total de lampadas existentes</t>
  </si>
  <si>
    <t>Anual</t>
  </si>
  <si>
    <t>Reparo de ponto existente</t>
  </si>
  <si>
    <t>Previsão de troca de tomada</t>
  </si>
  <si>
    <t>Quando necessário</t>
  </si>
  <si>
    <t>Reparo de quadro/disjuntor</t>
  </si>
  <si>
    <t>Troca de componentes a cada 2 anos</t>
  </si>
  <si>
    <t>2 anos</t>
  </si>
  <si>
    <t>Hidráulica geral</t>
  </si>
  <si>
    <t>Um profissionais especializados em hidráulica 8 horas</t>
  </si>
  <si>
    <t>limpeza das caixas d'guas</t>
  </si>
  <si>
    <t>uma vez por ano</t>
  </si>
  <si>
    <t>anual</t>
  </si>
  <si>
    <t>Limpeza de caixa de passagem</t>
  </si>
  <si>
    <t>Abertura limpeza e selamento da tampa</t>
  </si>
  <si>
    <t xml:space="preserve">semestral </t>
  </si>
  <si>
    <t>Limpeza e desobstrução de canaletass de águas pluviais</t>
  </si>
  <si>
    <t xml:space="preserve">Retirada de terra, areia e similares </t>
  </si>
  <si>
    <t>Desentupimentos</t>
  </si>
  <si>
    <t>Serviço de desobstrução de tubulação - 25m a cada 2 ano.</t>
  </si>
  <si>
    <t>Limpeza caixa de gordura</t>
  </si>
  <si>
    <t>Cada 3 meses.</t>
  </si>
  <si>
    <t>Aquecedores a gás</t>
  </si>
  <si>
    <t>Troca de botijão</t>
  </si>
  <si>
    <t>Considerando consumo de um cilindro a cada 4 meses em total de 1 cilindros</t>
  </si>
  <si>
    <t>Inspeção do sistema (Revisão Anual)</t>
  </si>
  <si>
    <t xml:space="preserve">Revisão do sistema </t>
  </si>
  <si>
    <t>Áreas verdes</t>
  </si>
  <si>
    <t xml:space="preserve">Corte de gramado e limpeza </t>
  </si>
  <si>
    <t>faixas de entorno de edificações</t>
  </si>
  <si>
    <t>Mensal</t>
  </si>
  <si>
    <t>Corte de árvore</t>
  </si>
  <si>
    <t>Corte de 2 árvores por ano (condenadas uo oferecendo risco)</t>
  </si>
  <si>
    <t>Pode da árvore</t>
  </si>
  <si>
    <t>10 Arvores por semestre (galhos e copas sobre telhados)</t>
  </si>
  <si>
    <t>Semestral</t>
  </si>
  <si>
    <t>Combate a incêndio</t>
  </si>
  <si>
    <t>Regarga extintor</t>
  </si>
  <si>
    <t>120kg de recarga .</t>
  </si>
  <si>
    <t>Troca extintor</t>
  </si>
  <si>
    <t xml:space="preserve">1 extintores a cada 4 anos. </t>
  </si>
  <si>
    <t>Coberturas</t>
  </si>
  <si>
    <t>Limpeza telhados</t>
  </si>
  <si>
    <t xml:space="preserve">2 ajudantes gerais </t>
  </si>
  <si>
    <t>Limpeza Calhas</t>
  </si>
  <si>
    <t>Troca de telhas</t>
  </si>
  <si>
    <t>2 m² de telha a cada 6 meses</t>
  </si>
  <si>
    <t xml:space="preserve">Reparo estrutura </t>
  </si>
  <si>
    <t>5% da estrutura a cada 10 anos</t>
  </si>
  <si>
    <t>10 anos</t>
  </si>
  <si>
    <t>Aplicação de imunizante</t>
  </si>
  <si>
    <t>Estrutura de madeira da cobertura a cada 2 anos</t>
  </si>
  <si>
    <t>5 anos</t>
  </si>
  <si>
    <t>Portas e caixilhos</t>
  </si>
  <si>
    <t>Revisão ferragens com lubricação e componentes de madeira</t>
  </si>
  <si>
    <t xml:space="preserve">Mão de obra de 1 marceneiro por dois dias </t>
  </si>
  <si>
    <t>Revisão de pintura</t>
  </si>
  <si>
    <t>Lixamento e aplicação de verniz</t>
  </si>
  <si>
    <t>Civil</t>
  </si>
  <si>
    <t>Pinturas de parede em alvenaria</t>
  </si>
  <si>
    <t xml:space="preserve">Revisão/retoque </t>
  </si>
  <si>
    <t>3 anos</t>
  </si>
  <si>
    <t>Pintura em forros</t>
  </si>
  <si>
    <t xml:space="preserve">Revisão/retorque </t>
  </si>
  <si>
    <t>TOTAL/ANO</t>
  </si>
  <si>
    <t>PREVISÃO DE MANUTENÇÃO PREDIAL 10 ANOS PARQUE ESTADUAL ILHA ANCHIETA - Casa de Fiscalização (antiga oficina)</t>
  </si>
  <si>
    <t>PREVISÃO DE MANUTENÇÃO PREDIAL 10 ANOS PARQUE ESTADUAL ILHA ANCHIETA -  Capela</t>
  </si>
  <si>
    <t>PREVISÃO DE MANUTENÇÃO PREDIAL 10 ANOS PARQUE ESTADUAL ILHA ANCHIETA - Sede - Administração</t>
  </si>
  <si>
    <t>Hiráulica geral</t>
  </si>
  <si>
    <t>PREVISÃO DE MANUTENÇÃO PREDIAL 10 ANOS PARQUE ESTADUAL ILHA ANCHIETA - Casa Oceano Atlântico (Antigo Hospital)</t>
  </si>
  <si>
    <t>PREVISÃO DE MANUTENÇÃO PREDIAL 10 ANOS PARQUE ESTADUAL ILHA ANCHIETA - Antiga Escolinha</t>
  </si>
  <si>
    <t>OBRIGATÓRIO</t>
  </si>
  <si>
    <t>PREVISÃO DE MANUTENÇÃO PREDIAL 10 ANOS PARQUE ESTADUAL ILHA ANCHIETA - Casa Restinga</t>
  </si>
  <si>
    <t>PREVISÃO DE MANUTENÇÃO PREDIAL 10 ANOS PARQUE ESTADUAL ILHA ANCHIETA - Oficina Trator</t>
  </si>
  <si>
    <t>PREVISÃO DE MANUTENÇÃO PREDIAL 10 ANOS PARQUE ESTADUAL ILHA ANCHIETA -  Depósito de Equipamentos</t>
  </si>
  <si>
    <t>PREVISÃO DE MANUTENÇÃO PREDIAL 10 ANOS PARQUE ESTADUAL ILHA ANCHIETA -  Sanitários dos Quiosques</t>
  </si>
  <si>
    <t>PREVISÃO DE MANUTENÇÃO PREDIAL 10 ANOS PARQUE ESTADUAL ILHA ANCHIETA -  Sanitários do Ranchão</t>
  </si>
  <si>
    <t xml:space="preserve">PREVISÃO DE MANUTENÇÃO PREDIAL 10 ANOS PARQUE ESTADUAL ILHA ANCHIETA - ESTAÇÃO DE TRATAMENTO DE ÁGUA </t>
  </si>
  <si>
    <t>REFERÊNCIAIS: VALORES BASEADOS NO BOLETIM DE CUSTOS DA CPOS, CONSIDERANDO MÃO DE OBRA E/OU MÃO DE OBRA+MATERIAL DEPENDENDO DO SERVIÇO - NÃO FORAM INCLUÍDAS TAXAS DE ADMINISTRAÇÃO OU BDI NAS COMPOSIÇÕES</t>
  </si>
  <si>
    <t>ETA</t>
  </si>
  <si>
    <t>Inspeção captação superficial</t>
  </si>
  <si>
    <t>2 ajudantes gerais 8 horas por mês</t>
  </si>
  <si>
    <t>Inspeção mangueira</t>
  </si>
  <si>
    <t>2 ajudantes gerais 8 horas a cada 15 dias</t>
  </si>
  <si>
    <t>Quinzenal</t>
  </si>
  <si>
    <t>Reparos mangueira</t>
  </si>
  <si>
    <t>Troca de 20m lineares por ano, com conexões.</t>
  </si>
  <si>
    <t>Limpeza de caixas</t>
  </si>
  <si>
    <t xml:space="preserve">Limpeza de 10 caixas a cada 2 anos. </t>
  </si>
  <si>
    <t xml:space="preserve">PREVISÃO DE MANUTENÇÃO PREDIAL 10 ANOS PARQUE ESTADUAL ILHA ANCHIETA - SISTEMA DE TRATAMENTO DE ESGOTO </t>
  </si>
  <si>
    <t>ETE</t>
  </si>
  <si>
    <t>Troca de bactérias</t>
  </si>
  <si>
    <t>Troca mensal de bactérias</t>
  </si>
  <si>
    <t>Esgotamento de lodo - CADRI</t>
  </si>
  <si>
    <t>Esgotamento de todo sistema anualmente (pode variar para maior periodicidade, depende do uso)</t>
  </si>
  <si>
    <t>Revisão de componentes</t>
  </si>
  <si>
    <t>Troca de conexões, contenção de vazamentos - 3 pontos por ano.</t>
  </si>
  <si>
    <t>Limpeza externa</t>
  </si>
  <si>
    <t>Limpeza dos entornos das estações - 16m²</t>
  </si>
  <si>
    <t>PREVISÃO DE MANUTENÇÃO PREDIAL 10 ANOS PARQUE ESTADUAL ILHA ANCHIETA - Gerador a diesel</t>
  </si>
  <si>
    <t>Gerador</t>
  </si>
  <si>
    <t>Dois profissionais especializados 1 hora a cada 15 dias.</t>
  </si>
  <si>
    <t xml:space="preserve">Quinzenal </t>
  </si>
  <si>
    <t>Troca óleo</t>
  </si>
  <si>
    <t xml:space="preserve">Valor anual considera 200L de óleo. </t>
  </si>
  <si>
    <t xml:space="preserve">PREVISÃO DE MANUTENÇÃO PREDIAL 10 ANOS PARQUE ESTADUAL ILHA ANCHIETA - SISTEMA FOTOVOLTAICO </t>
  </si>
  <si>
    <t>Fotovoltaico</t>
  </si>
  <si>
    <t>Inpeção sistema</t>
  </si>
  <si>
    <t>Dois profissoinais 1 hora por mês.</t>
  </si>
  <si>
    <t>Limpeza painéis</t>
  </si>
  <si>
    <t>Mão de obra 1 profissional 8h por semana.</t>
  </si>
  <si>
    <t>Semanal</t>
  </si>
  <si>
    <t>Apertos componentes</t>
  </si>
  <si>
    <t>Mão de obra 1 profissional 8h por mês.</t>
  </si>
  <si>
    <t>Substituição de componente</t>
  </si>
  <si>
    <t>Troca de conexões simples 6 pontos por ano.</t>
  </si>
  <si>
    <t>Troca de bateria</t>
  </si>
  <si>
    <t>Troca de 50% a cada 5 anos (durabilildade dependerá do uso, pode precisar trocar 100% a cada 5)</t>
  </si>
  <si>
    <t>PREVISÃO DE MANUTENÇÃO PREDIAL 10 ANOS PARQUE ESTADUAL ILHA ANCHIETA - TRILHAS E ÁREAS DE USO PÚBLICO</t>
  </si>
  <si>
    <t>Inspeção nos equipamentos</t>
  </si>
  <si>
    <t>2 ajudantes de carpintaria  12 horas por mês</t>
  </si>
  <si>
    <t>Troca de peça em madeira</t>
  </si>
  <si>
    <t>Troca de 1,2m³ a cada 4 meses</t>
  </si>
  <si>
    <t>4 meses</t>
  </si>
  <si>
    <t>Aplicação de fungicida</t>
  </si>
  <si>
    <t>1.200m² por ano</t>
  </si>
  <si>
    <t>Aplicação de stain</t>
  </si>
  <si>
    <t>OPCIONAL</t>
  </si>
  <si>
    <t>Apertos e ajustes</t>
  </si>
  <si>
    <t>2 ajudantes de carpintaria  40 horas a cada 3 meses</t>
  </si>
  <si>
    <t>3 meses</t>
  </si>
  <si>
    <t>Troca de peças metálicas</t>
  </si>
  <si>
    <t>Troca de componentes, parafusos, trechos de cabos a cada 3 meses (4 pontos)</t>
  </si>
  <si>
    <t>PREVISÃO DE MANUTENÇÃO PREDIAL 10 ANOS PARQUE ESTADUAL ILHA ANCHIETA</t>
  </si>
  <si>
    <t>Demarcação área de banho</t>
  </si>
  <si>
    <t>Remoção incrustações marinhas</t>
  </si>
  <si>
    <t>A cada 2 meses (6 dias de trabalho continuo)</t>
  </si>
  <si>
    <t>Aperto de todos elementos</t>
  </si>
  <si>
    <t>Inspeção visual todos componentes</t>
  </si>
  <si>
    <t>Equipamentos</t>
  </si>
  <si>
    <t>Mergulhador</t>
  </si>
  <si>
    <t>3 técnicos</t>
  </si>
  <si>
    <t>Custo 10 anos</t>
  </si>
  <si>
    <t>Ed. 01</t>
  </si>
  <si>
    <t>Ed. 02</t>
  </si>
  <si>
    <t>Ed. 03</t>
  </si>
  <si>
    <t>Ed. 04</t>
  </si>
  <si>
    <t>Ed. 06</t>
  </si>
  <si>
    <t>Ed. 07</t>
  </si>
  <si>
    <t>Ed. 08</t>
  </si>
  <si>
    <t>Ed. 09</t>
  </si>
  <si>
    <t>Ed. 10</t>
  </si>
  <si>
    <t>Ed.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</si>
</sst>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[$R$-416]\ * #,##0.00_-;\-[$R$-416]\ * #,##0.00_-;_-[$R$-416]\ 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165" fontId="2" fillId="0" borderId="0" xfId="2" applyNumberFormat="1" applyFont="1" applyAlignment="1">
      <alignment vertical="center"/>
    </xf>
    <xf numFmtId="0" fontId="3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Continuous" vertical="center"/>
    </xf>
    <xf numFmtId="165" fontId="2" fillId="0" borderId="2" xfId="2" applyNumberFormat="1" applyFont="1" applyBorder="1" applyAlignment="1">
      <alignment horizontal="centerContinuous" vertical="center"/>
    </xf>
    <xf numFmtId="165" fontId="4" fillId="0" borderId="2" xfId="2" applyNumberFormat="1" applyFont="1" applyBorder="1" applyAlignment="1">
      <alignment horizontal="centerContinuous" vertical="center"/>
    </xf>
    <xf numFmtId="165" fontId="2" fillId="0" borderId="3" xfId="2" applyNumberFormat="1" applyFont="1" applyBorder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165" fontId="2" fillId="0" borderId="0" xfId="2" applyNumberFormat="1" applyFont="1" applyBorder="1" applyAlignment="1">
      <alignment horizontal="centerContinuous" vertical="center"/>
    </xf>
    <xf numFmtId="165" fontId="4" fillId="0" borderId="0" xfId="2" applyNumberFormat="1" applyFont="1" applyBorder="1" applyAlignment="1">
      <alignment horizontal="centerContinuous" vertical="center"/>
    </xf>
    <xf numFmtId="0" fontId="4" fillId="0" borderId="4" xfId="1" applyFont="1" applyBorder="1" applyAlignment="1">
      <alignment horizontal="centerContinuous" vertical="center" wrapText="1"/>
    </xf>
    <xf numFmtId="0" fontId="4" fillId="0" borderId="5" xfId="1" applyFont="1" applyBorder="1" applyAlignment="1">
      <alignment horizontal="centerContinuous" vertical="center" wrapText="1"/>
    </xf>
    <xf numFmtId="0" fontId="4" fillId="0" borderId="6" xfId="1" applyFont="1" applyBorder="1" applyAlignment="1">
      <alignment horizontal="centerContinuous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/>
    </xf>
    <xf numFmtId="165" fontId="5" fillId="2" borderId="7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horizontal="left" vertical="center" wrapText="1"/>
    </xf>
    <xf numFmtId="166" fontId="6" fillId="0" borderId="8" xfId="2" applyNumberFormat="1" applyFont="1" applyFill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left" vertical="center"/>
    </xf>
    <xf numFmtId="166" fontId="6" fillId="0" borderId="9" xfId="2" applyNumberFormat="1" applyFont="1" applyFill="1" applyBorder="1" applyAlignment="1">
      <alignment vertical="center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left" vertical="center"/>
    </xf>
    <xf numFmtId="166" fontId="6" fillId="0" borderId="10" xfId="2" applyNumberFormat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horizontal="left" vertical="center" wrapText="1"/>
    </xf>
    <xf numFmtId="166" fontId="6" fillId="0" borderId="11" xfId="2" applyNumberFormat="1" applyFont="1" applyFill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6" fillId="0" borderId="8" xfId="1" applyFont="1" applyBorder="1" applyAlignment="1">
      <alignment horizontal="left" vertical="center"/>
    </xf>
    <xf numFmtId="166" fontId="6" fillId="0" borderId="9" xfId="2" quotePrefix="1" applyNumberFormat="1" applyFont="1" applyFill="1" applyBorder="1" applyAlignment="1">
      <alignment vertical="center"/>
    </xf>
    <xf numFmtId="0" fontId="6" fillId="0" borderId="8" xfId="1" applyFont="1" applyBorder="1" applyAlignment="1">
      <alignment vertical="center" wrapText="1"/>
    </xf>
    <xf numFmtId="0" fontId="2" fillId="0" borderId="1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5" xfId="1" applyFont="1" applyBorder="1" applyAlignment="1">
      <alignment horizontal="left" vertical="center"/>
    </xf>
    <xf numFmtId="165" fontId="7" fillId="0" borderId="5" xfId="2" applyNumberFormat="1" applyFont="1" applyBorder="1" applyAlignment="1">
      <alignment horizontal="right" vertical="center"/>
    </xf>
    <xf numFmtId="165" fontId="8" fillId="0" borderId="7" xfId="2" applyNumberFormat="1" applyFont="1" applyBorder="1" applyAlignment="1">
      <alignment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0" fontId="5" fillId="0" borderId="9" xfId="1" applyFont="1" applyBorder="1" applyAlignment="1">
      <alignment vertical="center"/>
    </xf>
    <xf numFmtId="0" fontId="2" fillId="0" borderId="6" xfId="1" applyFont="1" applyBorder="1" applyAlignment="1">
      <alignment horizontal="centerContinuous" vertical="center"/>
    </xf>
    <xf numFmtId="165" fontId="0" fillId="0" borderId="0" xfId="3" applyNumberFormat="1" applyFont="1"/>
    <xf numFmtId="0" fontId="10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165" fontId="0" fillId="0" borderId="2" xfId="3" applyNumberFormat="1" applyFont="1" applyBorder="1" applyAlignment="1">
      <alignment horizontal="centerContinuous"/>
    </xf>
    <xf numFmtId="165" fontId="1" fillId="0" borderId="2" xfId="3" applyNumberFormat="1" applyFont="1" applyBorder="1" applyAlignment="1">
      <alignment horizontal="centerContinuous"/>
    </xf>
    <xf numFmtId="165" fontId="11" fillId="0" borderId="2" xfId="3" applyNumberFormat="1" applyFont="1" applyBorder="1" applyAlignment="1">
      <alignment horizontal="centerContinuous"/>
    </xf>
    <xf numFmtId="165" fontId="0" fillId="0" borderId="3" xfId="3" applyNumberFormat="1" applyFont="1" applyBorder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165" fontId="0" fillId="0" borderId="0" xfId="3" applyNumberFormat="1" applyFont="1" applyBorder="1" applyAlignment="1">
      <alignment horizontal="centerContinuous"/>
    </xf>
    <xf numFmtId="165" fontId="1" fillId="0" borderId="0" xfId="3" applyNumberFormat="1" applyFont="1" applyBorder="1" applyAlignment="1">
      <alignment horizontal="centerContinuous"/>
    </xf>
    <xf numFmtId="165" fontId="11" fillId="0" borderId="0" xfId="3" applyNumberFormat="1" applyFont="1" applyBorder="1" applyAlignment="1">
      <alignment horizontal="centerContinuous"/>
    </xf>
    <xf numFmtId="0" fontId="12" fillId="2" borderId="7" xfId="0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8" xfId="0" applyFont="1" applyBorder="1"/>
    <xf numFmtId="0" fontId="13" fillId="0" borderId="8" xfId="0" applyFont="1" applyBorder="1" applyAlignment="1">
      <alignment wrapText="1"/>
    </xf>
    <xf numFmtId="165" fontId="13" fillId="0" borderId="8" xfId="3" applyNumberFormat="1" applyFont="1" applyBorder="1"/>
    <xf numFmtId="0" fontId="13" fillId="0" borderId="9" xfId="0" applyFont="1" applyBorder="1"/>
    <xf numFmtId="165" fontId="13" fillId="0" borderId="9" xfId="3" applyNumberFormat="1" applyFont="1" applyBorder="1"/>
    <xf numFmtId="0" fontId="13" fillId="0" borderId="9" xfId="0" applyFont="1" applyBorder="1" applyAlignment="1">
      <alignment wrapText="1"/>
    </xf>
    <xf numFmtId="0" fontId="13" fillId="0" borderId="10" xfId="0" applyFont="1" applyBorder="1"/>
    <xf numFmtId="165" fontId="13" fillId="0" borderId="10" xfId="3" applyNumberFormat="1" applyFont="1" applyBorder="1"/>
    <xf numFmtId="0" fontId="13" fillId="0" borderId="10" xfId="0" applyFont="1" applyBorder="1" applyAlignment="1">
      <alignment wrapText="1"/>
    </xf>
    <xf numFmtId="0" fontId="13" fillId="0" borderId="11" xfId="0" applyFont="1" applyBorder="1"/>
    <xf numFmtId="165" fontId="13" fillId="0" borderId="11" xfId="3" applyNumberFormat="1" applyFont="1" applyBorder="1"/>
    <xf numFmtId="0" fontId="13" fillId="0" borderId="14" xfId="0" applyFont="1" applyBorder="1"/>
    <xf numFmtId="0" fontId="13" fillId="0" borderId="15" xfId="0" applyFont="1" applyBorder="1"/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165" fontId="14" fillId="0" borderId="5" xfId="3" applyNumberFormat="1" applyFont="1" applyBorder="1" applyAlignment="1">
      <alignment horizontal="right" vertical="center"/>
    </xf>
    <xf numFmtId="165" fontId="15" fillId="0" borderId="7" xfId="3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165" fontId="13" fillId="0" borderId="8" xfId="3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165" fontId="13" fillId="0" borderId="9" xfId="3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65" fontId="13" fillId="0" borderId="10" xfId="3" applyNumberFormat="1" applyFont="1" applyBorder="1" applyAlignment="1">
      <alignment vertical="center"/>
    </xf>
    <xf numFmtId="0" fontId="2" fillId="0" borderId="0" xfId="1" quotePrefix="1" applyFont="1" applyAlignment="1">
      <alignment vertical="center"/>
    </xf>
    <xf numFmtId="0" fontId="5" fillId="0" borderId="9" xfId="1" applyFont="1" applyBorder="1" applyAlignment="1">
      <alignment vertical="center" wrapText="1"/>
    </xf>
    <xf numFmtId="0" fontId="5" fillId="3" borderId="9" xfId="1" applyFont="1" applyFill="1" applyBorder="1" applyAlignment="1">
      <alignment vertical="center"/>
    </xf>
    <xf numFmtId="165" fontId="13" fillId="3" borderId="9" xfId="3" applyNumberFormat="1" applyFont="1" applyFill="1" applyBorder="1"/>
    <xf numFmtId="165" fontId="15" fillId="3" borderId="7" xfId="3" applyNumberFormat="1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165" fontId="12" fillId="2" borderId="15" xfId="3" applyNumberFormat="1" applyFont="1" applyFill="1" applyBorder="1" applyAlignment="1">
      <alignment horizontal="center" vertical="center"/>
    </xf>
    <xf numFmtId="0" fontId="13" fillId="0" borderId="9" xfId="0" applyFont="1" applyFill="1" applyBorder="1"/>
    <xf numFmtId="0" fontId="13" fillId="0" borderId="8" xfId="0" applyFont="1" applyFill="1" applyBorder="1" applyAlignment="1">
      <alignment wrapText="1"/>
    </xf>
    <xf numFmtId="165" fontId="13" fillId="0" borderId="9" xfId="3" applyNumberFormat="1" applyFont="1" applyFill="1" applyBorder="1"/>
    <xf numFmtId="0" fontId="13" fillId="0" borderId="9" xfId="0" applyFont="1" applyFill="1" applyBorder="1" applyAlignment="1">
      <alignment wrapText="1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5" fontId="13" fillId="0" borderId="13" xfId="3" applyNumberFormat="1" applyFont="1" applyBorder="1" applyAlignment="1">
      <alignment horizontal="center" vertical="center"/>
    </xf>
    <xf numFmtId="165" fontId="13" fillId="0" borderId="14" xfId="3" applyNumberFormat="1" applyFont="1" applyBorder="1" applyAlignment="1">
      <alignment horizontal="center" vertical="center"/>
    </xf>
    <xf numFmtId="165" fontId="13" fillId="0" borderId="15" xfId="3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/>
    </xf>
  </cellXfs>
  <cellStyles count="4">
    <cellStyle name="Normal" xfId="0" builtinId="0"/>
    <cellStyle name="Normal 2" xfId="1" xr:uid="{56842919-362F-43CB-B173-7E70DF08765F}"/>
    <cellStyle name="Vírgula" xfId="3" builtinId="3"/>
    <cellStyle name="Vírgula 2" xfId="2" xr:uid="{0D100FA3-0014-4FB9-B55C-694AE79311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2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f01\sei%202020\Documents%20and%20Settings\jrmuratore\Meus%20documentos\ze%20roberto\PECarlosBotelho\SP%20139\sanit&#225;rio\planilhas\caragua\nucleolazer\playgroun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10%20Casa%20do%20Trator\Estimativa%20manuten&#231;&#227;o%20-%20Ed.%2010%20Casa%20do%20Trator_PEIA%20REV%200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11%20Deposito%20para%20Pranchas%20e%20Caiaque\Estimativa%20manuten&#231;&#227;o%20-%20Ed.%2011%20Deposito%20de%20Prancha%20e%20Caiaqu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Sanitarios%20dos%20Quiosques\Estimativa%20manuten&#231;&#227;o%20-%20Ed.%20Sanitarios%20dos%20quiosques_PEIA%20REV%200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Sanitarios%20do%20Ranch&#227;o\Estimativa%20manuten&#231;&#227;o%20-%20Ed.%20Sanitarios%20dos%20Ranch&#227;o_PEIA%20REV%200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Dados\Estimativa%20manuten&#231;&#227;o%20PEIA%20REV%2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2%20Casa%20de%20Vidro\Estimativa%20manuten&#231;&#227;o%20-%20Ed.%2002%20Casa%20de%20Vidro_PEIA%20REV%20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a3ac0b843a9c731/&#193;rea%20de%20Trabalho/Estimativa%20manuten&#231;&#227;o%20PEI%20-%20ARPOADO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3%20Fiscaliza&#231;&#227;o\Estimativa%20manuten&#231;&#227;o%20-%20Ed.%2003%20Fiscaliza&#231;&#227;o_PEIA%20REV%200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4%20Capela\Estimativa%20manuten&#231;&#227;o%20-%20Ed.%2004%20Capela_PEIA%20REV%200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5%20Administra&#231;&#227;o\Estimativa%20manuten&#231;&#227;o%20-%20Ed.%2005%20Administra&#231;&#227;o_PEIA%20REV%20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7%20Hospedaria\Estimativa%20manuten&#231;&#227;o%20-%20Ed.%2007%20Hospedaria_PEIA%20REV%200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8%20Hostel\Estimativa%20manuten&#231;&#227;o%20-%20Ed.%2008%20Hostel_PEIA%20REV%200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BRAS%20FLORESTAL\PE%20-%20ILHA%20ANCHIETA\CUSTO%20MANUTEN&#199;&#195;O%20PERMISSIONARIO\Ed.%2009%20Fiscaliza&#231;&#227;o\Estimativa%20manuten&#231;&#227;o%20-%20Ed.%2009%20Fiscaliza&#231;&#227;o_PEIA%20REV%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297.68279999999999</v>
          </cell>
        </row>
        <row r="7">
          <cell r="I7">
            <v>121.82499999999999</v>
          </cell>
        </row>
        <row r="8">
          <cell r="I8">
            <v>862.36800000000005</v>
          </cell>
        </row>
        <row r="9">
          <cell r="I9">
            <v>859.13411999999994</v>
          </cell>
        </row>
        <row r="10">
          <cell r="I10">
            <v>0</v>
          </cell>
        </row>
        <row r="11">
          <cell r="I11">
            <v>0</v>
          </cell>
        </row>
        <row r="13">
          <cell r="I13">
            <v>32.06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22.6</v>
          </cell>
        </row>
        <row r="19">
          <cell r="I19">
            <v>65.760000000000005</v>
          </cell>
        </row>
        <row r="20">
          <cell r="I20">
            <v>11.9</v>
          </cell>
        </row>
        <row r="21">
          <cell r="I21">
            <v>44.9</v>
          </cell>
        </row>
        <row r="22">
          <cell r="I22">
            <v>53.18</v>
          </cell>
        </row>
        <row r="24">
          <cell r="I24">
            <v>25.78</v>
          </cell>
        </row>
        <row r="27">
          <cell r="I27">
            <v>204.16</v>
          </cell>
        </row>
        <row r="28">
          <cell r="I28">
            <v>647.04</v>
          </cell>
        </row>
        <row r="29">
          <cell r="I29">
            <v>30.05</v>
          </cell>
        </row>
        <row r="31">
          <cell r="I31">
            <v>7015.84</v>
          </cell>
        </row>
        <row r="32">
          <cell r="I32">
            <v>0</v>
          </cell>
        </row>
        <row r="34">
          <cell r="I34">
            <v>231.6</v>
          </cell>
        </row>
        <row r="35">
          <cell r="I35">
            <v>270.59999999999997</v>
          </cell>
        </row>
        <row r="37">
          <cell r="I37">
            <v>109.32</v>
          </cell>
        </row>
        <row r="38">
          <cell r="I38">
            <v>184.87</v>
          </cell>
        </row>
        <row r="41">
          <cell r="I41">
            <v>0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395.47439999999995</v>
          </cell>
        </row>
        <row r="7">
          <cell r="I7">
            <v>121.82499999999999</v>
          </cell>
        </row>
        <row r="8">
          <cell r="I8">
            <v>1145.664</v>
          </cell>
        </row>
        <row r="9">
          <cell r="I9">
            <v>1141.3677600000001</v>
          </cell>
        </row>
        <row r="10">
          <cell r="I10">
            <v>0</v>
          </cell>
        </row>
        <row r="11">
          <cell r="I11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9">
          <cell r="I19">
            <v>65.760000000000005</v>
          </cell>
        </row>
        <row r="20">
          <cell r="I20">
            <v>11.9</v>
          </cell>
        </row>
        <row r="21">
          <cell r="I21">
            <v>44.9</v>
          </cell>
        </row>
        <row r="22">
          <cell r="I22">
            <v>53.18</v>
          </cell>
        </row>
        <row r="24">
          <cell r="I24">
            <v>25.78</v>
          </cell>
        </row>
        <row r="27">
          <cell r="I27">
            <v>275.61599999999999</v>
          </cell>
        </row>
        <row r="28">
          <cell r="I28">
            <v>873.50400000000002</v>
          </cell>
        </row>
        <row r="29">
          <cell r="I29">
            <v>30.05</v>
          </cell>
        </row>
        <row r="31">
          <cell r="I31">
            <v>7717.2159999999994</v>
          </cell>
        </row>
        <row r="32">
          <cell r="I32">
            <v>0</v>
          </cell>
        </row>
        <row r="34">
          <cell r="I34">
            <v>289.5</v>
          </cell>
        </row>
        <row r="35">
          <cell r="I35">
            <v>108.24</v>
          </cell>
        </row>
        <row r="37">
          <cell r="I37">
            <v>145.76</v>
          </cell>
        </row>
        <row r="38">
          <cell r="I38">
            <v>184.87</v>
          </cell>
        </row>
        <row r="41">
          <cell r="I41">
            <v>0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107.69999999999999</v>
          </cell>
        </row>
        <row r="7">
          <cell r="I7">
            <v>121.82499999999999</v>
          </cell>
        </row>
        <row r="8">
          <cell r="I8">
            <v>312</v>
          </cell>
        </row>
        <row r="9">
          <cell r="I9">
            <v>518.04999999999995</v>
          </cell>
        </row>
        <row r="10">
          <cell r="I10">
            <v>0</v>
          </cell>
        </row>
        <row r="11">
          <cell r="I11">
            <v>0</v>
          </cell>
        </row>
        <row r="13">
          <cell r="I13">
            <v>64.12</v>
          </cell>
        </row>
        <row r="14">
          <cell r="I14">
            <v>0</v>
          </cell>
        </row>
        <row r="15">
          <cell r="I15">
            <v>190</v>
          </cell>
        </row>
        <row r="16">
          <cell r="I16">
            <v>0</v>
          </cell>
        </row>
        <row r="17">
          <cell r="I17">
            <v>22.6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4">
          <cell r="I24">
            <v>0</v>
          </cell>
        </row>
        <row r="27">
          <cell r="I27">
            <v>63.8</v>
          </cell>
        </row>
        <row r="28">
          <cell r="I28">
            <v>202.2</v>
          </cell>
        </row>
        <row r="29">
          <cell r="I29">
            <v>120.2</v>
          </cell>
        </row>
        <row r="31">
          <cell r="I31">
            <v>2080</v>
          </cell>
        </row>
        <row r="32">
          <cell r="I32">
            <v>1172.76</v>
          </cell>
        </row>
        <row r="34">
          <cell r="I34">
            <v>96.5</v>
          </cell>
        </row>
        <row r="35">
          <cell r="I35">
            <v>54.12</v>
          </cell>
        </row>
        <row r="37">
          <cell r="I37">
            <v>0</v>
          </cell>
        </row>
        <row r="38">
          <cell r="G38">
            <v>184.87</v>
          </cell>
        </row>
        <row r="41">
          <cell r="I41">
            <v>0</v>
          </cell>
        </row>
        <row r="42">
          <cell r="I42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53.849999999999994</v>
          </cell>
        </row>
        <row r="7">
          <cell r="I7">
            <v>121.82499999999999</v>
          </cell>
        </row>
        <row r="8">
          <cell r="I8">
            <v>156</v>
          </cell>
        </row>
        <row r="9">
          <cell r="I9">
            <v>259.02499999999998</v>
          </cell>
        </row>
        <row r="10">
          <cell r="I10">
            <v>0</v>
          </cell>
        </row>
        <row r="11">
          <cell r="I11">
            <v>0</v>
          </cell>
        </row>
        <row r="13">
          <cell r="I13">
            <v>64.12</v>
          </cell>
        </row>
        <row r="14">
          <cell r="I14">
            <v>0</v>
          </cell>
        </row>
        <row r="15">
          <cell r="I15">
            <v>95</v>
          </cell>
        </row>
        <row r="16">
          <cell r="I16">
            <v>0</v>
          </cell>
        </row>
        <row r="17">
          <cell r="I17">
            <v>22.6</v>
          </cell>
        </row>
        <row r="19">
          <cell r="I19">
            <v>65.760000000000005</v>
          </cell>
        </row>
        <row r="20">
          <cell r="I20">
            <v>11.9</v>
          </cell>
        </row>
        <row r="21">
          <cell r="I21">
            <v>0</v>
          </cell>
        </row>
        <row r="22">
          <cell r="I22">
            <v>0</v>
          </cell>
        </row>
        <row r="24">
          <cell r="I24">
            <v>25.78</v>
          </cell>
        </row>
        <row r="27">
          <cell r="I27">
            <v>0</v>
          </cell>
        </row>
        <row r="28">
          <cell r="I28">
            <v>505.5</v>
          </cell>
        </row>
        <row r="29">
          <cell r="I29">
            <v>0</v>
          </cell>
        </row>
        <row r="31">
          <cell r="I31">
            <v>936</v>
          </cell>
        </row>
        <row r="32">
          <cell r="I32">
            <v>0</v>
          </cell>
        </row>
        <row r="34">
          <cell r="I34">
            <v>96.5</v>
          </cell>
        </row>
        <row r="35">
          <cell r="I35">
            <v>54.12</v>
          </cell>
        </row>
        <row r="37">
          <cell r="I37">
            <v>0</v>
          </cell>
        </row>
        <row r="38">
          <cell r="G38">
            <v>184.87</v>
          </cell>
        </row>
        <row r="41">
          <cell r="I41">
            <v>0</v>
          </cell>
        </row>
        <row r="42">
          <cell r="I42">
            <v>0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 valores"/>
      <sheetName val="Planilha2"/>
    </sheetNames>
    <sheetDataSet>
      <sheetData sheetId="0">
        <row r="181">
          <cell r="H181">
            <v>10.130000000000001</v>
          </cell>
        </row>
        <row r="183">
          <cell r="H183">
            <v>16.37</v>
          </cell>
        </row>
        <row r="252">
          <cell r="H252">
            <v>23.54</v>
          </cell>
        </row>
        <row r="253">
          <cell r="H253">
            <v>37.36</v>
          </cell>
        </row>
        <row r="254">
          <cell r="H254">
            <v>70.010000000000005</v>
          </cell>
        </row>
        <row r="308">
          <cell r="H308">
            <v>726</v>
          </cell>
        </row>
        <row r="315">
          <cell r="H315">
            <v>1295.3333333333333</v>
          </cell>
        </row>
        <row r="318">
          <cell r="H318">
            <v>18.583333333333332</v>
          </cell>
        </row>
        <row r="319">
          <cell r="H319">
            <v>10.029999999999999</v>
          </cell>
        </row>
        <row r="320">
          <cell r="H320">
            <v>22.04</v>
          </cell>
        </row>
        <row r="322">
          <cell r="H322">
            <v>18.21</v>
          </cell>
        </row>
        <row r="325">
          <cell r="H325">
            <v>9.69</v>
          </cell>
        </row>
        <row r="326">
          <cell r="H326">
            <v>11.05</v>
          </cell>
        </row>
        <row r="327">
          <cell r="H327">
            <v>11.129999999999999</v>
          </cell>
        </row>
        <row r="328">
          <cell r="H328">
            <v>69.989999999999995</v>
          </cell>
        </row>
        <row r="331">
          <cell r="H331">
            <v>10.029999999999999</v>
          </cell>
        </row>
        <row r="332">
          <cell r="H332">
            <v>22.04</v>
          </cell>
        </row>
        <row r="356">
          <cell r="H356">
            <v>10.88</v>
          </cell>
        </row>
        <row r="357">
          <cell r="H357">
            <v>7.9611419999999997</v>
          </cell>
        </row>
        <row r="362">
          <cell r="H362">
            <v>48.64</v>
          </cell>
        </row>
        <row r="363">
          <cell r="H363">
            <v>129.28</v>
          </cell>
        </row>
        <row r="364">
          <cell r="H364">
            <v>3114.89</v>
          </cell>
        </row>
        <row r="365">
          <cell r="H365">
            <v>15.58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642.21509999999989</v>
          </cell>
        </row>
        <row r="7">
          <cell r="I7">
            <v>121.82499999999999</v>
          </cell>
        </row>
        <row r="8">
          <cell r="I8">
            <v>1860.4559999999999</v>
          </cell>
        </row>
        <row r="9">
          <cell r="I9">
            <v>1853.47929</v>
          </cell>
        </row>
        <row r="10">
          <cell r="I10">
            <v>128.56</v>
          </cell>
        </row>
        <row r="11">
          <cell r="I11">
            <v>540</v>
          </cell>
        </row>
        <row r="13">
          <cell r="I13">
            <v>128.24</v>
          </cell>
        </row>
        <row r="14">
          <cell r="I14">
            <v>44.5</v>
          </cell>
        </row>
        <row r="15">
          <cell r="I15">
            <v>285</v>
          </cell>
        </row>
        <row r="16">
          <cell r="I16">
            <v>64.81</v>
          </cell>
        </row>
        <row r="17">
          <cell r="I17">
            <v>90.4</v>
          </cell>
        </row>
        <row r="19">
          <cell r="I19">
            <v>164.4</v>
          </cell>
        </row>
        <row r="20">
          <cell r="I20">
            <v>29.75</v>
          </cell>
        </row>
        <row r="21">
          <cell r="I21">
            <v>89.8</v>
          </cell>
        </row>
        <row r="22">
          <cell r="I22">
            <v>53.18</v>
          </cell>
        </row>
        <row r="24">
          <cell r="I24">
            <v>128.9</v>
          </cell>
        </row>
        <row r="27">
          <cell r="I27">
            <v>743.07859999999994</v>
          </cell>
        </row>
        <row r="28">
          <cell r="I28">
            <v>2355.0234</v>
          </cell>
        </row>
        <row r="29">
          <cell r="I29">
            <v>480.8</v>
          </cell>
        </row>
        <row r="31">
          <cell r="I31">
            <v>14393.6</v>
          </cell>
        </row>
        <row r="32">
          <cell r="I32">
            <v>2082.66</v>
          </cell>
        </row>
        <row r="34">
          <cell r="I34">
            <v>231.6</v>
          </cell>
        </row>
        <row r="35">
          <cell r="I35">
            <v>541.19999999999993</v>
          </cell>
        </row>
        <row r="37">
          <cell r="I37">
            <v>109.32</v>
          </cell>
        </row>
        <row r="38">
          <cell r="G38">
            <v>184.87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omposição"/>
      <sheetName val="Composições Auxiliares."/>
    </sheetNames>
    <sheetDataSet>
      <sheetData sheetId="0">
        <row r="4">
          <cell r="G4">
            <v>656.08977977550001</v>
          </cell>
        </row>
        <row r="38">
          <cell r="G38">
            <v>353.92402149999998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1054.9932999999999</v>
          </cell>
        </row>
        <row r="7">
          <cell r="I7">
            <v>121.82499999999999</v>
          </cell>
        </row>
        <row r="8">
          <cell r="I8">
            <v>3056.248</v>
          </cell>
        </row>
        <row r="9">
          <cell r="I9">
            <v>3044.7870699999999</v>
          </cell>
        </row>
        <row r="10">
          <cell r="I10">
            <v>128.56</v>
          </cell>
        </row>
        <row r="11">
          <cell r="I11">
            <v>792</v>
          </cell>
        </row>
        <row r="13">
          <cell r="I13">
            <v>128.24</v>
          </cell>
        </row>
        <row r="14">
          <cell r="I14">
            <v>44.5</v>
          </cell>
        </row>
        <row r="15">
          <cell r="I15">
            <v>285</v>
          </cell>
        </row>
        <row r="16">
          <cell r="I16">
            <v>64.81</v>
          </cell>
        </row>
        <row r="17">
          <cell r="I17">
            <v>90.4</v>
          </cell>
        </row>
        <row r="19">
          <cell r="I19">
            <v>164.4</v>
          </cell>
        </row>
        <row r="20">
          <cell r="I20">
            <v>29.75</v>
          </cell>
        </row>
        <row r="21">
          <cell r="I21">
            <v>89.8</v>
          </cell>
        </row>
        <row r="22">
          <cell r="I22">
            <v>53.18</v>
          </cell>
        </row>
        <row r="24">
          <cell r="I24">
            <v>103.12</v>
          </cell>
        </row>
        <row r="27">
          <cell r="I27">
            <v>1001.022</v>
          </cell>
        </row>
        <row r="28">
          <cell r="I28">
            <v>3172.518</v>
          </cell>
        </row>
        <row r="29">
          <cell r="I29">
            <v>480.8</v>
          </cell>
        </row>
        <row r="31">
          <cell r="I31">
            <v>14796.288</v>
          </cell>
        </row>
        <row r="32">
          <cell r="I32">
            <v>4266.42</v>
          </cell>
        </row>
        <row r="34">
          <cell r="I34">
            <v>386</v>
          </cell>
        </row>
        <row r="35">
          <cell r="I35">
            <v>216.48</v>
          </cell>
        </row>
        <row r="37">
          <cell r="I37">
            <v>109.32</v>
          </cell>
        </row>
        <row r="38">
          <cell r="G38">
            <v>184.87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449.25259999999997</v>
          </cell>
        </row>
        <row r="7">
          <cell r="I7">
            <v>121.82499999999999</v>
          </cell>
        </row>
        <row r="8">
          <cell r="I8">
            <v>1301.4560000000001</v>
          </cell>
        </row>
        <row r="9">
          <cell r="I9">
            <v>1296.57554</v>
          </cell>
        </row>
        <row r="10">
          <cell r="I10">
            <v>128.56</v>
          </cell>
        </row>
        <row r="11">
          <cell r="I11">
            <v>597.6</v>
          </cell>
        </row>
        <row r="13">
          <cell r="I13">
            <v>128.24</v>
          </cell>
        </row>
        <row r="14">
          <cell r="I14">
            <v>26.700000000000003</v>
          </cell>
        </row>
        <row r="15">
          <cell r="I15">
            <v>285</v>
          </cell>
        </row>
        <row r="16">
          <cell r="I16">
            <v>0</v>
          </cell>
        </row>
        <row r="17">
          <cell r="I17">
            <v>90.4</v>
          </cell>
        </row>
        <row r="19">
          <cell r="I19">
            <v>164.4</v>
          </cell>
        </row>
        <row r="20">
          <cell r="I20">
            <v>29.75</v>
          </cell>
        </row>
        <row r="21">
          <cell r="I21">
            <v>89.8</v>
          </cell>
        </row>
        <row r="22">
          <cell r="I22">
            <v>53.18</v>
          </cell>
        </row>
        <row r="24">
          <cell r="I24">
            <v>103.12</v>
          </cell>
        </row>
        <row r="27">
          <cell r="I27">
            <v>492.79119999999995</v>
          </cell>
        </row>
        <row r="28">
          <cell r="I28">
            <v>1561.7927999999997</v>
          </cell>
        </row>
        <row r="29">
          <cell r="I29">
            <v>240.4</v>
          </cell>
        </row>
        <row r="31">
          <cell r="I31">
            <v>8455.2000000000007</v>
          </cell>
        </row>
        <row r="32">
          <cell r="I32">
            <v>1880.4599999999998</v>
          </cell>
        </row>
        <row r="34">
          <cell r="I34">
            <v>193</v>
          </cell>
        </row>
        <row r="35">
          <cell r="I35">
            <v>108.24</v>
          </cell>
        </row>
        <row r="37">
          <cell r="I37">
            <v>72.88</v>
          </cell>
        </row>
        <row r="38">
          <cell r="G38">
            <v>184.87</v>
          </cell>
        </row>
        <row r="41">
          <cell r="I41">
            <v>0</v>
          </cell>
        </row>
        <row r="42">
          <cell r="I42">
            <v>0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2713.1783999999998</v>
          </cell>
        </row>
        <row r="7">
          <cell r="I7">
            <v>194.92</v>
          </cell>
        </row>
        <row r="8">
          <cell r="I8">
            <v>7859.9040000000005</v>
          </cell>
        </row>
        <row r="9">
          <cell r="I9">
            <v>7830.429360000001</v>
          </cell>
        </row>
        <row r="10">
          <cell r="I10">
            <v>257.12</v>
          </cell>
        </row>
        <row r="11">
          <cell r="I11">
            <v>72</v>
          </cell>
        </row>
        <row r="13">
          <cell r="I13">
            <v>256.48</v>
          </cell>
        </row>
        <row r="14">
          <cell r="I14">
            <v>0</v>
          </cell>
        </row>
        <row r="15">
          <cell r="I15">
            <v>190</v>
          </cell>
        </row>
        <row r="16">
          <cell r="I16">
            <v>64.81</v>
          </cell>
        </row>
        <row r="17">
          <cell r="I17">
            <v>180.8</v>
          </cell>
        </row>
        <row r="19">
          <cell r="I19">
            <v>822.00000000000011</v>
          </cell>
        </row>
        <row r="20">
          <cell r="I20">
            <v>148.75</v>
          </cell>
        </row>
        <row r="21">
          <cell r="I21">
            <v>134.69999999999999</v>
          </cell>
        </row>
        <row r="22">
          <cell r="I22">
            <v>53.18</v>
          </cell>
        </row>
        <row r="24">
          <cell r="I24">
            <v>206.24</v>
          </cell>
        </row>
        <row r="27">
          <cell r="I27">
            <v>3853.2648000000004</v>
          </cell>
        </row>
        <row r="28">
          <cell r="I28">
            <v>12212.0712</v>
          </cell>
        </row>
        <row r="29">
          <cell r="I29">
            <v>480.8</v>
          </cell>
        </row>
        <row r="31">
          <cell r="I31">
            <v>23296</v>
          </cell>
        </row>
        <row r="32">
          <cell r="I32">
            <v>15281.467199999999</v>
          </cell>
        </row>
        <row r="34">
          <cell r="I34">
            <v>96.5</v>
          </cell>
        </row>
        <row r="35">
          <cell r="I35">
            <v>0</v>
          </cell>
        </row>
        <row r="37">
          <cell r="I37">
            <v>182.2</v>
          </cell>
        </row>
        <row r="38">
          <cell r="I38">
            <v>184.87</v>
          </cell>
        </row>
        <row r="41">
          <cell r="I41">
            <v>353.92402149999998</v>
          </cell>
        </row>
        <row r="42">
          <cell r="G42">
            <v>890.27958399999989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815.97109999999998</v>
          </cell>
        </row>
        <row r="7">
          <cell r="I7">
            <v>121.82499999999999</v>
          </cell>
        </row>
        <row r="8">
          <cell r="I8">
            <v>2363.8159999999998</v>
          </cell>
        </row>
        <row r="9">
          <cell r="I9">
            <v>2354.9516899999999</v>
          </cell>
        </row>
        <row r="10">
          <cell r="I10">
            <v>128.56</v>
          </cell>
        </row>
        <row r="11">
          <cell r="I11">
            <v>0</v>
          </cell>
        </row>
        <row r="13">
          <cell r="I13">
            <v>256.48</v>
          </cell>
        </row>
        <row r="14">
          <cell r="I14">
            <v>44.5</v>
          </cell>
        </row>
        <row r="15">
          <cell r="I15">
            <v>285</v>
          </cell>
        </row>
        <row r="16">
          <cell r="I16">
            <v>64.81</v>
          </cell>
        </row>
        <row r="17">
          <cell r="I17">
            <v>180.8</v>
          </cell>
        </row>
        <row r="19">
          <cell r="I19">
            <v>493.20000000000005</v>
          </cell>
        </row>
        <row r="20">
          <cell r="I20">
            <v>89.25</v>
          </cell>
        </row>
        <row r="21">
          <cell r="I21">
            <v>134.69999999999999</v>
          </cell>
        </row>
        <row r="22">
          <cell r="I22">
            <v>106.36</v>
          </cell>
        </row>
        <row r="24">
          <cell r="I24">
            <v>206.24</v>
          </cell>
        </row>
        <row r="27">
          <cell r="I27">
            <v>1240.3996000000002</v>
          </cell>
        </row>
        <row r="28">
          <cell r="I28">
            <v>3931.1723999999999</v>
          </cell>
        </row>
        <row r="29">
          <cell r="I29">
            <v>480.8</v>
          </cell>
        </row>
        <row r="31">
          <cell r="I31">
            <v>21236.799999999999</v>
          </cell>
        </row>
        <row r="32">
          <cell r="I32">
            <v>4044</v>
          </cell>
        </row>
        <row r="34">
          <cell r="I34">
            <v>154.4</v>
          </cell>
        </row>
        <row r="35">
          <cell r="I35">
            <v>270.59999999999997</v>
          </cell>
        </row>
        <row r="37">
          <cell r="I37">
            <v>109.32</v>
          </cell>
        </row>
        <row r="38">
          <cell r="I38">
            <v>184.87</v>
          </cell>
        </row>
        <row r="41">
          <cell r="I41">
            <v>353.92402149999998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747.6893</v>
          </cell>
        </row>
        <row r="7">
          <cell r="I7">
            <v>121.82499999999999</v>
          </cell>
        </row>
        <row r="8">
          <cell r="I8">
            <v>2166.0080000000003</v>
          </cell>
        </row>
        <row r="9">
          <cell r="I9">
            <v>2157.8854700000002</v>
          </cell>
        </row>
        <row r="10">
          <cell r="I10">
            <v>128.56</v>
          </cell>
        </row>
        <row r="11">
          <cell r="I11">
            <v>237.6</v>
          </cell>
        </row>
        <row r="13">
          <cell r="I13">
            <v>256.48</v>
          </cell>
        </row>
        <row r="14">
          <cell r="I14">
            <v>44.5</v>
          </cell>
        </row>
        <row r="15">
          <cell r="I15">
            <v>285</v>
          </cell>
        </row>
        <row r="16">
          <cell r="I16">
            <v>64.81</v>
          </cell>
        </row>
        <row r="17">
          <cell r="I17">
            <v>180.8</v>
          </cell>
        </row>
        <row r="19">
          <cell r="I19">
            <v>493.20000000000005</v>
          </cell>
        </row>
        <row r="20">
          <cell r="I20">
            <v>89.25</v>
          </cell>
        </row>
        <row r="21">
          <cell r="I21">
            <v>134.69999999999999</v>
          </cell>
        </row>
        <row r="22">
          <cell r="I22">
            <v>106.36</v>
          </cell>
        </row>
        <row r="24">
          <cell r="I24">
            <v>206.24</v>
          </cell>
        </row>
        <row r="27">
          <cell r="I27">
            <v>1469.1864</v>
          </cell>
        </row>
        <row r="28">
          <cell r="I28">
            <v>4656.2615999999998</v>
          </cell>
        </row>
        <row r="29">
          <cell r="I29">
            <v>480.8</v>
          </cell>
        </row>
        <row r="31">
          <cell r="I31">
            <v>16013.92</v>
          </cell>
        </row>
        <row r="32">
          <cell r="I32">
            <v>4021.7579999999998</v>
          </cell>
        </row>
        <row r="34">
          <cell r="I34">
            <v>386</v>
          </cell>
        </row>
        <row r="35">
          <cell r="I35">
            <v>324.71999999999997</v>
          </cell>
        </row>
        <row r="37">
          <cell r="I37">
            <v>109.32</v>
          </cell>
        </row>
        <row r="38">
          <cell r="I38">
            <v>184.87</v>
          </cell>
        </row>
        <row r="41">
          <cell r="I41">
            <v>353.92402149999998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Anual"/>
      <sheetName val="Orçamento Sintético"/>
      <sheetName val="Composição "/>
      <sheetName val="Composição auxiliar"/>
    </sheetNames>
    <sheetDataSet>
      <sheetData sheetId="0"/>
      <sheetData sheetId="1">
        <row r="6">
          <cell r="I6">
            <v>829.79259999999988</v>
          </cell>
        </row>
        <row r="7">
          <cell r="I7">
            <v>121.82499999999999</v>
          </cell>
        </row>
        <row r="8">
          <cell r="I8">
            <v>2403.8559999999998</v>
          </cell>
        </row>
        <row r="9">
          <cell r="I9">
            <v>2394.8415399999999</v>
          </cell>
        </row>
        <row r="10">
          <cell r="I10">
            <v>128.56</v>
          </cell>
        </row>
        <row r="11">
          <cell r="I11">
            <v>0</v>
          </cell>
        </row>
        <row r="13">
          <cell r="I13">
            <v>256.48</v>
          </cell>
        </row>
        <row r="14">
          <cell r="I14">
            <v>44.5</v>
          </cell>
        </row>
        <row r="15">
          <cell r="I15">
            <v>285</v>
          </cell>
        </row>
        <row r="16">
          <cell r="I16">
            <v>64.81</v>
          </cell>
        </row>
        <row r="17">
          <cell r="I17">
            <v>180.8</v>
          </cell>
        </row>
        <row r="19">
          <cell r="I19">
            <v>328.8</v>
          </cell>
        </row>
        <row r="20">
          <cell r="I20">
            <v>59.5</v>
          </cell>
        </row>
        <row r="21">
          <cell r="I21">
            <v>112.25</v>
          </cell>
        </row>
        <row r="22">
          <cell r="I22">
            <v>106.36</v>
          </cell>
        </row>
        <row r="24">
          <cell r="I24">
            <v>206.24</v>
          </cell>
        </row>
        <row r="27">
          <cell r="I27">
            <v>706.71259999999995</v>
          </cell>
        </row>
        <row r="28">
          <cell r="I28">
            <v>2239.7693999999997</v>
          </cell>
        </row>
        <row r="29">
          <cell r="I29">
            <v>480.8</v>
          </cell>
        </row>
        <row r="31">
          <cell r="I31">
            <v>15392</v>
          </cell>
        </row>
        <row r="32">
          <cell r="I32">
            <v>4145.0999999999995</v>
          </cell>
        </row>
        <row r="34">
          <cell r="I34">
            <v>386</v>
          </cell>
        </row>
        <row r="35">
          <cell r="I35">
            <v>541.19999999999993</v>
          </cell>
        </row>
        <row r="37">
          <cell r="I37">
            <v>145.76</v>
          </cell>
        </row>
        <row r="38">
          <cell r="I38">
            <v>184.87</v>
          </cell>
        </row>
        <row r="41">
          <cell r="I41">
            <v>353.92402149999998</v>
          </cell>
        </row>
        <row r="42">
          <cell r="G42">
            <v>890.27958399999989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AD3E-195C-4C4E-A7C9-CCF43286F409}">
  <sheetPr>
    <pageSetUpPr fitToPage="1"/>
  </sheetPr>
  <dimension ref="A1:P25"/>
  <sheetViews>
    <sheetView topLeftCell="A4" zoomScale="55" zoomScaleNormal="55" zoomScalePageLayoutView="40" workbookViewId="0">
      <selection activeCell="A22" sqref="A22:XFD22"/>
    </sheetView>
  </sheetViews>
  <sheetFormatPr defaultColWidth="10" defaultRowHeight="14.25"/>
  <cols>
    <col min="1" max="1" width="68.85546875" style="1" customWidth="1"/>
    <col min="2" max="2" width="18.140625" style="3" bestFit="1" customWidth="1"/>
    <col min="3" max="3" width="17.28515625" style="3" bestFit="1" customWidth="1"/>
    <col min="4" max="5" width="18" style="3" bestFit="1" customWidth="1"/>
    <col min="6" max="6" width="17.7109375" style="3" bestFit="1" customWidth="1"/>
    <col min="7" max="11" width="18" style="3" bestFit="1" customWidth="1"/>
    <col min="12" max="12" width="22" style="1" bestFit="1" customWidth="1"/>
    <col min="13" max="13" width="15.7109375" style="1" customWidth="1"/>
    <col min="14" max="16384" width="10" style="1"/>
  </cols>
  <sheetData>
    <row r="1" spans="1:12" ht="15" thickBot="1"/>
    <row r="2" spans="1:12" ht="19.5" thickTop="1" thickBot="1">
      <c r="A2" s="4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8"/>
    </row>
    <row r="3" spans="1:12" ht="18.75" thickTop="1">
      <c r="A3" s="9"/>
      <c r="B3" s="11"/>
      <c r="C3" s="12"/>
      <c r="D3" s="11"/>
      <c r="E3" s="11"/>
      <c r="F3" s="11"/>
      <c r="G3" s="11"/>
      <c r="H3" s="11"/>
      <c r="I3" s="11"/>
      <c r="J3" s="11"/>
      <c r="K3" s="11"/>
    </row>
    <row r="4" spans="1:12" ht="40.15" customHeight="1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49"/>
    </row>
    <row r="6" spans="1:12" s="19" customFormat="1" ht="15.75">
      <c r="A6" s="16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13</v>
      </c>
    </row>
    <row r="7" spans="1:12" ht="18.75">
      <c r="A7" s="48" t="s">
        <v>14</v>
      </c>
      <c r="B7" s="69">
        <f>'Casa de Vidro'!G33</f>
        <v>23115.812848500002</v>
      </c>
      <c r="C7" s="69">
        <f>'Casa de Vidro'!H33</f>
        <v>28521.870848499995</v>
      </c>
      <c r="D7" s="69">
        <f>'Casa de Vidro'!I33</f>
        <v>39592.0728485</v>
      </c>
      <c r="E7" s="69">
        <f>'Casa de Vidro'!J33</f>
        <v>28706.740848499994</v>
      </c>
      <c r="F7" s="69">
        <f>'Casa de Vidro'!K33</f>
        <v>23115.812848500002</v>
      </c>
      <c r="G7" s="69">
        <f>'Casa de Vidro'!L33</f>
        <v>44998.13084849999</v>
      </c>
      <c r="H7" s="69">
        <f>'Casa de Vidro'!M33</f>
        <v>23115.812848500002</v>
      </c>
      <c r="I7" s="69">
        <f>'Casa de Vidro'!N33</f>
        <v>28706.740848499994</v>
      </c>
      <c r="J7" s="69">
        <f>'Casa de Vidro'!O33</f>
        <v>39592.0728485</v>
      </c>
      <c r="K7" s="69">
        <f>'Casa de Vidro'!P33</f>
        <v>28514.894138499996</v>
      </c>
      <c r="L7" s="81">
        <f t="shared" ref="L7:L23" si="0">SUM(B7:K7)</f>
        <v>307979.96177499997</v>
      </c>
    </row>
    <row r="8" spans="1:12" ht="18.75">
      <c r="A8" s="48" t="s">
        <v>15</v>
      </c>
      <c r="B8" s="69">
        <f>'Casa de Fiscalização'!G33</f>
        <v>31868.671248499999</v>
      </c>
      <c r="C8" s="69">
        <f>'Casa de Fiscalização'!H33</f>
        <v>39545.959248500003</v>
      </c>
      <c r="D8" s="69">
        <f>'Casa de Fiscalização'!I33</f>
        <v>50931.379248500001</v>
      </c>
      <c r="E8" s="69">
        <f>'Casa de Fiscalização'!J33</f>
        <v>39730.829248499998</v>
      </c>
      <c r="F8" s="69">
        <f>'Casa de Fiscalização'!K33</f>
        <v>31868.671248499999</v>
      </c>
      <c r="G8" s="69">
        <f>'Casa de Fiscalização'!L33</f>
        <v>58608.667248500002</v>
      </c>
      <c r="H8" s="69">
        <f>'Casa de Fiscalização'!M33</f>
        <v>31868.671248499999</v>
      </c>
      <c r="I8" s="69">
        <f>'Casa de Fiscalização'!N33</f>
        <v>39730.829248499998</v>
      </c>
      <c r="J8" s="69">
        <f>'Casa de Fiscalização'!O33</f>
        <v>50931.379248500001</v>
      </c>
      <c r="K8" s="69">
        <f>'Casa de Fiscalização'!P33</f>
        <v>39534.498318500002</v>
      </c>
      <c r="L8" s="81">
        <f t="shared" si="0"/>
        <v>414619.55555499997</v>
      </c>
    </row>
    <row r="9" spans="1:12" ht="18.75">
      <c r="A9" s="48" t="s">
        <v>16</v>
      </c>
      <c r="B9" s="69">
        <f>Capela!G33</f>
        <v>17156.771200000003</v>
      </c>
      <c r="C9" s="69">
        <f>Capela!H33</f>
        <v>20923.871199999998</v>
      </c>
      <c r="D9" s="69">
        <f>Capela!I33</f>
        <v>27492.431200000003</v>
      </c>
      <c r="E9" s="69">
        <f>Capela!J33</f>
        <v>21108.7412</v>
      </c>
      <c r="F9" s="69">
        <f>Capela!K33</f>
        <v>17156.771200000003</v>
      </c>
      <c r="G9" s="69">
        <f>Capela!L33</f>
        <v>31259.531199999998</v>
      </c>
      <c r="H9" s="69">
        <f>Capela!M33</f>
        <v>17156.771200000003</v>
      </c>
      <c r="I9" s="69">
        <f>Capela!N33</f>
        <v>21108.7412</v>
      </c>
      <c r="J9" s="69">
        <f>Capela!O33</f>
        <v>27492.431200000003</v>
      </c>
      <c r="K9" s="69">
        <f>Capela!P33</f>
        <v>20918.990740000001</v>
      </c>
      <c r="L9" s="81">
        <f t="shared" si="0"/>
        <v>221775.05153999999</v>
      </c>
    </row>
    <row r="10" spans="1:12" ht="18.75">
      <c r="A10" s="48" t="s">
        <v>17</v>
      </c>
      <c r="B10" s="69">
        <f>'Sede - Administração'!G33</f>
        <v>41085.762448499998</v>
      </c>
      <c r="C10" s="69">
        <f>'Sede - Administração'!H33</f>
        <v>65436.3824485</v>
      </c>
      <c r="D10" s="69">
        <f>'Sede - Administração'!I33</f>
        <v>79663.229648499997</v>
      </c>
      <c r="E10" s="69">
        <f>'Sede - Administração'!J33</f>
        <v>65621.252448500003</v>
      </c>
      <c r="F10" s="69">
        <f>'Sede - Administração'!K33</f>
        <v>41085.762448499998</v>
      </c>
      <c r="G10" s="69">
        <f>'Sede - Administração'!L33</f>
        <v>104013.84964849999</v>
      </c>
      <c r="H10" s="69">
        <f>'Sede - Administração'!M33</f>
        <v>41085.762448499998</v>
      </c>
      <c r="I10" s="69">
        <f>'Sede - Administração'!N33</f>
        <v>65621.252448500003</v>
      </c>
      <c r="J10" s="69">
        <f>'Sede - Administração'!O33</f>
        <v>79663.229648499997</v>
      </c>
      <c r="K10" s="69">
        <f>'Sede - Administração'!P33</f>
        <v>65406.9078085</v>
      </c>
      <c r="L10" s="81">
        <f t="shared" si="0"/>
        <v>648683.39144499996</v>
      </c>
    </row>
    <row r="11" spans="1:12" ht="18.75">
      <c r="A11" s="48" t="s">
        <v>18</v>
      </c>
      <c r="B11" s="69">
        <f>'Casa Oceano Atlântico'!G33</f>
        <v>18343.324848500004</v>
      </c>
      <c r="C11" s="69">
        <f>'Casa Oceano Atlântico'!H33</f>
        <v>26379.392848500003</v>
      </c>
      <c r="D11" s="69">
        <f>'Casa Oceano Atlântico'!I33</f>
        <v>43624.124848500003</v>
      </c>
      <c r="E11" s="69">
        <f>'Casa Oceano Atlântico'!J33</f>
        <v>26564.262848500002</v>
      </c>
      <c r="F11" s="69">
        <f>'Casa Oceano Atlântico'!K33</f>
        <v>18343.324848500004</v>
      </c>
      <c r="G11" s="69">
        <f>'Casa Oceano Atlântico'!L33</f>
        <v>51660.192848500003</v>
      </c>
      <c r="H11" s="69">
        <f>'Casa Oceano Atlântico'!M33</f>
        <v>18343.324848500004</v>
      </c>
      <c r="I11" s="69">
        <f>'Casa Oceano Atlântico'!N33</f>
        <v>26564.262848500002</v>
      </c>
      <c r="J11" s="69">
        <f>'Casa Oceano Atlântico'!O33</f>
        <v>43624.124848500003</v>
      </c>
      <c r="K11" s="69">
        <f>'Casa Oceano Atlântico'!P33</f>
        <v>26370.528538500006</v>
      </c>
      <c r="L11" s="81">
        <f t="shared" si="0"/>
        <v>299816.86417500005</v>
      </c>
    </row>
    <row r="12" spans="1:12" ht="18.75">
      <c r="A12" s="48" t="s">
        <v>19</v>
      </c>
      <c r="B12" s="69">
        <f>'Antiga Escolinha'!G33</f>
        <v>23316.703248500002</v>
      </c>
      <c r="C12" s="69">
        <f>'Antiga Escolinha'!H33</f>
        <v>32108.839248500004</v>
      </c>
      <c r="D12" s="69">
        <f>'Antiga Escolinha'!I33</f>
        <v>43352.381248500002</v>
      </c>
      <c r="E12" s="69">
        <f>'Antiga Escolinha'!J33</f>
        <v>32293.709248500007</v>
      </c>
      <c r="F12" s="69">
        <f>'Antiga Escolinha'!K33</f>
        <v>23316.703248500002</v>
      </c>
      <c r="G12" s="69">
        <f>'Antiga Escolinha'!L33</f>
        <v>52144.517248500008</v>
      </c>
      <c r="H12" s="69">
        <f>'Antiga Escolinha'!M33</f>
        <v>23316.703248500002</v>
      </c>
      <c r="I12" s="69">
        <f>'Antiga Escolinha'!N33</f>
        <v>32293.709248500007</v>
      </c>
      <c r="J12" s="69">
        <f>'Antiga Escolinha'!O33</f>
        <v>43352.381248500002</v>
      </c>
      <c r="K12" s="69">
        <f>'Antiga Escolinha'!P33</f>
        <v>32100.716718500003</v>
      </c>
      <c r="L12" s="81">
        <f t="shared" si="0"/>
        <v>337596.36395500007</v>
      </c>
    </row>
    <row r="13" spans="1:12" ht="18.75">
      <c r="A13" s="48" t="s">
        <v>20</v>
      </c>
      <c r="B13" s="69">
        <f>'Casa Restinga'!G33</f>
        <v>21883.582848499998</v>
      </c>
      <c r="C13" s="69">
        <f>'Casa Restinga'!H33</f>
        <v>27771.040848500001</v>
      </c>
      <c r="D13" s="69">
        <f>'Casa Restinga'!I33</f>
        <v>41420.682848499993</v>
      </c>
      <c r="E13" s="69">
        <f>'Casa Restinga'!J33</f>
        <v>27955.9108485</v>
      </c>
      <c r="F13" s="69">
        <f>'Casa Restinga'!K33</f>
        <v>21883.582848499998</v>
      </c>
      <c r="G13" s="69">
        <f>'Casa Restinga'!L33</f>
        <v>47308.140848499999</v>
      </c>
      <c r="H13" s="69">
        <f>'Casa Restinga'!M33</f>
        <v>21883.582848499998</v>
      </c>
      <c r="I13" s="69">
        <f>'Casa Restinga'!N33</f>
        <v>27955.9108485</v>
      </c>
      <c r="J13" s="69">
        <f>'Casa Restinga'!O33</f>
        <v>41420.682848499993</v>
      </c>
      <c r="K13" s="69">
        <f>'Casa Restinga'!P33</f>
        <v>27762.026388500002</v>
      </c>
      <c r="L13" s="81">
        <f t="shared" si="0"/>
        <v>307245.14402499999</v>
      </c>
    </row>
    <row r="14" spans="1:12" ht="18.75">
      <c r="A14" s="48" t="s">
        <v>21</v>
      </c>
      <c r="B14" s="69">
        <f>'Oficina Trator'!G33</f>
        <v>8707.3731839999982</v>
      </c>
      <c r="C14" s="69">
        <f>'Oficina Trator'!H33</f>
        <v>10583.441183999999</v>
      </c>
      <c r="D14" s="69">
        <f>'Oficina Trator'!I33</f>
        <v>15723.213183999998</v>
      </c>
      <c r="E14" s="69">
        <f>'Oficina Trator'!J33</f>
        <v>10768.311183999998</v>
      </c>
      <c r="F14" s="69">
        <f>'Oficina Trator'!K33</f>
        <v>8707.3731839999982</v>
      </c>
      <c r="G14" s="69">
        <f>'Oficina Trator'!L33</f>
        <v>17599.281183999999</v>
      </c>
      <c r="H14" s="69">
        <f>'Oficina Trator'!M33</f>
        <v>8707.3731839999982</v>
      </c>
      <c r="I14" s="69">
        <f>'Oficina Trator'!N33</f>
        <v>10768.311183999998</v>
      </c>
      <c r="J14" s="69">
        <f>'Oficina Trator'!O33</f>
        <v>15723.213183999998</v>
      </c>
      <c r="K14" s="69">
        <f>'Oficina Trator'!P33</f>
        <v>10580.207304</v>
      </c>
      <c r="L14" s="81">
        <f t="shared" si="0"/>
        <v>117868.09795999997</v>
      </c>
    </row>
    <row r="15" spans="1:12" ht="18.75">
      <c r="A15" s="48" t="s">
        <v>22</v>
      </c>
      <c r="B15" s="69">
        <f>'Depósito de Equipamentos'!G33</f>
        <v>9934.0723839999973</v>
      </c>
      <c r="C15" s="69">
        <f>'Depósito de Equipamentos'!H33</f>
        <v>12427.796383999997</v>
      </c>
      <c r="D15" s="69">
        <f>'Depósito de Equipamentos'!I33</f>
        <v>17651.288383999996</v>
      </c>
      <c r="E15" s="69">
        <f>'Depósito de Equipamentos'!J33</f>
        <v>12612.666384</v>
      </c>
      <c r="F15" s="69">
        <f>'Depósito de Equipamentos'!K33</f>
        <v>9934.0723839999973</v>
      </c>
      <c r="G15" s="69">
        <f>'Depósito de Equipamentos'!L33</f>
        <v>20145.012383999998</v>
      </c>
      <c r="H15" s="69">
        <f>'Depósito de Equipamentos'!M33</f>
        <v>9934.0723839999973</v>
      </c>
      <c r="I15" s="69">
        <f>'Depósito de Equipamentos'!N33</f>
        <v>12612.666384</v>
      </c>
      <c r="J15" s="69">
        <f>'Depósito de Equipamentos'!O33</f>
        <v>17651.288383999996</v>
      </c>
      <c r="K15" s="69">
        <f>'Depósito de Equipamentos'!P33</f>
        <v>12423.500143999998</v>
      </c>
      <c r="L15" s="81">
        <f t="shared" si="0"/>
        <v>135326.43559999997</v>
      </c>
    </row>
    <row r="16" spans="1:12" ht="18.75">
      <c r="A16" s="48" t="s">
        <v>23</v>
      </c>
      <c r="B16" s="69">
        <f>'Sanitários dos Quiosques'!G33</f>
        <v>3195.2499999999995</v>
      </c>
      <c r="C16" s="69">
        <f>'Sanitários dos Quiosques'!H33</f>
        <v>3963.2499999999995</v>
      </c>
      <c r="D16" s="69">
        <f>'Sanitários dos Quiosques'!I33</f>
        <v>6448.01</v>
      </c>
      <c r="E16" s="69">
        <f>'Sanitários dos Quiosques'!J33</f>
        <v>4148.119999999999</v>
      </c>
      <c r="F16" s="69">
        <f>'Sanitários dos Quiosques'!K33</f>
        <v>3195.2499999999995</v>
      </c>
      <c r="G16" s="69">
        <f>'Sanitários dos Quiosques'!L33</f>
        <v>7216.01</v>
      </c>
      <c r="H16" s="69">
        <f>'Sanitários dos Quiosques'!M33</f>
        <v>3195.2499999999995</v>
      </c>
      <c r="I16" s="69">
        <f>'Sanitários dos Quiosques'!N33</f>
        <v>4148.119999999999</v>
      </c>
      <c r="J16" s="69">
        <f>'Sanitários dos Quiosques'!O33</f>
        <v>6448.01</v>
      </c>
      <c r="K16" s="69">
        <f>'Sanitários dos Quiosques'!P33</f>
        <v>4169.2999999999993</v>
      </c>
      <c r="L16" s="81">
        <f t="shared" si="0"/>
        <v>46126.569999999992</v>
      </c>
    </row>
    <row r="17" spans="1:16" ht="18.75">
      <c r="A17" s="48" t="s">
        <v>24</v>
      </c>
      <c r="B17" s="69">
        <f>'Sanitários do Ranchão'!G33</f>
        <v>2609.63</v>
      </c>
      <c r="C17" s="69">
        <f>'Sanitários do Ranchão'!H33</f>
        <v>3366.13</v>
      </c>
      <c r="D17" s="69">
        <f>'Sanitários do Ranchão'!I33</f>
        <v>3545.63</v>
      </c>
      <c r="E17" s="69">
        <f>'Sanitários do Ranchão'!J33</f>
        <v>3551</v>
      </c>
      <c r="F17" s="69">
        <f>'Sanitários do Ranchão'!K33</f>
        <v>2609.63</v>
      </c>
      <c r="G17" s="69">
        <f>'Sanitários do Ranchão'!L33</f>
        <v>4302.13</v>
      </c>
      <c r="H17" s="69">
        <f>'Sanitários do Ranchão'!M33</f>
        <v>2609.63</v>
      </c>
      <c r="I17" s="69">
        <f>'Sanitários do Ranchão'!N33</f>
        <v>3551</v>
      </c>
      <c r="J17" s="69">
        <f>'Sanitários do Ranchão'!O33</f>
        <v>3545.63</v>
      </c>
      <c r="K17" s="69">
        <f>'Sanitários do Ranchão'!P33</f>
        <v>3469.1550000000002</v>
      </c>
      <c r="L17" s="81">
        <f t="shared" si="0"/>
        <v>33159.565000000002</v>
      </c>
    </row>
    <row r="18" spans="1:16" ht="18.75">
      <c r="A18" s="48" t="s">
        <v>25</v>
      </c>
      <c r="B18" s="69">
        <f>ETA!G11</f>
        <v>6608.882009599999</v>
      </c>
      <c r="C18" s="69">
        <f>ETA!H11</f>
        <v>7901.6820095999992</v>
      </c>
      <c r="D18" s="69">
        <f>ETA!I11</f>
        <v>6608.882009599999</v>
      </c>
      <c r="E18" s="69">
        <f>ETA!J11</f>
        <v>7901.6820095999992</v>
      </c>
      <c r="F18" s="69">
        <f>ETA!K11</f>
        <v>6608.882009599999</v>
      </c>
      <c r="G18" s="69">
        <f>ETA!L11</f>
        <v>7901.6820095999992</v>
      </c>
      <c r="H18" s="69">
        <f>ETA!M11</f>
        <v>6608.882009599999</v>
      </c>
      <c r="I18" s="69">
        <f>ETA!N11</f>
        <v>7901.6820095999992</v>
      </c>
      <c r="J18" s="69">
        <f>ETA!O11</f>
        <v>6608.882009599999</v>
      </c>
      <c r="K18" s="69">
        <f>ETA!P11</f>
        <v>7901.6820095999992</v>
      </c>
      <c r="L18" s="81">
        <f t="shared" si="0"/>
        <v>72552.820095999996</v>
      </c>
      <c r="P18" s="91" t="s">
        <v>26</v>
      </c>
    </row>
    <row r="19" spans="1:16" ht="18.75">
      <c r="A19" s="48" t="s">
        <v>27</v>
      </c>
      <c r="B19" s="69">
        <f>ETE!G11</f>
        <v>10822.713088</v>
      </c>
      <c r="C19" s="69">
        <f>ETE!H11</f>
        <v>10822.713088</v>
      </c>
      <c r="D19" s="69">
        <f>ETE!I11</f>
        <v>10822.713088</v>
      </c>
      <c r="E19" s="69">
        <f>ETE!J11</f>
        <v>10822.713088</v>
      </c>
      <c r="F19" s="69">
        <f>ETE!K11</f>
        <v>10822.713088</v>
      </c>
      <c r="G19" s="69">
        <f>ETE!L11</f>
        <v>10822.713088</v>
      </c>
      <c r="H19" s="69">
        <f>ETE!M11</f>
        <v>10822.713088</v>
      </c>
      <c r="I19" s="69">
        <f>ETE!N11</f>
        <v>10822.713088</v>
      </c>
      <c r="J19" s="69">
        <f>ETE!O11</f>
        <v>10822.713088</v>
      </c>
      <c r="K19" s="69">
        <f>ETE!P11</f>
        <v>10822.713088</v>
      </c>
      <c r="L19" s="81">
        <f t="shared" si="0"/>
        <v>108227.13088000003</v>
      </c>
    </row>
    <row r="20" spans="1:16" ht="18.75">
      <c r="A20" s="48" t="s">
        <v>28</v>
      </c>
      <c r="B20" s="69">
        <f>'Gerador a Diesel'!G9</f>
        <v>5254.72</v>
      </c>
      <c r="C20" s="69">
        <f>'Gerador a Diesel'!H9</f>
        <v>5254.72</v>
      </c>
      <c r="D20" s="69">
        <f>'Gerador a Diesel'!I9</f>
        <v>5254.72</v>
      </c>
      <c r="E20" s="69">
        <f>'Gerador a Diesel'!J9</f>
        <v>5254.72</v>
      </c>
      <c r="F20" s="69">
        <f>'Gerador a Diesel'!K9</f>
        <v>5254.72</v>
      </c>
      <c r="G20" s="69">
        <f>'Gerador a Diesel'!L9</f>
        <v>5254.72</v>
      </c>
      <c r="H20" s="69">
        <f>'Gerador a Diesel'!M9</f>
        <v>5254.72</v>
      </c>
      <c r="I20" s="69">
        <f>'Gerador a Diesel'!N9</f>
        <v>5254.72</v>
      </c>
      <c r="J20" s="69">
        <f>'Gerador a Diesel'!O9</f>
        <v>5254.72</v>
      </c>
      <c r="K20" s="69">
        <f>'Gerador a Diesel'!P9</f>
        <v>5254.72</v>
      </c>
      <c r="L20" s="81">
        <f t="shared" si="0"/>
        <v>52547.200000000004</v>
      </c>
    </row>
    <row r="21" spans="1:16" ht="18.75">
      <c r="A21" s="48" t="s">
        <v>29</v>
      </c>
      <c r="B21" s="69">
        <f>Fotovoltaico!G12</f>
        <v>7154.7433333333338</v>
      </c>
      <c r="C21" s="69">
        <f>Fotovoltaico!H12</f>
        <v>7154.7433333333338</v>
      </c>
      <c r="D21" s="69">
        <f>Fotovoltaico!I12</f>
        <v>7154.7433333333338</v>
      </c>
      <c r="E21" s="69">
        <f>Fotovoltaico!J12</f>
        <v>7154.7433333333338</v>
      </c>
      <c r="F21" s="69">
        <f>Fotovoltaico!K12</f>
        <v>97828.07666666666</v>
      </c>
      <c r="G21" s="69">
        <f>Fotovoltaico!L12</f>
        <v>7154.7433333333338</v>
      </c>
      <c r="H21" s="69">
        <f>Fotovoltaico!M12</f>
        <v>7154.7433333333338</v>
      </c>
      <c r="I21" s="69">
        <f>Fotovoltaico!N12</f>
        <v>7154.7433333333338</v>
      </c>
      <c r="J21" s="69">
        <f>Fotovoltaico!O12</f>
        <v>7154.7433333333338</v>
      </c>
      <c r="K21" s="69">
        <f>Fotovoltaico!P12</f>
        <v>97828.07666666666</v>
      </c>
      <c r="L21" s="81">
        <f t="shared" si="0"/>
        <v>252894.10000000003</v>
      </c>
    </row>
    <row r="22" spans="1:16" s="96" customFormat="1" ht="18.75">
      <c r="A22" s="93" t="s">
        <v>30</v>
      </c>
      <c r="B22" s="94">
        <f>'Área de Banho'!G13</f>
        <v>165000</v>
      </c>
      <c r="C22" s="94">
        <f>'Área de Banho'!H13</f>
        <v>165000</v>
      </c>
      <c r="D22" s="94">
        <f>'Área de Banho'!I13</f>
        <v>165000</v>
      </c>
      <c r="E22" s="94">
        <f>'Área de Banho'!J13</f>
        <v>165000</v>
      </c>
      <c r="F22" s="94">
        <f>'Área de Banho'!K13</f>
        <v>165000</v>
      </c>
      <c r="G22" s="94">
        <f>'Área de Banho'!L13</f>
        <v>165000</v>
      </c>
      <c r="H22" s="94">
        <f>'Área de Banho'!M13</f>
        <v>165000</v>
      </c>
      <c r="I22" s="94">
        <f>'Área de Banho'!N13</f>
        <v>165000</v>
      </c>
      <c r="J22" s="94">
        <f>'Área de Banho'!O13</f>
        <v>165000</v>
      </c>
      <c r="K22" s="94">
        <f>'Área de Banho'!P13</f>
        <v>165000</v>
      </c>
      <c r="L22" s="95">
        <f t="shared" si="0"/>
        <v>1650000</v>
      </c>
    </row>
    <row r="23" spans="1:16" ht="35.25" customHeight="1">
      <c r="A23" s="92" t="s">
        <v>31</v>
      </c>
      <c r="B23" s="88">
        <f>Trilhas!G11</f>
        <v>45948.399386880003</v>
      </c>
      <c r="C23" s="88">
        <f>Trilhas!H11</f>
        <v>45948.399386880003</v>
      </c>
      <c r="D23" s="88">
        <f>Trilhas!I11</f>
        <v>45948.399386880003</v>
      </c>
      <c r="E23" s="88">
        <f>Trilhas!J11</f>
        <v>45948.399386880003</v>
      </c>
      <c r="F23" s="88">
        <f>Trilhas!K11</f>
        <v>45948.399386880003</v>
      </c>
      <c r="G23" s="88">
        <f>Trilhas!L11</f>
        <v>45948.399386880003</v>
      </c>
      <c r="H23" s="88">
        <f>Trilhas!M11</f>
        <v>45948.399386880003</v>
      </c>
      <c r="I23" s="88">
        <f>Trilhas!N11</f>
        <v>45948.399386880003</v>
      </c>
      <c r="J23" s="88">
        <f>Trilhas!O11</f>
        <v>45948.399386880003</v>
      </c>
      <c r="K23" s="88">
        <f>Trilhas!P11</f>
        <v>45948.399386880003</v>
      </c>
      <c r="L23" s="81">
        <f t="shared" si="0"/>
        <v>459483.99386879994</v>
      </c>
    </row>
    <row r="24" spans="1:16" s="39" customFormat="1" ht="18.75">
      <c r="A24" s="40"/>
      <c r="B24" s="81">
        <f>SUM(B7:B23)</f>
        <v>442006.41207681329</v>
      </c>
      <c r="C24" s="81">
        <f>SUM(C7:C23)</f>
        <v>513110.23207681329</v>
      </c>
      <c r="D24" s="81">
        <f>SUM(D7:D23)</f>
        <v>610233.90127681335</v>
      </c>
      <c r="E24" s="81">
        <f>SUM(E7:E23)</f>
        <v>515143.8020768133</v>
      </c>
      <c r="F24" s="81">
        <f>SUM(F7:F23)</f>
        <v>532679.74541014666</v>
      </c>
      <c r="G24" s="81">
        <f>SUM(G7:G23)</f>
        <v>681337.72127681342</v>
      </c>
      <c r="H24" s="81">
        <f>SUM(H7:H23)</f>
        <v>442006.41207681329</v>
      </c>
      <c r="I24" s="81">
        <f>SUM(I7:I23)</f>
        <v>515143.8020768133</v>
      </c>
      <c r="J24" s="81">
        <f>SUM(J7:J23)</f>
        <v>610233.90127681335</v>
      </c>
      <c r="K24" s="81">
        <f>SUM(K7:K23)</f>
        <v>604006.3162501466</v>
      </c>
      <c r="L24" s="81">
        <f>SUM(L7:L23)</f>
        <v>5465902.2458747998</v>
      </c>
    </row>
    <row r="25" spans="1:16">
      <c r="L25" s="19"/>
    </row>
  </sheetData>
  <pageMargins left="0.51181102362204722" right="0.51181102362204722" top="0.78740157480314965" bottom="0.78740157480314965" header="0.31496062992125984" footer="0.31496062992125984"/>
  <pageSetup paperSize="9"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FCDEC-2D82-4DE2-97C3-4944D1C34340}">
  <sheetPr>
    <pageSetUpPr fitToPage="1"/>
  </sheetPr>
  <dimension ref="B1:P33"/>
  <sheetViews>
    <sheetView zoomScale="55" zoomScaleNormal="55" workbookViewId="0">
      <selection activeCell="B5" sqref="B5:P5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117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ht="18">
      <c r="B5" s="107" t="s">
        <v>114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103" t="s">
        <v>38</v>
      </c>
      <c r="C7" s="20" t="s">
        <v>39</v>
      </c>
      <c r="D7" s="21" t="s">
        <v>40</v>
      </c>
      <c r="E7" s="20" t="s">
        <v>41</v>
      </c>
      <c r="F7" s="22">
        <f>'[11]Orçamento Sintético'!I24</f>
        <v>25.78</v>
      </c>
      <c r="G7" s="22">
        <f>F7*4</f>
        <v>103.12</v>
      </c>
      <c r="H7" s="22">
        <f t="shared" ref="H7:P9" si="0">G7</f>
        <v>103.12</v>
      </c>
      <c r="I7" s="22">
        <f t="shared" si="0"/>
        <v>103.12</v>
      </c>
      <c r="J7" s="22">
        <f t="shared" si="0"/>
        <v>103.12</v>
      </c>
      <c r="K7" s="22">
        <f t="shared" si="0"/>
        <v>103.12</v>
      </c>
      <c r="L7" s="22">
        <f t="shared" si="0"/>
        <v>103.12</v>
      </c>
      <c r="M7" s="22">
        <f t="shared" si="0"/>
        <v>103.12</v>
      </c>
      <c r="N7" s="22">
        <f t="shared" si="0"/>
        <v>103.12</v>
      </c>
      <c r="O7" s="22">
        <f t="shared" si="0"/>
        <v>103.12</v>
      </c>
      <c r="P7" s="22">
        <f t="shared" si="0"/>
        <v>103.12</v>
      </c>
    </row>
    <row r="8" spans="2:16" ht="15">
      <c r="B8" s="105"/>
      <c r="C8" s="23" t="s">
        <v>42</v>
      </c>
      <c r="D8" s="24" t="s">
        <v>43</v>
      </c>
      <c r="E8" s="23" t="s">
        <v>44</v>
      </c>
      <c r="F8" s="25">
        <f>'[11]Orçamento Sintético'!I19+'[11]Orçamento Sintético'!I20</f>
        <v>77.660000000000011</v>
      </c>
      <c r="G8" s="25">
        <f>F8</f>
        <v>77.660000000000011</v>
      </c>
      <c r="H8" s="25">
        <f t="shared" si="0"/>
        <v>77.660000000000011</v>
      </c>
      <c r="I8" s="25">
        <f t="shared" si="0"/>
        <v>77.660000000000011</v>
      </c>
      <c r="J8" s="25">
        <f t="shared" si="0"/>
        <v>77.660000000000011</v>
      </c>
      <c r="K8" s="25">
        <f t="shared" si="0"/>
        <v>77.660000000000011</v>
      </c>
      <c r="L8" s="25">
        <f t="shared" si="0"/>
        <v>77.660000000000011</v>
      </c>
      <c r="M8" s="25">
        <f t="shared" si="0"/>
        <v>77.660000000000011</v>
      </c>
      <c r="N8" s="25">
        <f t="shared" si="0"/>
        <v>77.660000000000011</v>
      </c>
      <c r="O8" s="25">
        <f t="shared" si="0"/>
        <v>77.660000000000011</v>
      </c>
      <c r="P8" s="25">
        <f t="shared" si="0"/>
        <v>77.660000000000011</v>
      </c>
    </row>
    <row r="9" spans="2:16" ht="15">
      <c r="B9" s="105"/>
      <c r="C9" s="23" t="s">
        <v>45</v>
      </c>
      <c r="D9" s="26" t="s">
        <v>46</v>
      </c>
      <c r="E9" s="23" t="s">
        <v>47</v>
      </c>
      <c r="F9" s="25">
        <f>'[11]Orçamento Sintético'!I21</f>
        <v>44.9</v>
      </c>
      <c r="G9" s="25">
        <f>F9</f>
        <v>44.9</v>
      </c>
      <c r="H9" s="25">
        <f t="shared" si="0"/>
        <v>44.9</v>
      </c>
      <c r="I9" s="25">
        <f t="shared" si="0"/>
        <v>44.9</v>
      </c>
      <c r="J9" s="25">
        <f t="shared" si="0"/>
        <v>44.9</v>
      </c>
      <c r="K9" s="25">
        <f t="shared" si="0"/>
        <v>44.9</v>
      </c>
      <c r="L9" s="25">
        <f t="shared" si="0"/>
        <v>44.9</v>
      </c>
      <c r="M9" s="25">
        <f t="shared" si="0"/>
        <v>44.9</v>
      </c>
      <c r="N9" s="25">
        <f t="shared" si="0"/>
        <v>44.9</v>
      </c>
      <c r="O9" s="25">
        <f t="shared" si="0"/>
        <v>44.9</v>
      </c>
      <c r="P9" s="25">
        <f t="shared" si="0"/>
        <v>44.9</v>
      </c>
    </row>
    <row r="10" spans="2:16" ht="15">
      <c r="B10" s="104"/>
      <c r="C10" s="27" t="s">
        <v>48</v>
      </c>
      <c r="D10" s="28" t="s">
        <v>49</v>
      </c>
      <c r="E10" s="27" t="s">
        <v>50</v>
      </c>
      <c r="F10" s="29">
        <f>'[11]Orçamento Sintético'!I22</f>
        <v>53.18</v>
      </c>
      <c r="G10" s="29"/>
      <c r="H10" s="29">
        <f>F10</f>
        <v>53.18</v>
      </c>
      <c r="I10" s="29"/>
      <c r="J10" s="29">
        <f>H10</f>
        <v>53.18</v>
      </c>
      <c r="K10" s="29"/>
      <c r="L10" s="29">
        <f>J10</f>
        <v>53.18</v>
      </c>
      <c r="M10" s="29"/>
      <c r="N10" s="29">
        <f>L10</f>
        <v>53.18</v>
      </c>
      <c r="O10" s="29"/>
      <c r="P10" s="29">
        <f>N10</f>
        <v>53.18</v>
      </c>
    </row>
    <row r="11" spans="2:16" ht="15">
      <c r="B11" s="103" t="s">
        <v>111</v>
      </c>
      <c r="C11" s="20" t="s">
        <v>39</v>
      </c>
      <c r="D11" s="21" t="s">
        <v>52</v>
      </c>
      <c r="E11" s="20" t="s">
        <v>41</v>
      </c>
      <c r="F11" s="22">
        <f>'[11]Orçamento Sintético'!I17</f>
        <v>0</v>
      </c>
      <c r="G11" s="22">
        <f>F11*4</f>
        <v>0</v>
      </c>
      <c r="H11" s="22">
        <f t="shared" ref="H11:P14" si="1">G11</f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</row>
    <row r="12" spans="2:16" ht="15">
      <c r="B12" s="106"/>
      <c r="C12" s="30" t="s">
        <v>53</v>
      </c>
      <c r="D12" s="31" t="s">
        <v>54</v>
      </c>
      <c r="E12" s="30" t="s">
        <v>55</v>
      </c>
      <c r="F12" s="32">
        <f>'[11]Orçamento Sintético'!I10</f>
        <v>0</v>
      </c>
      <c r="G12" s="32">
        <f>F12</f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2">
        <f t="shared" si="1"/>
        <v>0</v>
      </c>
      <c r="O12" s="32">
        <f t="shared" si="1"/>
        <v>0</v>
      </c>
      <c r="P12" s="32">
        <f t="shared" si="1"/>
        <v>0</v>
      </c>
    </row>
    <row r="13" spans="2:16" ht="15">
      <c r="B13" s="106"/>
      <c r="C13" s="30" t="s">
        <v>56</v>
      </c>
      <c r="D13" s="31" t="s">
        <v>57</v>
      </c>
      <c r="E13" s="30" t="s">
        <v>58</v>
      </c>
      <c r="F13" s="32">
        <f>'[11]Orçamento Sintético'!I13</f>
        <v>0</v>
      </c>
      <c r="G13" s="32">
        <f>F13*2</f>
        <v>0</v>
      </c>
      <c r="H13" s="32">
        <f t="shared" si="1"/>
        <v>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32">
        <f t="shared" si="1"/>
        <v>0</v>
      </c>
      <c r="M13" s="32">
        <f t="shared" si="1"/>
        <v>0</v>
      </c>
      <c r="N13" s="32">
        <f t="shared" si="1"/>
        <v>0</v>
      </c>
      <c r="O13" s="32">
        <f t="shared" si="1"/>
        <v>0</v>
      </c>
      <c r="P13" s="32">
        <f t="shared" si="1"/>
        <v>0</v>
      </c>
    </row>
    <row r="14" spans="2:16" ht="30">
      <c r="B14" s="106"/>
      <c r="C14" s="33" t="s">
        <v>59</v>
      </c>
      <c r="D14" s="31" t="s">
        <v>60</v>
      </c>
      <c r="E14" s="30" t="s">
        <v>44</v>
      </c>
      <c r="F14" s="32">
        <f>'[11]Orçamento Sintético'!I14</f>
        <v>0</v>
      </c>
      <c r="G14" s="32">
        <f>F14</f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</row>
    <row r="15" spans="2:16" ht="30">
      <c r="B15" s="105"/>
      <c r="C15" s="23" t="s">
        <v>61</v>
      </c>
      <c r="D15" s="26" t="s">
        <v>62</v>
      </c>
      <c r="E15" s="23" t="s">
        <v>50</v>
      </c>
      <c r="F15" s="25">
        <f>'[11]Orçamento Sintético'!I15</f>
        <v>0</v>
      </c>
      <c r="G15" s="25"/>
      <c r="H15" s="25">
        <f>F15</f>
        <v>0</v>
      </c>
      <c r="I15" s="25"/>
      <c r="J15" s="25">
        <f>H15</f>
        <v>0</v>
      </c>
      <c r="K15" s="25"/>
      <c r="L15" s="25">
        <f>J15</f>
        <v>0</v>
      </c>
      <c r="M15" s="25"/>
      <c r="N15" s="25">
        <f>L15</f>
        <v>0</v>
      </c>
      <c r="O15" s="25"/>
      <c r="P15" s="25">
        <f>N15</f>
        <v>0</v>
      </c>
    </row>
    <row r="16" spans="2:16" ht="15">
      <c r="B16" s="104"/>
      <c r="C16" s="27" t="s">
        <v>63</v>
      </c>
      <c r="D16" s="28" t="s">
        <v>64</v>
      </c>
      <c r="E16" s="27" t="s">
        <v>41</v>
      </c>
      <c r="F16" s="29">
        <f>'[11]Orçamento Sintético'!I16</f>
        <v>0</v>
      </c>
      <c r="G16" s="29">
        <f>F16*4</f>
        <v>0</v>
      </c>
      <c r="H16" s="29">
        <f t="shared" ref="H16:P21" si="2">G16</f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2:16" ht="28.9" customHeight="1">
      <c r="B17" s="103" t="s">
        <v>65</v>
      </c>
      <c r="C17" s="20" t="s">
        <v>66</v>
      </c>
      <c r="D17" s="21" t="s">
        <v>67</v>
      </c>
      <c r="E17" s="20" t="s">
        <v>47</v>
      </c>
      <c r="F17" s="22">
        <f>'[11]Orçamento Sintético'!I41</f>
        <v>0</v>
      </c>
      <c r="G17" s="22">
        <f>F17*3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</row>
    <row r="18" spans="2:16" ht="15">
      <c r="B18" s="105"/>
      <c r="C18" s="34" t="s">
        <v>68</v>
      </c>
      <c r="D18" s="24" t="s">
        <v>69</v>
      </c>
      <c r="E18" s="23" t="s">
        <v>44</v>
      </c>
      <c r="F18" s="25">
        <f>'[11]Orçamento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103" t="s">
        <v>70</v>
      </c>
      <c r="C19" s="20" t="s">
        <v>71</v>
      </c>
      <c r="D19" s="21" t="s">
        <v>72</v>
      </c>
      <c r="E19" s="20" t="s">
        <v>73</v>
      </c>
      <c r="F19" s="22">
        <f>'[11]Orçamento Sintético'!I34</f>
        <v>289.5</v>
      </c>
      <c r="G19" s="22">
        <f>F19*12</f>
        <v>3474</v>
      </c>
      <c r="H19" s="22">
        <f t="shared" si="2"/>
        <v>3474</v>
      </c>
      <c r="I19" s="22">
        <f t="shared" si="2"/>
        <v>3474</v>
      </c>
      <c r="J19" s="22">
        <f t="shared" si="2"/>
        <v>3474</v>
      </c>
      <c r="K19" s="22">
        <f t="shared" si="2"/>
        <v>3474</v>
      </c>
      <c r="L19" s="22">
        <f t="shared" si="2"/>
        <v>3474</v>
      </c>
      <c r="M19" s="22">
        <f t="shared" si="2"/>
        <v>3474</v>
      </c>
      <c r="N19" s="22">
        <f t="shared" si="2"/>
        <v>3474</v>
      </c>
      <c r="O19" s="22">
        <f t="shared" si="2"/>
        <v>3474</v>
      </c>
      <c r="P19" s="22">
        <f t="shared" si="2"/>
        <v>3474</v>
      </c>
    </row>
    <row r="20" spans="2:16" ht="30">
      <c r="B20" s="105"/>
      <c r="C20" s="23" t="s">
        <v>74</v>
      </c>
      <c r="D20" s="26" t="s">
        <v>75</v>
      </c>
      <c r="E20" s="23" t="s">
        <v>44</v>
      </c>
      <c r="F20" s="25">
        <f>'[11]Orçamento Sintético'!I35</f>
        <v>108.24</v>
      </c>
      <c r="G20" s="25">
        <f>F20</f>
        <v>108.24</v>
      </c>
      <c r="H20" s="25">
        <f t="shared" si="2"/>
        <v>108.24</v>
      </c>
      <c r="I20" s="25">
        <f t="shared" si="2"/>
        <v>108.24</v>
      </c>
      <c r="J20" s="25">
        <f t="shared" si="2"/>
        <v>108.24</v>
      </c>
      <c r="K20" s="25">
        <f t="shared" si="2"/>
        <v>108.24</v>
      </c>
      <c r="L20" s="25">
        <f t="shared" si="2"/>
        <v>108.24</v>
      </c>
      <c r="M20" s="25">
        <f t="shared" si="2"/>
        <v>108.24</v>
      </c>
      <c r="N20" s="25">
        <f t="shared" si="2"/>
        <v>108.24</v>
      </c>
      <c r="O20" s="25">
        <f t="shared" si="2"/>
        <v>108.24</v>
      </c>
      <c r="P20" s="25">
        <f t="shared" si="2"/>
        <v>108.24</v>
      </c>
    </row>
    <row r="21" spans="2:16" ht="30">
      <c r="B21" s="105"/>
      <c r="C21" s="23" t="s">
        <v>76</v>
      </c>
      <c r="D21" s="26" t="s">
        <v>77</v>
      </c>
      <c r="E21" s="23" t="s">
        <v>78</v>
      </c>
      <c r="F21" s="25">
        <f>'[11]Orçamento Sintético'!I35</f>
        <v>108.24</v>
      </c>
      <c r="G21" s="25">
        <f>F21*2</f>
        <v>216.48</v>
      </c>
      <c r="H21" s="25">
        <f t="shared" si="2"/>
        <v>216.48</v>
      </c>
      <c r="I21" s="25">
        <f t="shared" si="2"/>
        <v>216.48</v>
      </c>
      <c r="J21" s="25">
        <f t="shared" si="2"/>
        <v>216.48</v>
      </c>
      <c r="K21" s="25">
        <f t="shared" si="2"/>
        <v>216.48</v>
      </c>
      <c r="L21" s="25">
        <f t="shared" si="2"/>
        <v>216.48</v>
      </c>
      <c r="M21" s="25">
        <f t="shared" si="2"/>
        <v>216.48</v>
      </c>
      <c r="N21" s="25">
        <f t="shared" si="2"/>
        <v>216.48</v>
      </c>
      <c r="O21" s="25">
        <f t="shared" si="2"/>
        <v>216.48</v>
      </c>
      <c r="P21" s="25">
        <f t="shared" si="2"/>
        <v>216.48</v>
      </c>
    </row>
    <row r="22" spans="2:16" ht="15">
      <c r="B22" s="103" t="s">
        <v>79</v>
      </c>
      <c r="C22" s="20" t="s">
        <v>80</v>
      </c>
      <c r="D22" s="35" t="s">
        <v>81</v>
      </c>
      <c r="E22" s="20" t="s">
        <v>50</v>
      </c>
      <c r="F22" s="22">
        <f>'[11]Orçamento Sintético'!I37</f>
        <v>145.76</v>
      </c>
      <c r="G22" s="22"/>
      <c r="H22" s="22">
        <f>F22</f>
        <v>145.76</v>
      </c>
      <c r="I22" s="22"/>
      <c r="J22" s="22">
        <f>H22</f>
        <v>145.76</v>
      </c>
      <c r="K22" s="22"/>
      <c r="L22" s="22">
        <f>J22</f>
        <v>145.76</v>
      </c>
      <c r="M22" s="22"/>
      <c r="N22" s="22">
        <f>L22</f>
        <v>145.76</v>
      </c>
      <c r="O22" s="22"/>
      <c r="P22" s="22">
        <f>N22</f>
        <v>145.76</v>
      </c>
    </row>
    <row r="23" spans="2:16" ht="15">
      <c r="B23" s="104"/>
      <c r="C23" s="27" t="s">
        <v>82</v>
      </c>
      <c r="D23" s="28" t="s">
        <v>83</v>
      </c>
      <c r="E23" s="27" t="s">
        <v>47</v>
      </c>
      <c r="F23" s="22">
        <f>'[11]Orçamento Sintético'!I38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103" t="s">
        <v>84</v>
      </c>
      <c r="C24" s="20" t="s">
        <v>85</v>
      </c>
      <c r="D24" s="35" t="s">
        <v>86</v>
      </c>
      <c r="E24" s="20" t="s">
        <v>73</v>
      </c>
      <c r="F24" s="22">
        <f>'[11]Orçamento Sintético'!I6</f>
        <v>395.47439999999995</v>
      </c>
      <c r="G24" s="22">
        <f>F24*12</f>
        <v>4745.6927999999989</v>
      </c>
      <c r="H24" s="22">
        <f t="shared" ref="H24:P25" si="3">G24</f>
        <v>4745.6927999999989</v>
      </c>
      <c r="I24" s="22">
        <f t="shared" si="3"/>
        <v>4745.6927999999989</v>
      </c>
      <c r="J24" s="22">
        <f t="shared" si="3"/>
        <v>4745.6927999999989</v>
      </c>
      <c r="K24" s="22">
        <f t="shared" si="3"/>
        <v>4745.6927999999989</v>
      </c>
      <c r="L24" s="22">
        <f t="shared" si="3"/>
        <v>4745.6927999999989</v>
      </c>
      <c r="M24" s="22">
        <f t="shared" si="3"/>
        <v>4745.6927999999989</v>
      </c>
      <c r="N24" s="22">
        <f t="shared" si="3"/>
        <v>4745.6927999999989</v>
      </c>
      <c r="O24" s="22">
        <f t="shared" si="3"/>
        <v>4745.6927999999989</v>
      </c>
      <c r="P24" s="22">
        <f t="shared" si="3"/>
        <v>4745.6927999999989</v>
      </c>
    </row>
    <row r="25" spans="2:16" ht="15">
      <c r="B25" s="106"/>
      <c r="C25" s="20" t="s">
        <v>87</v>
      </c>
      <c r="D25" s="35" t="s">
        <v>86</v>
      </c>
      <c r="E25" s="20" t="s">
        <v>73</v>
      </c>
      <c r="F25" s="32">
        <f>'[11]Orçamento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>
      <c r="B26" s="105"/>
      <c r="C26" s="23" t="s">
        <v>88</v>
      </c>
      <c r="D26" s="24" t="s">
        <v>89</v>
      </c>
      <c r="E26" s="23" t="s">
        <v>78</v>
      </c>
      <c r="F26" s="25">
        <f>'[11]Orçamento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105"/>
      <c r="C27" s="23" t="s">
        <v>90</v>
      </c>
      <c r="D27" s="24" t="s">
        <v>91</v>
      </c>
      <c r="E27" s="23" t="s">
        <v>92</v>
      </c>
      <c r="F27" s="25">
        <f>'[11]Orçamento Sintético'!I9</f>
        <v>1141.3677600000001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1141.3677600000001</v>
      </c>
    </row>
    <row r="28" spans="2:16" ht="15">
      <c r="B28" s="105"/>
      <c r="C28" s="23" t="s">
        <v>93</v>
      </c>
      <c r="D28" s="24" t="s">
        <v>94</v>
      </c>
      <c r="E28" s="20" t="s">
        <v>95</v>
      </c>
      <c r="F28" s="25">
        <f>'[11]Orçamento Sintético'!I8</f>
        <v>1145.664</v>
      </c>
      <c r="G28" s="25"/>
      <c r="H28" s="25">
        <f>F28</f>
        <v>1145.664</v>
      </c>
      <c r="I28" s="25"/>
      <c r="J28" s="25">
        <f>H28</f>
        <v>1145.664</v>
      </c>
      <c r="K28" s="25"/>
      <c r="L28" s="25">
        <f>J28</f>
        <v>1145.664</v>
      </c>
      <c r="M28" s="25"/>
      <c r="N28" s="25">
        <f>L28</f>
        <v>1145.664</v>
      </c>
      <c r="O28" s="25"/>
      <c r="P28" s="36" t="s">
        <v>26</v>
      </c>
    </row>
    <row r="29" spans="2:16" ht="52.9" customHeight="1">
      <c r="B29" s="103" t="s">
        <v>96</v>
      </c>
      <c r="C29" s="37" t="s">
        <v>97</v>
      </c>
      <c r="D29" s="35" t="s">
        <v>98</v>
      </c>
      <c r="E29" s="20" t="s">
        <v>44</v>
      </c>
      <c r="F29" s="22">
        <f>'[11]Orçamento Sintético'!I29</f>
        <v>30.05</v>
      </c>
      <c r="G29" s="22">
        <f t="shared" ref="G29:P29" si="5">F29</f>
        <v>30.05</v>
      </c>
      <c r="H29" s="22">
        <f t="shared" si="5"/>
        <v>30.05</v>
      </c>
      <c r="I29" s="22">
        <f t="shared" si="5"/>
        <v>30.05</v>
      </c>
      <c r="J29" s="22">
        <f t="shared" si="5"/>
        <v>30.05</v>
      </c>
      <c r="K29" s="22">
        <f t="shared" si="5"/>
        <v>30.05</v>
      </c>
      <c r="L29" s="22">
        <f t="shared" si="5"/>
        <v>30.05</v>
      </c>
      <c r="M29" s="22">
        <f t="shared" si="5"/>
        <v>30.05</v>
      </c>
      <c r="N29" s="22">
        <f t="shared" si="5"/>
        <v>30.05</v>
      </c>
      <c r="O29" s="22">
        <f t="shared" si="5"/>
        <v>30.05</v>
      </c>
      <c r="P29" s="22">
        <f t="shared" si="5"/>
        <v>30.05</v>
      </c>
    </row>
    <row r="30" spans="2:16" ht="15">
      <c r="B30" s="104"/>
      <c r="C30" s="27" t="s">
        <v>99</v>
      </c>
      <c r="D30" s="28" t="s">
        <v>100</v>
      </c>
      <c r="E30" s="27" t="s">
        <v>50</v>
      </c>
      <c r="F30" s="29">
        <f>SUM('[11]Orçamento Sintético'!I27:I28)</f>
        <v>1149.1199999999999</v>
      </c>
      <c r="G30" s="29"/>
      <c r="H30" s="29">
        <f>F30</f>
        <v>1149.1199999999999</v>
      </c>
      <c r="I30" s="38"/>
      <c r="J30" s="29">
        <f>H30</f>
        <v>1149.1199999999999</v>
      </c>
      <c r="K30" s="38"/>
      <c r="L30" s="29">
        <f>J30</f>
        <v>1149.1199999999999</v>
      </c>
      <c r="M30" s="38"/>
      <c r="N30" s="29">
        <f>L30</f>
        <v>1149.1199999999999</v>
      </c>
      <c r="O30" s="38"/>
      <c r="P30" s="29">
        <f>N30</f>
        <v>1149.1199999999999</v>
      </c>
    </row>
    <row r="31" spans="2:16" ht="15">
      <c r="B31" s="103" t="s">
        <v>101</v>
      </c>
      <c r="C31" s="20" t="s">
        <v>102</v>
      </c>
      <c r="D31" s="21" t="s">
        <v>103</v>
      </c>
      <c r="E31" s="20" t="s">
        <v>104</v>
      </c>
      <c r="F31" s="22">
        <f>'[11]Orçamento Sintético'!I31</f>
        <v>7717.2159999999994</v>
      </c>
      <c r="G31" s="22"/>
      <c r="H31" s="22"/>
      <c r="I31" s="22">
        <f>F31</f>
        <v>7717.2159999999994</v>
      </c>
      <c r="J31" s="22"/>
      <c r="K31" s="22"/>
      <c r="L31" s="22">
        <f>I31</f>
        <v>7717.2159999999994</v>
      </c>
      <c r="M31" s="22"/>
      <c r="N31" s="22"/>
      <c r="O31" s="22">
        <f>L31</f>
        <v>7717.2159999999994</v>
      </c>
      <c r="P31" s="22"/>
    </row>
    <row r="32" spans="2:16" ht="15">
      <c r="B32" s="105"/>
      <c r="C32" s="23" t="s">
        <v>105</v>
      </c>
      <c r="D32" s="24" t="s">
        <v>106</v>
      </c>
      <c r="E32" s="20" t="s">
        <v>104</v>
      </c>
      <c r="F32" s="25">
        <f>'[11]Orçamento Sintético'!I32</f>
        <v>0</v>
      </c>
      <c r="G32" s="22"/>
      <c r="H32" s="22"/>
      <c r="I32" s="22">
        <f>F32</f>
        <v>0</v>
      </c>
      <c r="J32" s="22"/>
      <c r="K32" s="22"/>
      <c r="L32" s="22">
        <f>I32</f>
        <v>0</v>
      </c>
      <c r="M32" s="22"/>
      <c r="N32" s="22"/>
      <c r="O32" s="22">
        <f>L32</f>
        <v>0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>SUM(G7:G32)</f>
        <v>9934.0723839999973</v>
      </c>
      <c r="H33" s="44">
        <f t="shared" ref="H33:P33" si="6">SUM(H7:H32)</f>
        <v>12427.796383999997</v>
      </c>
      <c r="I33" s="44">
        <f t="shared" si="6"/>
        <v>17651.288383999996</v>
      </c>
      <c r="J33" s="44">
        <f t="shared" si="6"/>
        <v>12612.666384</v>
      </c>
      <c r="K33" s="44">
        <f t="shared" si="6"/>
        <v>9934.0723839999973</v>
      </c>
      <c r="L33" s="44">
        <f t="shared" si="6"/>
        <v>20145.012383999998</v>
      </c>
      <c r="M33" s="44">
        <f t="shared" si="6"/>
        <v>9934.0723839999973</v>
      </c>
      <c r="N33" s="44">
        <f t="shared" si="6"/>
        <v>12612.666384</v>
      </c>
      <c r="O33" s="44">
        <f t="shared" si="6"/>
        <v>17651.288383999996</v>
      </c>
      <c r="P33" s="44">
        <f t="shared" si="6"/>
        <v>12423.500143999998</v>
      </c>
    </row>
  </sheetData>
  <mergeCells count="9">
    <mergeCell ref="B5:P5"/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DD0C4-E233-42AE-BBA0-AAFC79EDE3FA}">
  <sheetPr>
    <pageSetUpPr fitToPage="1"/>
  </sheetPr>
  <dimension ref="B1:P33"/>
  <sheetViews>
    <sheetView topLeftCell="D1" zoomScale="55" zoomScaleNormal="55" workbookViewId="0">
      <selection activeCell="B5" sqref="B5:P5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118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ht="18">
      <c r="B5" s="107" t="s">
        <v>114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103" t="s">
        <v>38</v>
      </c>
      <c r="C7" s="20" t="s">
        <v>39</v>
      </c>
      <c r="D7" s="21" t="s">
        <v>40</v>
      </c>
      <c r="E7" s="20" t="s">
        <v>41</v>
      </c>
      <c r="F7" s="22">
        <f>'[12]Orçamento Sintético'!I24</f>
        <v>0</v>
      </c>
      <c r="G7" s="22">
        <f>F7*4</f>
        <v>0</v>
      </c>
      <c r="H7" s="22">
        <f t="shared" ref="H7:P9" si="0">G7</f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</row>
    <row r="8" spans="2:16" ht="15">
      <c r="B8" s="105"/>
      <c r="C8" s="23" t="s">
        <v>42</v>
      </c>
      <c r="D8" s="24" t="s">
        <v>43</v>
      </c>
      <c r="E8" s="23" t="s">
        <v>44</v>
      </c>
      <c r="F8" s="25">
        <f>'[12]Orçamento Sintético'!I19+'[12]Orçamento Sintético'!I20</f>
        <v>0</v>
      </c>
      <c r="G8" s="25">
        <f>F8</f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</row>
    <row r="9" spans="2:16" ht="15">
      <c r="B9" s="105"/>
      <c r="C9" s="23" t="s">
        <v>45</v>
      </c>
      <c r="D9" s="26" t="s">
        <v>46</v>
      </c>
      <c r="E9" s="23" t="s">
        <v>47</v>
      </c>
      <c r="F9" s="25">
        <f>'[12]Orçamento Sintético'!I21</f>
        <v>0</v>
      </c>
      <c r="G9" s="25">
        <f>F9</f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</row>
    <row r="10" spans="2:16" ht="15">
      <c r="B10" s="104"/>
      <c r="C10" s="27" t="s">
        <v>48</v>
      </c>
      <c r="D10" s="28" t="s">
        <v>49</v>
      </c>
      <c r="E10" s="27" t="s">
        <v>50</v>
      </c>
      <c r="F10" s="29">
        <f>'[12]Orçamento Sintético'!I22</f>
        <v>0</v>
      </c>
      <c r="G10" s="29"/>
      <c r="H10" s="29">
        <f>F10</f>
        <v>0</v>
      </c>
      <c r="I10" s="29"/>
      <c r="J10" s="29">
        <f>H10</f>
        <v>0</v>
      </c>
      <c r="K10" s="29"/>
      <c r="L10" s="29">
        <f>J10</f>
        <v>0</v>
      </c>
      <c r="M10" s="29"/>
      <c r="N10" s="29">
        <f>L10</f>
        <v>0</v>
      </c>
      <c r="O10" s="29"/>
      <c r="P10" s="29">
        <f>N10</f>
        <v>0</v>
      </c>
    </row>
    <row r="11" spans="2:16" ht="15">
      <c r="B11" s="103" t="s">
        <v>51</v>
      </c>
      <c r="C11" s="20" t="s">
        <v>39</v>
      </c>
      <c r="D11" s="21" t="s">
        <v>52</v>
      </c>
      <c r="E11" s="20" t="s">
        <v>41</v>
      </c>
      <c r="F11" s="22">
        <f>'[12]Orçamento Sintético'!I17</f>
        <v>22.6</v>
      </c>
      <c r="G11" s="22">
        <f>F11*4</f>
        <v>90.4</v>
      </c>
      <c r="H11" s="22">
        <f t="shared" ref="H11:P14" si="1">G11</f>
        <v>90.4</v>
      </c>
      <c r="I11" s="22">
        <f t="shared" si="1"/>
        <v>90.4</v>
      </c>
      <c r="J11" s="22">
        <f t="shared" si="1"/>
        <v>90.4</v>
      </c>
      <c r="K11" s="22">
        <f t="shared" si="1"/>
        <v>90.4</v>
      </c>
      <c r="L11" s="22">
        <f t="shared" si="1"/>
        <v>90.4</v>
      </c>
      <c r="M11" s="22">
        <f t="shared" si="1"/>
        <v>90.4</v>
      </c>
      <c r="N11" s="22">
        <f t="shared" si="1"/>
        <v>90.4</v>
      </c>
      <c r="O11" s="22">
        <f t="shared" si="1"/>
        <v>90.4</v>
      </c>
      <c r="P11" s="22">
        <f t="shared" si="1"/>
        <v>90.4</v>
      </c>
    </row>
    <row r="12" spans="2:16" ht="15">
      <c r="B12" s="106"/>
      <c r="C12" s="30" t="s">
        <v>53</v>
      </c>
      <c r="D12" s="31" t="s">
        <v>54</v>
      </c>
      <c r="E12" s="30" t="s">
        <v>55</v>
      </c>
      <c r="F12" s="32">
        <f>'[12]Orçamento Sintético'!I10</f>
        <v>0</v>
      </c>
      <c r="G12" s="32">
        <f>F12</f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2">
        <f t="shared" si="1"/>
        <v>0</v>
      </c>
      <c r="O12" s="32">
        <f t="shared" si="1"/>
        <v>0</v>
      </c>
      <c r="P12" s="32">
        <f t="shared" si="1"/>
        <v>0</v>
      </c>
    </row>
    <row r="13" spans="2:16" ht="15">
      <c r="B13" s="106"/>
      <c r="C13" s="30" t="s">
        <v>56</v>
      </c>
      <c r="D13" s="31" t="s">
        <v>57</v>
      </c>
      <c r="E13" s="30" t="s">
        <v>58</v>
      </c>
      <c r="F13" s="32">
        <f>'[12]Orçamento Sintético'!I13</f>
        <v>64.12</v>
      </c>
      <c r="G13" s="32">
        <f>F13*2</f>
        <v>128.24</v>
      </c>
      <c r="H13" s="32">
        <f t="shared" si="1"/>
        <v>128.24</v>
      </c>
      <c r="I13" s="32">
        <f t="shared" si="1"/>
        <v>128.24</v>
      </c>
      <c r="J13" s="32">
        <f t="shared" si="1"/>
        <v>128.24</v>
      </c>
      <c r="K13" s="32">
        <f t="shared" si="1"/>
        <v>128.24</v>
      </c>
      <c r="L13" s="32">
        <f t="shared" si="1"/>
        <v>128.24</v>
      </c>
      <c r="M13" s="32">
        <f t="shared" si="1"/>
        <v>128.24</v>
      </c>
      <c r="N13" s="32">
        <f t="shared" si="1"/>
        <v>128.24</v>
      </c>
      <c r="O13" s="32">
        <f t="shared" si="1"/>
        <v>128.24</v>
      </c>
      <c r="P13" s="32">
        <f t="shared" si="1"/>
        <v>128.24</v>
      </c>
    </row>
    <row r="14" spans="2:16" ht="30">
      <c r="B14" s="106"/>
      <c r="C14" s="33" t="s">
        <v>59</v>
      </c>
      <c r="D14" s="31" t="s">
        <v>60</v>
      </c>
      <c r="E14" s="30" t="s">
        <v>44</v>
      </c>
      <c r="F14" s="32">
        <f>'[12]Orçamento Sintético'!I14</f>
        <v>0</v>
      </c>
      <c r="G14" s="32">
        <f>F14</f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</row>
    <row r="15" spans="2:16" ht="30">
      <c r="B15" s="105"/>
      <c r="C15" s="23" t="s">
        <v>61</v>
      </c>
      <c r="D15" s="26" t="s">
        <v>62</v>
      </c>
      <c r="E15" s="23" t="s">
        <v>50</v>
      </c>
      <c r="F15" s="25">
        <f>'[12]Orçamento Sintético'!I15</f>
        <v>190</v>
      </c>
      <c r="G15" s="25"/>
      <c r="H15" s="25">
        <f>F15</f>
        <v>190</v>
      </c>
      <c r="I15" s="25"/>
      <c r="J15" s="25">
        <f>H15</f>
        <v>190</v>
      </c>
      <c r="K15" s="25"/>
      <c r="L15" s="25">
        <f>J15</f>
        <v>190</v>
      </c>
      <c r="M15" s="25"/>
      <c r="N15" s="25">
        <f>L15</f>
        <v>190</v>
      </c>
      <c r="O15" s="25"/>
      <c r="P15" s="25">
        <f>N15</f>
        <v>190</v>
      </c>
    </row>
    <row r="16" spans="2:16" ht="15">
      <c r="B16" s="104"/>
      <c r="C16" s="27" t="s">
        <v>63</v>
      </c>
      <c r="D16" s="28" t="s">
        <v>64</v>
      </c>
      <c r="E16" s="27" t="s">
        <v>41</v>
      </c>
      <c r="F16" s="29">
        <f>'[12]Orçamento Sintético'!I16</f>
        <v>0</v>
      </c>
      <c r="G16" s="29">
        <f>F16*4</f>
        <v>0</v>
      </c>
      <c r="H16" s="29">
        <f t="shared" ref="H16:P21" si="2">G16</f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2:16" ht="28.9" hidden="1" customHeight="1">
      <c r="B17" s="103" t="s">
        <v>65</v>
      </c>
      <c r="C17" s="20" t="s">
        <v>66</v>
      </c>
      <c r="D17" s="21" t="s">
        <v>67</v>
      </c>
      <c r="E17" s="20" t="s">
        <v>47</v>
      </c>
      <c r="F17" s="22">
        <f>'[12]Orçamento Sintético'!I41</f>
        <v>0</v>
      </c>
      <c r="G17" s="22">
        <f>F17*3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</row>
    <row r="18" spans="2:16" ht="15" hidden="1">
      <c r="B18" s="105"/>
      <c r="C18" s="34" t="s">
        <v>68</v>
      </c>
      <c r="D18" s="24" t="s">
        <v>69</v>
      </c>
      <c r="E18" s="23" t="s">
        <v>44</v>
      </c>
      <c r="F18" s="25">
        <f>'[12]Orçamento Sintético'!I42</f>
        <v>0</v>
      </c>
      <c r="G18" s="25">
        <f>F18</f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</row>
    <row r="19" spans="2:16" ht="15">
      <c r="B19" s="103" t="s">
        <v>70</v>
      </c>
      <c r="C19" s="20" t="s">
        <v>71</v>
      </c>
      <c r="D19" s="21" t="s">
        <v>72</v>
      </c>
      <c r="E19" s="20" t="s">
        <v>73</v>
      </c>
      <c r="F19" s="22">
        <f>'[12]Orçamento Sintético'!I34</f>
        <v>96.5</v>
      </c>
      <c r="G19" s="22">
        <f>F19*12</f>
        <v>1158</v>
      </c>
      <c r="H19" s="22">
        <f t="shared" si="2"/>
        <v>1158</v>
      </c>
      <c r="I19" s="22">
        <f t="shared" si="2"/>
        <v>1158</v>
      </c>
      <c r="J19" s="22">
        <f t="shared" si="2"/>
        <v>1158</v>
      </c>
      <c r="K19" s="22">
        <f t="shared" si="2"/>
        <v>1158</v>
      </c>
      <c r="L19" s="22">
        <f t="shared" si="2"/>
        <v>1158</v>
      </c>
      <c r="M19" s="22">
        <f t="shared" si="2"/>
        <v>1158</v>
      </c>
      <c r="N19" s="22">
        <f t="shared" si="2"/>
        <v>1158</v>
      </c>
      <c r="O19" s="22">
        <f t="shared" si="2"/>
        <v>1158</v>
      </c>
      <c r="P19" s="22">
        <f t="shared" si="2"/>
        <v>1158</v>
      </c>
    </row>
    <row r="20" spans="2:16" ht="30">
      <c r="B20" s="105"/>
      <c r="C20" s="23" t="s">
        <v>74</v>
      </c>
      <c r="D20" s="26" t="s">
        <v>75</v>
      </c>
      <c r="E20" s="23" t="s">
        <v>44</v>
      </c>
      <c r="F20" s="25">
        <f>'[12]Orçamento Sintético'!I35</f>
        <v>54.12</v>
      </c>
      <c r="G20" s="25">
        <f>F20</f>
        <v>54.12</v>
      </c>
      <c r="H20" s="25">
        <f t="shared" si="2"/>
        <v>54.12</v>
      </c>
      <c r="I20" s="25">
        <f t="shared" si="2"/>
        <v>54.12</v>
      </c>
      <c r="J20" s="25">
        <f t="shared" si="2"/>
        <v>54.12</v>
      </c>
      <c r="K20" s="25">
        <f t="shared" si="2"/>
        <v>54.12</v>
      </c>
      <c r="L20" s="25">
        <f t="shared" si="2"/>
        <v>54.12</v>
      </c>
      <c r="M20" s="25">
        <f t="shared" si="2"/>
        <v>54.12</v>
      </c>
      <c r="N20" s="25">
        <f t="shared" si="2"/>
        <v>54.12</v>
      </c>
      <c r="O20" s="25">
        <f t="shared" si="2"/>
        <v>54.12</v>
      </c>
      <c r="P20" s="25">
        <f t="shared" si="2"/>
        <v>54.12</v>
      </c>
    </row>
    <row r="21" spans="2:16" ht="30">
      <c r="B21" s="105"/>
      <c r="C21" s="23" t="s">
        <v>76</v>
      </c>
      <c r="D21" s="26" t="s">
        <v>77</v>
      </c>
      <c r="E21" s="23" t="s">
        <v>78</v>
      </c>
      <c r="F21" s="25">
        <f>'[12]Orçamento Sintético'!I35</f>
        <v>54.12</v>
      </c>
      <c r="G21" s="25">
        <f>F21*2</f>
        <v>108.24</v>
      </c>
      <c r="H21" s="25">
        <f t="shared" si="2"/>
        <v>108.24</v>
      </c>
      <c r="I21" s="25">
        <f t="shared" si="2"/>
        <v>108.24</v>
      </c>
      <c r="J21" s="25">
        <f t="shared" si="2"/>
        <v>108.24</v>
      </c>
      <c r="K21" s="25">
        <f t="shared" si="2"/>
        <v>108.24</v>
      </c>
      <c r="L21" s="25">
        <f t="shared" si="2"/>
        <v>108.24</v>
      </c>
      <c r="M21" s="25">
        <f t="shared" si="2"/>
        <v>108.24</v>
      </c>
      <c r="N21" s="25">
        <f t="shared" si="2"/>
        <v>108.24</v>
      </c>
      <c r="O21" s="25">
        <f t="shared" si="2"/>
        <v>108.24</v>
      </c>
      <c r="P21" s="25">
        <f t="shared" si="2"/>
        <v>108.24</v>
      </c>
    </row>
    <row r="22" spans="2:16" ht="15">
      <c r="B22" s="103" t="s">
        <v>79</v>
      </c>
      <c r="C22" s="20" t="s">
        <v>80</v>
      </c>
      <c r="D22" s="35" t="s">
        <v>81</v>
      </c>
      <c r="E22" s="20" t="s">
        <v>50</v>
      </c>
      <c r="F22" s="22">
        <f>'[12]Orçamento Sintético'!I37</f>
        <v>0</v>
      </c>
      <c r="G22" s="22"/>
      <c r="H22" s="22">
        <f>F22</f>
        <v>0</v>
      </c>
      <c r="I22" s="22"/>
      <c r="J22" s="22">
        <f>H22</f>
        <v>0</v>
      </c>
      <c r="K22" s="22"/>
      <c r="L22" s="22">
        <f>J22</f>
        <v>0</v>
      </c>
      <c r="M22" s="22"/>
      <c r="N22" s="22">
        <f>L22</f>
        <v>0</v>
      </c>
      <c r="O22" s="22"/>
      <c r="P22" s="22">
        <f>N22</f>
        <v>0</v>
      </c>
    </row>
    <row r="23" spans="2:16" ht="15">
      <c r="B23" s="104"/>
      <c r="C23" s="27" t="s">
        <v>82</v>
      </c>
      <c r="D23" s="28" t="s">
        <v>83</v>
      </c>
      <c r="E23" s="27" t="s">
        <v>47</v>
      </c>
      <c r="F23" s="29">
        <f>'[12]Orçamento Sintético'!G38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103" t="s">
        <v>84</v>
      </c>
      <c r="C24" s="20" t="s">
        <v>85</v>
      </c>
      <c r="D24" s="35" t="s">
        <v>86</v>
      </c>
      <c r="E24" s="20" t="s">
        <v>73</v>
      </c>
      <c r="F24" s="22">
        <f>'[12]Orçamento Sintético'!I6</f>
        <v>107.69999999999999</v>
      </c>
      <c r="G24" s="22">
        <f>F24*12</f>
        <v>1292.3999999999999</v>
      </c>
      <c r="H24" s="22">
        <f t="shared" ref="H24:P25" si="3">G24</f>
        <v>1292.3999999999999</v>
      </c>
      <c r="I24" s="22">
        <f t="shared" si="3"/>
        <v>1292.3999999999999</v>
      </c>
      <c r="J24" s="22">
        <f t="shared" si="3"/>
        <v>1292.3999999999999</v>
      </c>
      <c r="K24" s="22">
        <f t="shared" si="3"/>
        <v>1292.3999999999999</v>
      </c>
      <c r="L24" s="22">
        <f t="shared" si="3"/>
        <v>1292.3999999999999</v>
      </c>
      <c r="M24" s="22">
        <f t="shared" si="3"/>
        <v>1292.3999999999999</v>
      </c>
      <c r="N24" s="22">
        <f t="shared" si="3"/>
        <v>1292.3999999999999</v>
      </c>
      <c r="O24" s="22">
        <f t="shared" si="3"/>
        <v>1292.3999999999999</v>
      </c>
      <c r="P24" s="22">
        <f t="shared" si="3"/>
        <v>1292.3999999999999</v>
      </c>
    </row>
    <row r="25" spans="2:16" ht="15">
      <c r="B25" s="106"/>
      <c r="C25" s="20" t="s">
        <v>87</v>
      </c>
      <c r="D25" s="35" t="s">
        <v>86</v>
      </c>
      <c r="E25" s="20" t="s">
        <v>73</v>
      </c>
      <c r="F25" s="32">
        <f>'[12]Orçamento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>
      <c r="B26" s="105"/>
      <c r="C26" s="23" t="s">
        <v>88</v>
      </c>
      <c r="D26" s="24" t="s">
        <v>89</v>
      </c>
      <c r="E26" s="23" t="s">
        <v>78</v>
      </c>
      <c r="F26" s="25">
        <f>'[12]Orçamento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105"/>
      <c r="C27" s="23" t="s">
        <v>90</v>
      </c>
      <c r="D27" s="24" t="s">
        <v>91</v>
      </c>
      <c r="E27" s="23" t="s">
        <v>92</v>
      </c>
      <c r="F27" s="25">
        <f>'[12]Orçamento Sintético'!I9</f>
        <v>518.04999999999995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518.04999999999995</v>
      </c>
    </row>
    <row r="28" spans="2:16" ht="15">
      <c r="B28" s="105"/>
      <c r="C28" s="23" t="s">
        <v>93</v>
      </c>
      <c r="D28" s="24" t="s">
        <v>94</v>
      </c>
      <c r="E28" s="20" t="s">
        <v>95</v>
      </c>
      <c r="F28" s="25">
        <f>'[12]Orçamento Sintético'!I8</f>
        <v>312</v>
      </c>
      <c r="G28" s="25"/>
      <c r="H28" s="25">
        <f>F28</f>
        <v>312</v>
      </c>
      <c r="I28" s="25"/>
      <c r="J28" s="25">
        <f>H28</f>
        <v>312</v>
      </c>
      <c r="K28" s="25"/>
      <c r="L28" s="25">
        <f>J28</f>
        <v>312</v>
      </c>
      <c r="M28" s="25"/>
      <c r="N28" s="25">
        <f>L28</f>
        <v>312</v>
      </c>
      <c r="O28" s="25"/>
      <c r="P28" s="36" t="s">
        <v>26</v>
      </c>
    </row>
    <row r="29" spans="2:16" ht="52.9" customHeight="1">
      <c r="B29" s="103" t="s">
        <v>96</v>
      </c>
      <c r="C29" s="37" t="s">
        <v>97</v>
      </c>
      <c r="D29" s="35" t="s">
        <v>98</v>
      </c>
      <c r="E29" s="20" t="s">
        <v>44</v>
      </c>
      <c r="F29" s="22">
        <f>'[12]Orçamento Sintético'!I29</f>
        <v>120.2</v>
      </c>
      <c r="G29" s="22">
        <f t="shared" ref="G29:P29" si="5">F29</f>
        <v>120.2</v>
      </c>
      <c r="H29" s="22">
        <f t="shared" si="5"/>
        <v>120.2</v>
      </c>
      <c r="I29" s="22">
        <f t="shared" si="5"/>
        <v>120.2</v>
      </c>
      <c r="J29" s="22">
        <f t="shared" si="5"/>
        <v>120.2</v>
      </c>
      <c r="K29" s="22">
        <f t="shared" si="5"/>
        <v>120.2</v>
      </c>
      <c r="L29" s="22">
        <f t="shared" si="5"/>
        <v>120.2</v>
      </c>
      <c r="M29" s="22">
        <f t="shared" si="5"/>
        <v>120.2</v>
      </c>
      <c r="N29" s="22">
        <f t="shared" si="5"/>
        <v>120.2</v>
      </c>
      <c r="O29" s="22">
        <f t="shared" si="5"/>
        <v>120.2</v>
      </c>
      <c r="P29" s="22">
        <f t="shared" si="5"/>
        <v>120.2</v>
      </c>
    </row>
    <row r="30" spans="2:16" ht="15">
      <c r="B30" s="104"/>
      <c r="C30" s="27" t="s">
        <v>99</v>
      </c>
      <c r="D30" s="28" t="s">
        <v>100</v>
      </c>
      <c r="E30" s="27" t="s">
        <v>50</v>
      </c>
      <c r="F30" s="29">
        <f>SUM('[12]Orçamento Sintético'!I27:I28)</f>
        <v>266</v>
      </c>
      <c r="G30" s="29"/>
      <c r="H30" s="29">
        <f>F30</f>
        <v>266</v>
      </c>
      <c r="I30" s="38"/>
      <c r="J30" s="29">
        <f>H30</f>
        <v>266</v>
      </c>
      <c r="K30" s="38"/>
      <c r="L30" s="29">
        <f>J30</f>
        <v>266</v>
      </c>
      <c r="M30" s="38"/>
      <c r="N30" s="29">
        <f>L30</f>
        <v>266</v>
      </c>
      <c r="O30" s="38"/>
      <c r="P30" s="29">
        <f>N30</f>
        <v>266</v>
      </c>
    </row>
    <row r="31" spans="2:16" ht="15">
      <c r="B31" s="103" t="s">
        <v>101</v>
      </c>
      <c r="C31" s="20" t="s">
        <v>102</v>
      </c>
      <c r="D31" s="21" t="s">
        <v>103</v>
      </c>
      <c r="E31" s="20" t="s">
        <v>104</v>
      </c>
      <c r="F31" s="22">
        <f>'[12]Orçamento Sintético'!I31</f>
        <v>2080</v>
      </c>
      <c r="G31" s="22"/>
      <c r="H31" s="22"/>
      <c r="I31" s="22">
        <f>F31</f>
        <v>2080</v>
      </c>
      <c r="J31" s="22"/>
      <c r="K31" s="22"/>
      <c r="L31" s="22">
        <f>I31</f>
        <v>2080</v>
      </c>
      <c r="M31" s="22"/>
      <c r="N31" s="22"/>
      <c r="O31" s="22">
        <f>L31</f>
        <v>2080</v>
      </c>
      <c r="P31" s="22"/>
    </row>
    <row r="32" spans="2:16" ht="15">
      <c r="B32" s="105"/>
      <c r="C32" s="23" t="s">
        <v>105</v>
      </c>
      <c r="D32" s="24" t="s">
        <v>106</v>
      </c>
      <c r="E32" s="20" t="s">
        <v>104</v>
      </c>
      <c r="F32" s="25">
        <f>'[12]Orçamento Sintético'!I32</f>
        <v>1172.76</v>
      </c>
      <c r="G32" s="22"/>
      <c r="H32" s="22"/>
      <c r="I32" s="22">
        <f>F32</f>
        <v>1172.76</v>
      </c>
      <c r="J32" s="22"/>
      <c r="K32" s="22"/>
      <c r="L32" s="22">
        <f>I32</f>
        <v>1172.76</v>
      </c>
      <c r="M32" s="22"/>
      <c r="N32" s="22"/>
      <c r="O32" s="22">
        <f>L32</f>
        <v>1172.76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 t="shared" ref="G33:P33" si="6">SUM(G7:G32)</f>
        <v>3195.2499999999995</v>
      </c>
      <c r="H33" s="44">
        <f t="shared" si="6"/>
        <v>3963.2499999999995</v>
      </c>
      <c r="I33" s="44">
        <f t="shared" si="6"/>
        <v>6448.01</v>
      </c>
      <c r="J33" s="44">
        <f t="shared" si="6"/>
        <v>4148.119999999999</v>
      </c>
      <c r="K33" s="44">
        <f t="shared" si="6"/>
        <v>3195.2499999999995</v>
      </c>
      <c r="L33" s="44">
        <f t="shared" si="6"/>
        <v>7216.01</v>
      </c>
      <c r="M33" s="44">
        <f t="shared" si="6"/>
        <v>3195.2499999999995</v>
      </c>
      <c r="N33" s="44">
        <f t="shared" si="6"/>
        <v>4148.119999999999</v>
      </c>
      <c r="O33" s="44">
        <f t="shared" si="6"/>
        <v>6448.01</v>
      </c>
      <c r="P33" s="44">
        <f t="shared" si="6"/>
        <v>4169.2999999999993</v>
      </c>
    </row>
  </sheetData>
  <mergeCells count="9">
    <mergeCell ref="B5:P5"/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A115-687A-4375-AF04-B68F303474B2}">
  <sheetPr>
    <pageSetUpPr fitToPage="1"/>
  </sheetPr>
  <dimension ref="B1:P33"/>
  <sheetViews>
    <sheetView topLeftCell="E1" zoomScale="55" zoomScaleNormal="55" workbookViewId="0">
      <selection activeCell="B5" sqref="B5:P5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119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ht="18">
      <c r="B5" s="107" t="s">
        <v>114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103" t="s">
        <v>38</v>
      </c>
      <c r="C7" s="20" t="s">
        <v>39</v>
      </c>
      <c r="D7" s="21" t="s">
        <v>40</v>
      </c>
      <c r="E7" s="20" t="s">
        <v>41</v>
      </c>
      <c r="F7" s="22">
        <f>'[13]Orçamento Sintético'!I24</f>
        <v>25.78</v>
      </c>
      <c r="G7" s="22">
        <f>F7*4</f>
        <v>103.12</v>
      </c>
      <c r="H7" s="22">
        <f t="shared" ref="H7:P9" si="0">G7</f>
        <v>103.12</v>
      </c>
      <c r="I7" s="22">
        <f t="shared" si="0"/>
        <v>103.12</v>
      </c>
      <c r="J7" s="22">
        <f t="shared" si="0"/>
        <v>103.12</v>
      </c>
      <c r="K7" s="22">
        <f t="shared" si="0"/>
        <v>103.12</v>
      </c>
      <c r="L7" s="22">
        <f t="shared" si="0"/>
        <v>103.12</v>
      </c>
      <c r="M7" s="22">
        <f t="shared" si="0"/>
        <v>103.12</v>
      </c>
      <c r="N7" s="22">
        <f t="shared" si="0"/>
        <v>103.12</v>
      </c>
      <c r="O7" s="22">
        <f t="shared" si="0"/>
        <v>103.12</v>
      </c>
      <c r="P7" s="22">
        <f t="shared" si="0"/>
        <v>103.12</v>
      </c>
    </row>
    <row r="8" spans="2:16" ht="15">
      <c r="B8" s="105"/>
      <c r="C8" s="23" t="s">
        <v>42</v>
      </c>
      <c r="D8" s="24" t="s">
        <v>43</v>
      </c>
      <c r="E8" s="23" t="s">
        <v>44</v>
      </c>
      <c r="F8" s="25">
        <f>'[13]Orçamento Sintético'!I19+'[13]Orçamento Sintético'!I20</f>
        <v>77.660000000000011</v>
      </c>
      <c r="G8" s="25">
        <f>F8</f>
        <v>77.660000000000011</v>
      </c>
      <c r="H8" s="25">
        <f t="shared" si="0"/>
        <v>77.660000000000011</v>
      </c>
      <c r="I8" s="25">
        <f t="shared" si="0"/>
        <v>77.660000000000011</v>
      </c>
      <c r="J8" s="25">
        <f t="shared" si="0"/>
        <v>77.660000000000011</v>
      </c>
      <c r="K8" s="25">
        <f t="shared" si="0"/>
        <v>77.660000000000011</v>
      </c>
      <c r="L8" s="25">
        <f t="shared" si="0"/>
        <v>77.660000000000011</v>
      </c>
      <c r="M8" s="25">
        <f t="shared" si="0"/>
        <v>77.660000000000011</v>
      </c>
      <c r="N8" s="25">
        <f t="shared" si="0"/>
        <v>77.660000000000011</v>
      </c>
      <c r="O8" s="25">
        <f t="shared" si="0"/>
        <v>77.660000000000011</v>
      </c>
      <c r="P8" s="25">
        <f t="shared" si="0"/>
        <v>77.660000000000011</v>
      </c>
    </row>
    <row r="9" spans="2:16" ht="15">
      <c r="B9" s="105"/>
      <c r="C9" s="23" t="s">
        <v>45</v>
      </c>
      <c r="D9" s="26" t="s">
        <v>46</v>
      </c>
      <c r="E9" s="23" t="s">
        <v>47</v>
      </c>
      <c r="F9" s="25">
        <f>'[13]Orçamento Sintético'!I21</f>
        <v>0</v>
      </c>
      <c r="G9" s="25">
        <f>F9</f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</row>
    <row r="10" spans="2:16" ht="15">
      <c r="B10" s="104"/>
      <c r="C10" s="27" t="s">
        <v>48</v>
      </c>
      <c r="D10" s="28" t="s">
        <v>49</v>
      </c>
      <c r="E10" s="27" t="s">
        <v>50</v>
      </c>
      <c r="F10" s="29">
        <f>'[13]Orçamento Sintético'!I22</f>
        <v>0</v>
      </c>
      <c r="G10" s="29"/>
      <c r="H10" s="29">
        <f>F10</f>
        <v>0</v>
      </c>
      <c r="I10" s="29"/>
      <c r="J10" s="29">
        <f>H10</f>
        <v>0</v>
      </c>
      <c r="K10" s="29"/>
      <c r="L10" s="29">
        <f>J10</f>
        <v>0</v>
      </c>
      <c r="M10" s="29"/>
      <c r="N10" s="29">
        <f>L10</f>
        <v>0</v>
      </c>
      <c r="O10" s="29"/>
      <c r="P10" s="29">
        <f>N10</f>
        <v>0</v>
      </c>
    </row>
    <row r="11" spans="2:16" ht="15">
      <c r="B11" s="103" t="s">
        <v>51</v>
      </c>
      <c r="C11" s="20" t="s">
        <v>39</v>
      </c>
      <c r="D11" s="21" t="s">
        <v>52</v>
      </c>
      <c r="E11" s="20" t="s">
        <v>41</v>
      </c>
      <c r="F11" s="22">
        <f>'[13]Orçamento Sintético'!I17</f>
        <v>22.6</v>
      </c>
      <c r="G11" s="22">
        <f>F11*4</f>
        <v>90.4</v>
      </c>
      <c r="H11" s="22">
        <f t="shared" ref="H11:P14" si="1">G11</f>
        <v>90.4</v>
      </c>
      <c r="I11" s="22">
        <f t="shared" si="1"/>
        <v>90.4</v>
      </c>
      <c r="J11" s="22">
        <f t="shared" si="1"/>
        <v>90.4</v>
      </c>
      <c r="K11" s="22">
        <f t="shared" si="1"/>
        <v>90.4</v>
      </c>
      <c r="L11" s="22">
        <f t="shared" si="1"/>
        <v>90.4</v>
      </c>
      <c r="M11" s="22">
        <f t="shared" si="1"/>
        <v>90.4</v>
      </c>
      <c r="N11" s="22">
        <f t="shared" si="1"/>
        <v>90.4</v>
      </c>
      <c r="O11" s="22">
        <f t="shared" si="1"/>
        <v>90.4</v>
      </c>
      <c r="P11" s="22">
        <f t="shared" si="1"/>
        <v>90.4</v>
      </c>
    </row>
    <row r="12" spans="2:16" ht="15">
      <c r="B12" s="106"/>
      <c r="C12" s="30" t="s">
        <v>53</v>
      </c>
      <c r="D12" s="31" t="s">
        <v>54</v>
      </c>
      <c r="E12" s="30" t="s">
        <v>55</v>
      </c>
      <c r="F12" s="32">
        <f>'[13]Orçamento Sintético'!I10</f>
        <v>0</v>
      </c>
      <c r="G12" s="32">
        <f>F12</f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2">
        <f t="shared" si="1"/>
        <v>0</v>
      </c>
      <c r="O12" s="32">
        <f t="shared" si="1"/>
        <v>0</v>
      </c>
      <c r="P12" s="32">
        <f t="shared" si="1"/>
        <v>0</v>
      </c>
    </row>
    <row r="13" spans="2:16" ht="15">
      <c r="B13" s="106"/>
      <c r="C13" s="30" t="s">
        <v>56</v>
      </c>
      <c r="D13" s="31" t="s">
        <v>57</v>
      </c>
      <c r="E13" s="30" t="s">
        <v>58</v>
      </c>
      <c r="F13" s="32">
        <f>'[13]Orçamento Sintético'!I13</f>
        <v>64.12</v>
      </c>
      <c r="G13" s="32">
        <f>F13*2</f>
        <v>128.24</v>
      </c>
      <c r="H13" s="32">
        <f t="shared" si="1"/>
        <v>128.24</v>
      </c>
      <c r="I13" s="32">
        <f t="shared" si="1"/>
        <v>128.24</v>
      </c>
      <c r="J13" s="32">
        <f t="shared" si="1"/>
        <v>128.24</v>
      </c>
      <c r="K13" s="32">
        <f t="shared" si="1"/>
        <v>128.24</v>
      </c>
      <c r="L13" s="32">
        <f t="shared" si="1"/>
        <v>128.24</v>
      </c>
      <c r="M13" s="32">
        <f t="shared" si="1"/>
        <v>128.24</v>
      </c>
      <c r="N13" s="32">
        <f t="shared" si="1"/>
        <v>128.24</v>
      </c>
      <c r="O13" s="32">
        <f t="shared" si="1"/>
        <v>128.24</v>
      </c>
      <c r="P13" s="32">
        <f t="shared" si="1"/>
        <v>128.24</v>
      </c>
    </row>
    <row r="14" spans="2:16" ht="30">
      <c r="B14" s="106"/>
      <c r="C14" s="33" t="s">
        <v>59</v>
      </c>
      <c r="D14" s="31" t="s">
        <v>60</v>
      </c>
      <c r="E14" s="30" t="s">
        <v>44</v>
      </c>
      <c r="F14" s="32">
        <f>'[13]Orçamento Sintético'!I14</f>
        <v>0</v>
      </c>
      <c r="G14" s="32">
        <f>F14</f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</row>
    <row r="15" spans="2:16" ht="30">
      <c r="B15" s="105"/>
      <c r="C15" s="23" t="s">
        <v>61</v>
      </c>
      <c r="D15" s="26" t="s">
        <v>62</v>
      </c>
      <c r="E15" s="23" t="s">
        <v>50</v>
      </c>
      <c r="F15" s="25">
        <f>'[13]Orçamento Sintético'!I15</f>
        <v>95</v>
      </c>
      <c r="G15" s="25"/>
      <c r="H15" s="25">
        <f>F15</f>
        <v>95</v>
      </c>
      <c r="I15" s="25"/>
      <c r="J15" s="25">
        <f>H15</f>
        <v>95</v>
      </c>
      <c r="K15" s="25"/>
      <c r="L15" s="25">
        <f>J15</f>
        <v>95</v>
      </c>
      <c r="M15" s="25"/>
      <c r="N15" s="25">
        <f>L15</f>
        <v>95</v>
      </c>
      <c r="O15" s="25"/>
      <c r="P15" s="25">
        <f>N15</f>
        <v>95</v>
      </c>
    </row>
    <row r="16" spans="2:16" ht="15">
      <c r="B16" s="104"/>
      <c r="C16" s="27" t="s">
        <v>63</v>
      </c>
      <c r="D16" s="28" t="s">
        <v>64</v>
      </c>
      <c r="E16" s="27" t="s">
        <v>41</v>
      </c>
      <c r="F16" s="29">
        <f>'[13]Orçamento Sintético'!I16</f>
        <v>0</v>
      </c>
      <c r="G16" s="29">
        <f>F16*4</f>
        <v>0</v>
      </c>
      <c r="H16" s="29">
        <f t="shared" ref="H16:P21" si="2">G16</f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2:16" ht="28.9" hidden="1" customHeight="1">
      <c r="B17" s="103" t="s">
        <v>65</v>
      </c>
      <c r="C17" s="20" t="s">
        <v>66</v>
      </c>
      <c r="D17" s="21" t="s">
        <v>67</v>
      </c>
      <c r="E17" s="20" t="s">
        <v>47</v>
      </c>
      <c r="F17" s="22">
        <f>'[13]Orçamento Sintético'!I41</f>
        <v>0</v>
      </c>
      <c r="G17" s="22">
        <f>F17*3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</row>
    <row r="18" spans="2:16" ht="15" hidden="1">
      <c r="B18" s="105"/>
      <c r="C18" s="34" t="s">
        <v>68</v>
      </c>
      <c r="D18" s="24" t="s">
        <v>69</v>
      </c>
      <c r="E18" s="23" t="s">
        <v>44</v>
      </c>
      <c r="F18" s="25">
        <f>'[13]Orçamento Sintético'!I42</f>
        <v>0</v>
      </c>
      <c r="G18" s="25">
        <f>F18</f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</row>
    <row r="19" spans="2:16" ht="15">
      <c r="B19" s="103" t="s">
        <v>70</v>
      </c>
      <c r="C19" s="20" t="s">
        <v>71</v>
      </c>
      <c r="D19" s="21" t="s">
        <v>72</v>
      </c>
      <c r="E19" s="20" t="s">
        <v>73</v>
      </c>
      <c r="F19" s="22">
        <f>'[13]Orçamento Sintético'!I34</f>
        <v>96.5</v>
      </c>
      <c r="G19" s="22">
        <f>F19*12</f>
        <v>1158</v>
      </c>
      <c r="H19" s="22">
        <f t="shared" si="2"/>
        <v>1158</v>
      </c>
      <c r="I19" s="22">
        <f t="shared" si="2"/>
        <v>1158</v>
      </c>
      <c r="J19" s="22">
        <f t="shared" si="2"/>
        <v>1158</v>
      </c>
      <c r="K19" s="22">
        <f t="shared" si="2"/>
        <v>1158</v>
      </c>
      <c r="L19" s="22">
        <f t="shared" si="2"/>
        <v>1158</v>
      </c>
      <c r="M19" s="22">
        <f t="shared" si="2"/>
        <v>1158</v>
      </c>
      <c r="N19" s="22">
        <f t="shared" si="2"/>
        <v>1158</v>
      </c>
      <c r="O19" s="22">
        <f t="shared" si="2"/>
        <v>1158</v>
      </c>
      <c r="P19" s="22">
        <f t="shared" si="2"/>
        <v>1158</v>
      </c>
    </row>
    <row r="20" spans="2:16" ht="30">
      <c r="B20" s="105"/>
      <c r="C20" s="23" t="s">
        <v>74</v>
      </c>
      <c r="D20" s="26" t="s">
        <v>75</v>
      </c>
      <c r="E20" s="23" t="s">
        <v>44</v>
      </c>
      <c r="F20" s="25">
        <f>'[13]Orçamento Sintético'!I35</f>
        <v>54.12</v>
      </c>
      <c r="G20" s="25">
        <f>F20</f>
        <v>54.12</v>
      </c>
      <c r="H20" s="25">
        <f t="shared" si="2"/>
        <v>54.12</v>
      </c>
      <c r="I20" s="25">
        <f t="shared" si="2"/>
        <v>54.12</v>
      </c>
      <c r="J20" s="25">
        <f t="shared" si="2"/>
        <v>54.12</v>
      </c>
      <c r="K20" s="25">
        <f t="shared" si="2"/>
        <v>54.12</v>
      </c>
      <c r="L20" s="25">
        <f t="shared" si="2"/>
        <v>54.12</v>
      </c>
      <c r="M20" s="25">
        <f t="shared" si="2"/>
        <v>54.12</v>
      </c>
      <c r="N20" s="25">
        <f t="shared" si="2"/>
        <v>54.12</v>
      </c>
      <c r="O20" s="25">
        <f t="shared" si="2"/>
        <v>54.12</v>
      </c>
      <c r="P20" s="25">
        <f t="shared" si="2"/>
        <v>54.12</v>
      </c>
    </row>
    <row r="21" spans="2:16" ht="30">
      <c r="B21" s="105"/>
      <c r="C21" s="23" t="s">
        <v>76</v>
      </c>
      <c r="D21" s="26" t="s">
        <v>77</v>
      </c>
      <c r="E21" s="23" t="s">
        <v>78</v>
      </c>
      <c r="F21" s="25">
        <f>'[13]Orçamento Sintético'!I35</f>
        <v>54.12</v>
      </c>
      <c r="G21" s="25">
        <f>F21*2</f>
        <v>108.24</v>
      </c>
      <c r="H21" s="25">
        <f t="shared" si="2"/>
        <v>108.24</v>
      </c>
      <c r="I21" s="25">
        <f t="shared" si="2"/>
        <v>108.24</v>
      </c>
      <c r="J21" s="25">
        <f t="shared" si="2"/>
        <v>108.24</v>
      </c>
      <c r="K21" s="25">
        <f t="shared" si="2"/>
        <v>108.24</v>
      </c>
      <c r="L21" s="25">
        <f t="shared" si="2"/>
        <v>108.24</v>
      </c>
      <c r="M21" s="25">
        <f t="shared" si="2"/>
        <v>108.24</v>
      </c>
      <c r="N21" s="25">
        <f t="shared" si="2"/>
        <v>108.24</v>
      </c>
      <c r="O21" s="25">
        <f t="shared" si="2"/>
        <v>108.24</v>
      </c>
      <c r="P21" s="25">
        <f t="shared" si="2"/>
        <v>108.24</v>
      </c>
    </row>
    <row r="22" spans="2:16" ht="15">
      <c r="B22" s="103" t="s">
        <v>79</v>
      </c>
      <c r="C22" s="20" t="s">
        <v>80</v>
      </c>
      <c r="D22" s="35" t="s">
        <v>81</v>
      </c>
      <c r="E22" s="20" t="s">
        <v>50</v>
      </c>
      <c r="F22" s="22">
        <f>'[13]Orçamento Sintético'!I37</f>
        <v>0</v>
      </c>
      <c r="G22" s="22"/>
      <c r="H22" s="22">
        <f>F22</f>
        <v>0</v>
      </c>
      <c r="I22" s="22"/>
      <c r="J22" s="22">
        <f>H22</f>
        <v>0</v>
      </c>
      <c r="K22" s="22"/>
      <c r="L22" s="22">
        <f>J22</f>
        <v>0</v>
      </c>
      <c r="M22" s="22"/>
      <c r="N22" s="22">
        <f>L22</f>
        <v>0</v>
      </c>
      <c r="O22" s="22"/>
      <c r="P22" s="22">
        <f>N22</f>
        <v>0</v>
      </c>
    </row>
    <row r="23" spans="2:16" ht="15">
      <c r="B23" s="104"/>
      <c r="C23" s="27" t="s">
        <v>82</v>
      </c>
      <c r="D23" s="28" t="s">
        <v>83</v>
      </c>
      <c r="E23" s="27" t="s">
        <v>47</v>
      </c>
      <c r="F23" s="29">
        <f>'[13]Orçamento Sintético'!G38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103" t="s">
        <v>84</v>
      </c>
      <c r="C24" s="20" t="s">
        <v>85</v>
      </c>
      <c r="D24" s="35" t="s">
        <v>86</v>
      </c>
      <c r="E24" s="20" t="s">
        <v>73</v>
      </c>
      <c r="F24" s="22">
        <f>'[13]Orçamento Sintético'!I6</f>
        <v>53.849999999999994</v>
      </c>
      <c r="G24" s="22">
        <f>F24*12</f>
        <v>646.19999999999993</v>
      </c>
      <c r="H24" s="22">
        <f t="shared" ref="H24:P25" si="3">G24</f>
        <v>646.19999999999993</v>
      </c>
      <c r="I24" s="22">
        <f t="shared" si="3"/>
        <v>646.19999999999993</v>
      </c>
      <c r="J24" s="22">
        <f t="shared" si="3"/>
        <v>646.19999999999993</v>
      </c>
      <c r="K24" s="22">
        <f t="shared" si="3"/>
        <v>646.19999999999993</v>
      </c>
      <c r="L24" s="22">
        <f t="shared" si="3"/>
        <v>646.19999999999993</v>
      </c>
      <c r="M24" s="22">
        <f t="shared" si="3"/>
        <v>646.19999999999993</v>
      </c>
      <c r="N24" s="22">
        <f t="shared" si="3"/>
        <v>646.19999999999993</v>
      </c>
      <c r="O24" s="22">
        <f t="shared" si="3"/>
        <v>646.19999999999993</v>
      </c>
      <c r="P24" s="22">
        <f t="shared" si="3"/>
        <v>646.19999999999993</v>
      </c>
    </row>
    <row r="25" spans="2:16" ht="15">
      <c r="B25" s="106"/>
      <c r="C25" s="20" t="s">
        <v>87</v>
      </c>
      <c r="D25" s="35" t="s">
        <v>86</v>
      </c>
      <c r="E25" s="20" t="s">
        <v>73</v>
      </c>
      <c r="F25" s="32">
        <f>'[13]Orçamento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>
      <c r="B26" s="105"/>
      <c r="C26" s="23" t="s">
        <v>88</v>
      </c>
      <c r="D26" s="24" t="s">
        <v>89</v>
      </c>
      <c r="E26" s="23" t="s">
        <v>78</v>
      </c>
      <c r="F26" s="25">
        <f>'[13]Orçamento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105"/>
      <c r="C27" s="23" t="s">
        <v>90</v>
      </c>
      <c r="D27" s="24" t="s">
        <v>91</v>
      </c>
      <c r="E27" s="23" t="s">
        <v>92</v>
      </c>
      <c r="F27" s="25">
        <f>'[13]Orçamento Sintético'!I9</f>
        <v>259.02499999999998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259.02499999999998</v>
      </c>
    </row>
    <row r="28" spans="2:16" ht="15">
      <c r="B28" s="105"/>
      <c r="C28" s="23" t="s">
        <v>93</v>
      </c>
      <c r="D28" s="24" t="s">
        <v>94</v>
      </c>
      <c r="E28" s="20" t="s">
        <v>95</v>
      </c>
      <c r="F28" s="25">
        <f>'[13]Orçamento Sintético'!I8</f>
        <v>156</v>
      </c>
      <c r="G28" s="25"/>
      <c r="H28" s="25">
        <f>F28</f>
        <v>156</v>
      </c>
      <c r="I28" s="25"/>
      <c r="J28" s="25">
        <f>H28</f>
        <v>156</v>
      </c>
      <c r="K28" s="25"/>
      <c r="L28" s="25">
        <f>J28</f>
        <v>156</v>
      </c>
      <c r="M28" s="25"/>
      <c r="N28" s="25">
        <f>L28</f>
        <v>156</v>
      </c>
      <c r="O28" s="25"/>
      <c r="P28" s="36" t="s">
        <v>26</v>
      </c>
    </row>
    <row r="29" spans="2:16" ht="52.9" customHeight="1">
      <c r="B29" s="103" t="s">
        <v>96</v>
      </c>
      <c r="C29" s="37" t="s">
        <v>97</v>
      </c>
      <c r="D29" s="35" t="s">
        <v>98</v>
      </c>
      <c r="E29" s="20" t="s">
        <v>44</v>
      </c>
      <c r="F29" s="22">
        <f>'[13]Orçamento Sintético'!I29</f>
        <v>0</v>
      </c>
      <c r="G29" s="22">
        <f t="shared" ref="G29:P29" si="5">F29</f>
        <v>0</v>
      </c>
      <c r="H29" s="22">
        <f t="shared" si="5"/>
        <v>0</v>
      </c>
      <c r="I29" s="22">
        <f t="shared" si="5"/>
        <v>0</v>
      </c>
      <c r="J29" s="22">
        <f t="shared" si="5"/>
        <v>0</v>
      </c>
      <c r="K29" s="22">
        <f t="shared" si="5"/>
        <v>0</v>
      </c>
      <c r="L29" s="22">
        <f t="shared" si="5"/>
        <v>0</v>
      </c>
      <c r="M29" s="22">
        <f t="shared" si="5"/>
        <v>0</v>
      </c>
      <c r="N29" s="22">
        <f t="shared" si="5"/>
        <v>0</v>
      </c>
      <c r="O29" s="22">
        <f t="shared" si="5"/>
        <v>0</v>
      </c>
      <c r="P29" s="22">
        <f t="shared" si="5"/>
        <v>0</v>
      </c>
    </row>
    <row r="30" spans="2:16" ht="15">
      <c r="B30" s="104"/>
      <c r="C30" s="27" t="s">
        <v>99</v>
      </c>
      <c r="D30" s="28" t="s">
        <v>100</v>
      </c>
      <c r="E30" s="27" t="s">
        <v>50</v>
      </c>
      <c r="F30" s="29">
        <f>SUM('[13]Orçamento Sintético'!I27:I28)</f>
        <v>505.5</v>
      </c>
      <c r="G30" s="29"/>
      <c r="H30" s="29">
        <f>F30</f>
        <v>505.5</v>
      </c>
      <c r="I30" s="38"/>
      <c r="J30" s="29">
        <f>H30</f>
        <v>505.5</v>
      </c>
      <c r="K30" s="38"/>
      <c r="L30" s="29">
        <f>J30</f>
        <v>505.5</v>
      </c>
      <c r="M30" s="38"/>
      <c r="N30" s="29">
        <f>L30</f>
        <v>505.5</v>
      </c>
      <c r="O30" s="38"/>
      <c r="P30" s="29">
        <f>N30</f>
        <v>505.5</v>
      </c>
    </row>
    <row r="31" spans="2:16" ht="15">
      <c r="B31" s="103" t="s">
        <v>101</v>
      </c>
      <c r="C31" s="20" t="s">
        <v>102</v>
      </c>
      <c r="D31" s="21" t="s">
        <v>103</v>
      </c>
      <c r="E31" s="20" t="s">
        <v>104</v>
      </c>
      <c r="F31" s="22">
        <f>'[13]Orçamento Sintético'!I31</f>
        <v>936</v>
      </c>
      <c r="G31" s="22"/>
      <c r="H31" s="22"/>
      <c r="I31" s="22">
        <f>F31</f>
        <v>936</v>
      </c>
      <c r="J31" s="22"/>
      <c r="K31" s="22"/>
      <c r="L31" s="22">
        <f>I31</f>
        <v>936</v>
      </c>
      <c r="M31" s="22"/>
      <c r="N31" s="22"/>
      <c r="O31" s="22">
        <f>L31</f>
        <v>936</v>
      </c>
      <c r="P31" s="22"/>
    </row>
    <row r="32" spans="2:16" ht="15">
      <c r="B32" s="105"/>
      <c r="C32" s="23" t="s">
        <v>105</v>
      </c>
      <c r="D32" s="24" t="s">
        <v>106</v>
      </c>
      <c r="E32" s="20" t="s">
        <v>104</v>
      </c>
      <c r="F32" s="25">
        <f>'[13]Orçamento Sintético'!I32</f>
        <v>0</v>
      </c>
      <c r="G32" s="22"/>
      <c r="H32" s="22"/>
      <c r="I32" s="22">
        <f>F32</f>
        <v>0</v>
      </c>
      <c r="J32" s="22"/>
      <c r="K32" s="22"/>
      <c r="L32" s="22">
        <f>I32</f>
        <v>0</v>
      </c>
      <c r="M32" s="22"/>
      <c r="N32" s="22"/>
      <c r="O32" s="22">
        <f>L32</f>
        <v>0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 t="shared" ref="G33:P33" si="6">SUM(G7:G32)</f>
        <v>2609.63</v>
      </c>
      <c r="H33" s="44">
        <f t="shared" si="6"/>
        <v>3366.13</v>
      </c>
      <c r="I33" s="44">
        <f t="shared" si="6"/>
        <v>3545.63</v>
      </c>
      <c r="J33" s="44">
        <f t="shared" si="6"/>
        <v>3551</v>
      </c>
      <c r="K33" s="44">
        <f t="shared" si="6"/>
        <v>2609.63</v>
      </c>
      <c r="L33" s="44">
        <f t="shared" si="6"/>
        <v>4302.13</v>
      </c>
      <c r="M33" s="44">
        <f t="shared" si="6"/>
        <v>2609.63</v>
      </c>
      <c r="N33" s="44">
        <f t="shared" si="6"/>
        <v>3551</v>
      </c>
      <c r="O33" s="44">
        <f t="shared" si="6"/>
        <v>3545.63</v>
      </c>
      <c r="P33" s="44">
        <f t="shared" si="6"/>
        <v>3469.1550000000002</v>
      </c>
    </row>
  </sheetData>
  <mergeCells count="9">
    <mergeCell ref="B5:P5"/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549C1-C354-4B88-9BE8-2FCD22CF4550}">
  <sheetPr>
    <pageSetUpPr fitToPage="1"/>
  </sheetPr>
  <dimension ref="B1:P11"/>
  <sheetViews>
    <sheetView zoomScale="80" zoomScaleNormal="80" workbookViewId="0">
      <selection activeCell="B5" sqref="B5:P5"/>
    </sheetView>
  </sheetViews>
  <sheetFormatPr defaultRowHeight="15"/>
  <cols>
    <col min="2" max="2" width="18.28515625" customWidth="1"/>
    <col min="3" max="3" width="34" customWidth="1"/>
    <col min="4" max="4" width="43.7109375" bestFit="1" customWidth="1"/>
    <col min="5" max="5" width="21.28515625" customWidth="1"/>
    <col min="6" max="7" width="10.5703125" style="50" customWidth="1"/>
    <col min="8" max="8" width="11.42578125" style="50" bestFit="1" customWidth="1"/>
    <col min="9" max="16" width="10.5703125" style="50" customWidth="1"/>
  </cols>
  <sheetData>
    <row r="1" spans="2:16" ht="15.75" thickBot="1"/>
    <row r="2" spans="2:16" ht="20.25" thickTop="1" thickBot="1">
      <c r="B2" s="51" t="s">
        <v>120</v>
      </c>
      <c r="C2" s="52"/>
      <c r="D2" s="52"/>
      <c r="E2" s="52"/>
      <c r="F2" s="53"/>
      <c r="G2" s="54"/>
      <c r="H2" s="55"/>
      <c r="I2" s="53"/>
      <c r="J2" s="53"/>
      <c r="K2" s="53"/>
      <c r="L2" s="53"/>
      <c r="M2" s="53"/>
      <c r="N2" s="53"/>
      <c r="O2" s="53"/>
      <c r="P2" s="56"/>
    </row>
    <row r="3" spans="2:16" ht="19.5" thickTop="1">
      <c r="B3" s="57"/>
      <c r="C3" s="58"/>
      <c r="D3" s="58"/>
      <c r="E3" s="58"/>
      <c r="F3" s="59"/>
      <c r="G3" s="60"/>
      <c r="H3" s="61"/>
      <c r="I3" s="59"/>
      <c r="J3" s="59"/>
      <c r="K3" s="59"/>
      <c r="L3" s="59"/>
      <c r="M3" s="59"/>
      <c r="N3" s="59"/>
      <c r="O3" s="59"/>
      <c r="P3" s="59"/>
    </row>
    <row r="4" spans="2:16" ht="39.950000000000003" customHeight="1">
      <c r="B4" s="111" t="s">
        <v>121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2:16" ht="18">
      <c r="B5" s="107" t="s">
        <v>114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2:16" s="64" customFormat="1" ht="15.75">
      <c r="B6" s="62" t="s">
        <v>33</v>
      </c>
      <c r="C6" s="62" t="s">
        <v>34</v>
      </c>
      <c r="D6" s="62" t="s">
        <v>35</v>
      </c>
      <c r="E6" s="62" t="s">
        <v>36</v>
      </c>
      <c r="F6" s="63" t="s">
        <v>37</v>
      </c>
      <c r="G6" s="63" t="s">
        <v>3</v>
      </c>
      <c r="H6" s="63" t="s">
        <v>4</v>
      </c>
      <c r="I6" s="63" t="s">
        <v>5</v>
      </c>
      <c r="J6" s="63" t="s">
        <v>6</v>
      </c>
      <c r="K6" s="63" t="s">
        <v>7</v>
      </c>
      <c r="L6" s="63" t="s">
        <v>8</v>
      </c>
      <c r="M6" s="63" t="s">
        <v>9</v>
      </c>
      <c r="N6" s="63" t="s">
        <v>10</v>
      </c>
      <c r="O6" s="63" t="s">
        <v>11</v>
      </c>
      <c r="P6" s="63" t="s">
        <v>12</v>
      </c>
    </row>
    <row r="7" spans="2:16" ht="15.75">
      <c r="B7" s="108" t="s">
        <v>122</v>
      </c>
      <c r="C7" s="65" t="s">
        <v>123</v>
      </c>
      <c r="D7" s="65" t="s">
        <v>124</v>
      </c>
      <c r="E7" s="65" t="s">
        <v>73</v>
      </c>
      <c r="F7" s="67">
        <v>156.55783359999998</v>
      </c>
      <c r="G7" s="67">
        <f>F7*12</f>
        <v>1878.6940031999998</v>
      </c>
      <c r="H7" s="67">
        <f t="shared" ref="H7:P9" si="0">G7</f>
        <v>1878.6940031999998</v>
      </c>
      <c r="I7" s="67">
        <f t="shared" si="0"/>
        <v>1878.6940031999998</v>
      </c>
      <c r="J7" s="67">
        <f t="shared" si="0"/>
        <v>1878.6940031999998</v>
      </c>
      <c r="K7" s="67">
        <f t="shared" si="0"/>
        <v>1878.6940031999998</v>
      </c>
      <c r="L7" s="67">
        <f t="shared" si="0"/>
        <v>1878.6940031999998</v>
      </c>
      <c r="M7" s="67">
        <f t="shared" si="0"/>
        <v>1878.6940031999998</v>
      </c>
      <c r="N7" s="67">
        <f t="shared" si="0"/>
        <v>1878.6940031999998</v>
      </c>
      <c r="O7" s="67">
        <f t="shared" si="0"/>
        <v>1878.6940031999998</v>
      </c>
      <c r="P7" s="67">
        <f t="shared" si="0"/>
        <v>1878.6940031999998</v>
      </c>
    </row>
    <row r="8" spans="2:16" ht="15.75">
      <c r="B8" s="109"/>
      <c r="C8" s="68" t="s">
        <v>125</v>
      </c>
      <c r="D8" s="65" t="s">
        <v>126</v>
      </c>
      <c r="E8" s="68" t="s">
        <v>127</v>
      </c>
      <c r="F8" s="69">
        <v>156.55783359999998</v>
      </c>
      <c r="G8" s="69">
        <f>F8*24</f>
        <v>3757.3880063999995</v>
      </c>
      <c r="H8" s="69">
        <f t="shared" si="0"/>
        <v>3757.3880063999995</v>
      </c>
      <c r="I8" s="69">
        <f t="shared" si="0"/>
        <v>3757.3880063999995</v>
      </c>
      <c r="J8" s="69">
        <f t="shared" si="0"/>
        <v>3757.3880063999995</v>
      </c>
      <c r="K8" s="69">
        <f t="shared" si="0"/>
        <v>3757.3880063999995</v>
      </c>
      <c r="L8" s="69">
        <f t="shared" si="0"/>
        <v>3757.3880063999995</v>
      </c>
      <c r="M8" s="69">
        <f t="shared" si="0"/>
        <v>3757.3880063999995</v>
      </c>
      <c r="N8" s="69">
        <f t="shared" si="0"/>
        <v>3757.3880063999995</v>
      </c>
      <c r="O8" s="69">
        <f t="shared" si="0"/>
        <v>3757.3880063999995</v>
      </c>
      <c r="P8" s="69">
        <f t="shared" si="0"/>
        <v>3757.3880063999995</v>
      </c>
    </row>
    <row r="9" spans="2:16" ht="31.5">
      <c r="B9" s="109"/>
      <c r="C9" s="68" t="s">
        <v>128</v>
      </c>
      <c r="D9" s="70" t="s">
        <v>129</v>
      </c>
      <c r="E9" s="68" t="s">
        <v>44</v>
      </c>
      <c r="F9" s="69">
        <f>'[14]Composição valores'!H362*20</f>
        <v>972.8</v>
      </c>
      <c r="G9" s="69">
        <f>F9</f>
        <v>972.8</v>
      </c>
      <c r="H9" s="69">
        <f t="shared" si="0"/>
        <v>972.8</v>
      </c>
      <c r="I9" s="69">
        <f t="shared" si="0"/>
        <v>972.8</v>
      </c>
      <c r="J9" s="69">
        <f t="shared" si="0"/>
        <v>972.8</v>
      </c>
      <c r="K9" s="69">
        <f t="shared" si="0"/>
        <v>972.8</v>
      </c>
      <c r="L9" s="69">
        <f t="shared" si="0"/>
        <v>972.8</v>
      </c>
      <c r="M9" s="69">
        <f t="shared" si="0"/>
        <v>972.8</v>
      </c>
      <c r="N9" s="69">
        <f t="shared" si="0"/>
        <v>972.8</v>
      </c>
      <c r="O9" s="69">
        <f t="shared" si="0"/>
        <v>972.8</v>
      </c>
      <c r="P9" s="69">
        <f t="shared" si="0"/>
        <v>972.8</v>
      </c>
    </row>
    <row r="10" spans="2:16" ht="15.75">
      <c r="B10" s="110"/>
      <c r="C10" s="71" t="s">
        <v>130</v>
      </c>
      <c r="D10" s="71" t="s">
        <v>131</v>
      </c>
      <c r="E10" s="71" t="s">
        <v>50</v>
      </c>
      <c r="F10" s="72">
        <f>'[14]Composição valores'!H363*10</f>
        <v>1292.8</v>
      </c>
      <c r="G10" s="72"/>
      <c r="H10" s="72">
        <f>F10</f>
        <v>1292.8</v>
      </c>
      <c r="I10" s="72"/>
      <c r="J10" s="72">
        <f>H10</f>
        <v>1292.8</v>
      </c>
      <c r="K10" s="72"/>
      <c r="L10" s="72">
        <f>J10</f>
        <v>1292.8</v>
      </c>
      <c r="M10" s="72"/>
      <c r="N10" s="72">
        <f>L10</f>
        <v>1292.8</v>
      </c>
      <c r="O10" s="72"/>
      <c r="P10" s="72">
        <f>N10</f>
        <v>1292.8</v>
      </c>
    </row>
    <row r="11" spans="2:16" s="82" customFormat="1" ht="18.75">
      <c r="B11" s="78"/>
      <c r="C11" s="79"/>
      <c r="D11" s="79"/>
      <c r="E11" s="79"/>
      <c r="F11" s="80" t="s">
        <v>107</v>
      </c>
      <c r="G11" s="81">
        <f t="shared" ref="G11:P11" si="1">SUM(G7:G10)</f>
        <v>6608.882009599999</v>
      </c>
      <c r="H11" s="81">
        <f t="shared" si="1"/>
        <v>7901.6820095999992</v>
      </c>
      <c r="I11" s="81">
        <f t="shared" si="1"/>
        <v>6608.882009599999</v>
      </c>
      <c r="J11" s="81">
        <f t="shared" si="1"/>
        <v>7901.6820095999992</v>
      </c>
      <c r="K11" s="81">
        <f t="shared" si="1"/>
        <v>6608.882009599999</v>
      </c>
      <c r="L11" s="81">
        <f t="shared" si="1"/>
        <v>7901.6820095999992</v>
      </c>
      <c r="M11" s="81">
        <f t="shared" si="1"/>
        <v>6608.882009599999</v>
      </c>
      <c r="N11" s="81">
        <f t="shared" si="1"/>
        <v>7901.6820095999992</v>
      </c>
      <c r="O11" s="81">
        <f t="shared" si="1"/>
        <v>6608.882009599999</v>
      </c>
      <c r="P11" s="81">
        <f t="shared" si="1"/>
        <v>7901.6820095999992</v>
      </c>
    </row>
  </sheetData>
  <mergeCells count="3">
    <mergeCell ref="B7:B10"/>
    <mergeCell ref="B4:P4"/>
    <mergeCell ref="B5:P5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A78D-9377-415C-A3CA-428ACDBB7F2F}">
  <sheetPr>
    <pageSetUpPr fitToPage="1"/>
  </sheetPr>
  <dimension ref="B1:P11"/>
  <sheetViews>
    <sheetView topLeftCell="B1" zoomScale="80" zoomScaleNormal="80" workbookViewId="0">
      <selection activeCell="B5" sqref="B5:P5"/>
    </sheetView>
  </sheetViews>
  <sheetFormatPr defaultRowHeight="15"/>
  <cols>
    <col min="2" max="2" width="18.28515625" customWidth="1"/>
    <col min="3" max="3" width="34" customWidth="1"/>
    <col min="4" max="4" width="38.42578125" customWidth="1"/>
    <col min="5" max="5" width="21.28515625" customWidth="1"/>
    <col min="6" max="7" width="10.5703125" style="50" customWidth="1"/>
    <col min="8" max="8" width="11.42578125" style="50" bestFit="1" customWidth="1"/>
    <col min="9" max="16" width="10.5703125" style="50" customWidth="1"/>
  </cols>
  <sheetData>
    <row r="1" spans="2:16" ht="15.75" thickBot="1"/>
    <row r="2" spans="2:16" ht="20.25" thickTop="1" thickBot="1">
      <c r="B2" s="51" t="s">
        <v>132</v>
      </c>
      <c r="C2" s="52"/>
      <c r="D2" s="52"/>
      <c r="E2" s="52"/>
      <c r="F2" s="53"/>
      <c r="G2" s="54"/>
      <c r="H2" s="55"/>
      <c r="I2" s="53"/>
      <c r="J2" s="53"/>
      <c r="K2" s="53"/>
      <c r="L2" s="53"/>
      <c r="M2" s="53"/>
      <c r="N2" s="53"/>
      <c r="O2" s="53"/>
      <c r="P2" s="56"/>
    </row>
    <row r="3" spans="2:16" ht="19.5" thickTop="1">
      <c r="B3" s="57"/>
      <c r="C3" s="58"/>
      <c r="D3" s="58"/>
      <c r="E3" s="58"/>
      <c r="F3" s="59"/>
      <c r="G3" s="60"/>
      <c r="H3" s="61"/>
      <c r="I3" s="59"/>
      <c r="J3" s="59"/>
      <c r="K3" s="59"/>
      <c r="L3" s="59"/>
      <c r="M3" s="59"/>
      <c r="N3" s="59"/>
      <c r="O3" s="59"/>
      <c r="P3" s="59"/>
    </row>
    <row r="4" spans="2:16" ht="39.950000000000003" customHeight="1">
      <c r="B4" s="111" t="s">
        <v>121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2:16" ht="18">
      <c r="B5" s="107" t="s">
        <v>114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2:16" s="64" customFormat="1" ht="15.75">
      <c r="B6" s="62" t="s">
        <v>33</v>
      </c>
      <c r="C6" s="62" t="s">
        <v>34</v>
      </c>
      <c r="D6" s="62" t="s">
        <v>35</v>
      </c>
      <c r="E6" s="62" t="s">
        <v>36</v>
      </c>
      <c r="F6" s="63" t="s">
        <v>37</v>
      </c>
      <c r="G6" s="63" t="s">
        <v>3</v>
      </c>
      <c r="H6" s="63" t="s">
        <v>4</v>
      </c>
      <c r="I6" s="63" t="s">
        <v>5</v>
      </c>
      <c r="J6" s="63" t="s">
        <v>6</v>
      </c>
      <c r="K6" s="63" t="s">
        <v>7</v>
      </c>
      <c r="L6" s="63" t="s">
        <v>8</v>
      </c>
      <c r="M6" s="63" t="s">
        <v>9</v>
      </c>
      <c r="N6" s="63" t="s">
        <v>10</v>
      </c>
      <c r="O6" s="63" t="s">
        <v>11</v>
      </c>
      <c r="P6" s="63" t="s">
        <v>12</v>
      </c>
    </row>
    <row r="7" spans="2:16" s="85" customFormat="1" ht="15.75">
      <c r="B7" s="108" t="s">
        <v>133</v>
      </c>
      <c r="C7" s="83" t="s">
        <v>134</v>
      </c>
      <c r="D7" s="83" t="s">
        <v>135</v>
      </c>
      <c r="E7" s="83" t="s">
        <v>73</v>
      </c>
      <c r="F7" s="84">
        <v>580</v>
      </c>
      <c r="G7" s="84">
        <f>F7*12</f>
        <v>6960</v>
      </c>
      <c r="H7" s="84">
        <f t="shared" ref="H7:P10" si="0">G7</f>
        <v>6960</v>
      </c>
      <c r="I7" s="84">
        <f t="shared" si="0"/>
        <v>6960</v>
      </c>
      <c r="J7" s="84">
        <f t="shared" si="0"/>
        <v>6960</v>
      </c>
      <c r="K7" s="84">
        <f t="shared" si="0"/>
        <v>6960</v>
      </c>
      <c r="L7" s="84">
        <f t="shared" si="0"/>
        <v>6960</v>
      </c>
      <c r="M7" s="84">
        <f t="shared" si="0"/>
        <v>6960</v>
      </c>
      <c r="N7" s="84">
        <f t="shared" si="0"/>
        <v>6960</v>
      </c>
      <c r="O7" s="84">
        <f t="shared" si="0"/>
        <v>6960</v>
      </c>
      <c r="P7" s="84">
        <f t="shared" si="0"/>
        <v>6960</v>
      </c>
    </row>
    <row r="8" spans="2:16" s="85" customFormat="1" ht="47.25">
      <c r="B8" s="109"/>
      <c r="C8" s="86" t="s">
        <v>136</v>
      </c>
      <c r="D8" s="87" t="s">
        <v>137</v>
      </c>
      <c r="E8" s="86" t="s">
        <v>44</v>
      </c>
      <c r="F8" s="88">
        <f>147*5</f>
        <v>735</v>
      </c>
      <c r="G8" s="88">
        <f>F8</f>
        <v>735</v>
      </c>
      <c r="H8" s="88">
        <f t="shared" si="0"/>
        <v>735</v>
      </c>
      <c r="I8" s="88">
        <f t="shared" si="0"/>
        <v>735</v>
      </c>
      <c r="J8" s="88">
        <f t="shared" si="0"/>
        <v>735</v>
      </c>
      <c r="K8" s="88">
        <f t="shared" si="0"/>
        <v>735</v>
      </c>
      <c r="L8" s="88">
        <f t="shared" si="0"/>
        <v>735</v>
      </c>
      <c r="M8" s="88">
        <f t="shared" si="0"/>
        <v>735</v>
      </c>
      <c r="N8" s="88">
        <f t="shared" si="0"/>
        <v>735</v>
      </c>
      <c r="O8" s="88">
        <f t="shared" si="0"/>
        <v>735</v>
      </c>
      <c r="P8" s="88">
        <f t="shared" si="0"/>
        <v>735</v>
      </c>
    </row>
    <row r="9" spans="2:16" s="85" customFormat="1" ht="31.5">
      <c r="B9" s="109"/>
      <c r="C9" s="86" t="s">
        <v>138</v>
      </c>
      <c r="D9" s="87" t="s">
        <v>139</v>
      </c>
      <c r="E9" s="86" t="s">
        <v>44</v>
      </c>
      <c r="F9" s="88">
        <f>('[14]Composição valores'!H252+'[14]Composição valores'!H253+'[14]Composição valores'!H254)*20</f>
        <v>2618.1999999999998</v>
      </c>
      <c r="G9" s="88">
        <f>F9</f>
        <v>2618.1999999999998</v>
      </c>
      <c r="H9" s="88">
        <f t="shared" si="0"/>
        <v>2618.1999999999998</v>
      </c>
      <c r="I9" s="88">
        <f t="shared" si="0"/>
        <v>2618.1999999999998</v>
      </c>
      <c r="J9" s="88">
        <f t="shared" si="0"/>
        <v>2618.1999999999998</v>
      </c>
      <c r="K9" s="88">
        <f t="shared" si="0"/>
        <v>2618.1999999999998</v>
      </c>
      <c r="L9" s="88">
        <f t="shared" si="0"/>
        <v>2618.1999999999998</v>
      </c>
      <c r="M9" s="88">
        <f t="shared" si="0"/>
        <v>2618.1999999999998</v>
      </c>
      <c r="N9" s="88">
        <f t="shared" si="0"/>
        <v>2618.1999999999998</v>
      </c>
      <c r="O9" s="88">
        <f t="shared" si="0"/>
        <v>2618.1999999999998</v>
      </c>
      <c r="P9" s="88">
        <f t="shared" si="0"/>
        <v>2618.1999999999998</v>
      </c>
    </row>
    <row r="10" spans="2:16" s="85" customFormat="1" ht="15.75">
      <c r="B10" s="110"/>
      <c r="C10" s="89" t="s">
        <v>140</v>
      </c>
      <c r="D10" s="89" t="s">
        <v>141</v>
      </c>
      <c r="E10" s="89" t="s">
        <v>78</v>
      </c>
      <c r="F10" s="90">
        <f>'[14]Composição valores'!H357*2*16</f>
        <v>254.75654399999999</v>
      </c>
      <c r="G10" s="90">
        <f>F10*2</f>
        <v>509.51308799999998</v>
      </c>
      <c r="H10" s="90">
        <f t="shared" si="0"/>
        <v>509.51308799999998</v>
      </c>
      <c r="I10" s="90">
        <f t="shared" si="0"/>
        <v>509.51308799999998</v>
      </c>
      <c r="J10" s="90">
        <f t="shared" si="0"/>
        <v>509.51308799999998</v>
      </c>
      <c r="K10" s="90">
        <f t="shared" si="0"/>
        <v>509.51308799999998</v>
      </c>
      <c r="L10" s="90">
        <f t="shared" si="0"/>
        <v>509.51308799999998</v>
      </c>
      <c r="M10" s="90">
        <f t="shared" si="0"/>
        <v>509.51308799999998</v>
      </c>
      <c r="N10" s="90">
        <f t="shared" si="0"/>
        <v>509.51308799999998</v>
      </c>
      <c r="O10" s="90">
        <f t="shared" si="0"/>
        <v>509.51308799999998</v>
      </c>
      <c r="P10" s="90">
        <f t="shared" si="0"/>
        <v>509.51308799999998</v>
      </c>
    </row>
    <row r="11" spans="2:16" s="82" customFormat="1" ht="18.75">
      <c r="B11" s="78"/>
      <c r="C11" s="79"/>
      <c r="D11" s="79"/>
      <c r="E11" s="79"/>
      <c r="F11" s="80" t="s">
        <v>107</v>
      </c>
      <c r="G11" s="81">
        <f t="shared" ref="G11:P11" si="1">SUM(G7:G10)</f>
        <v>10822.713088</v>
      </c>
      <c r="H11" s="81">
        <f t="shared" si="1"/>
        <v>10822.713088</v>
      </c>
      <c r="I11" s="81">
        <f t="shared" si="1"/>
        <v>10822.713088</v>
      </c>
      <c r="J11" s="81">
        <f t="shared" si="1"/>
        <v>10822.713088</v>
      </c>
      <c r="K11" s="81">
        <f t="shared" si="1"/>
        <v>10822.713088</v>
      </c>
      <c r="L11" s="81">
        <f t="shared" si="1"/>
        <v>10822.713088</v>
      </c>
      <c r="M11" s="81">
        <f t="shared" si="1"/>
        <v>10822.713088</v>
      </c>
      <c r="N11" s="81">
        <f t="shared" si="1"/>
        <v>10822.713088</v>
      </c>
      <c r="O11" s="81">
        <f t="shared" si="1"/>
        <v>10822.713088</v>
      </c>
      <c r="P11" s="81">
        <f t="shared" si="1"/>
        <v>10822.713088</v>
      </c>
    </row>
  </sheetData>
  <mergeCells count="3">
    <mergeCell ref="B7:B10"/>
    <mergeCell ref="B4:P4"/>
    <mergeCell ref="B5:P5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2900-6A26-44CD-A891-62B89EDAC3A9}">
  <sheetPr>
    <pageSetUpPr fitToPage="1"/>
  </sheetPr>
  <dimension ref="B1:P9"/>
  <sheetViews>
    <sheetView topLeftCell="B1" zoomScale="80" zoomScaleNormal="80" workbookViewId="0">
      <selection activeCell="B5" sqref="B5:P5"/>
    </sheetView>
  </sheetViews>
  <sheetFormatPr defaultRowHeight="15"/>
  <cols>
    <col min="2" max="2" width="18.28515625" customWidth="1"/>
    <col min="3" max="3" width="34" customWidth="1"/>
    <col min="4" max="4" width="38.42578125" customWidth="1"/>
    <col min="5" max="5" width="21.28515625" customWidth="1"/>
    <col min="6" max="7" width="10.5703125" style="50" customWidth="1"/>
    <col min="8" max="8" width="11.42578125" style="50" bestFit="1" customWidth="1"/>
    <col min="9" max="16" width="10.5703125" style="50" customWidth="1"/>
  </cols>
  <sheetData>
    <row r="1" spans="2:16" ht="15.75" thickBot="1"/>
    <row r="2" spans="2:16" ht="20.25" thickTop="1" thickBot="1">
      <c r="B2" s="51" t="s">
        <v>142</v>
      </c>
      <c r="C2" s="52"/>
      <c r="D2" s="52"/>
      <c r="E2" s="52"/>
      <c r="F2" s="53"/>
      <c r="G2" s="54"/>
      <c r="H2" s="55"/>
      <c r="I2" s="53"/>
      <c r="J2" s="53"/>
      <c r="K2" s="53"/>
      <c r="L2" s="53"/>
      <c r="M2" s="53"/>
      <c r="N2" s="53"/>
      <c r="O2" s="53"/>
      <c r="P2" s="56"/>
    </row>
    <row r="3" spans="2:16" ht="19.5" thickTop="1">
      <c r="B3" s="57"/>
      <c r="C3" s="58"/>
      <c r="D3" s="58"/>
      <c r="E3" s="58"/>
      <c r="F3" s="59"/>
      <c r="G3" s="60"/>
      <c r="H3" s="61"/>
      <c r="I3" s="59"/>
      <c r="J3" s="59"/>
      <c r="K3" s="59"/>
      <c r="L3" s="59"/>
      <c r="M3" s="59"/>
      <c r="N3" s="59"/>
      <c r="O3" s="59"/>
      <c r="P3" s="59"/>
    </row>
    <row r="4" spans="2:16" ht="39.950000000000003" customHeight="1">
      <c r="B4" s="111" t="s">
        <v>121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2:16" ht="18">
      <c r="B5" s="107" t="s">
        <v>114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2:16" s="64" customFormat="1" ht="15.75">
      <c r="B6" s="62" t="s">
        <v>33</v>
      </c>
      <c r="C6" s="62" t="s">
        <v>34</v>
      </c>
      <c r="D6" s="62" t="s">
        <v>35</v>
      </c>
      <c r="E6" s="62" t="s">
        <v>36</v>
      </c>
      <c r="F6" s="63" t="s">
        <v>37</v>
      </c>
      <c r="G6" s="63" t="s">
        <v>3</v>
      </c>
      <c r="H6" s="63" t="s">
        <v>4</v>
      </c>
      <c r="I6" s="63" t="s">
        <v>5</v>
      </c>
      <c r="J6" s="63" t="s">
        <v>6</v>
      </c>
      <c r="K6" s="63" t="s">
        <v>7</v>
      </c>
      <c r="L6" s="63" t="s">
        <v>8</v>
      </c>
      <c r="M6" s="63" t="s">
        <v>9</v>
      </c>
      <c r="N6" s="63" t="s">
        <v>10</v>
      </c>
      <c r="O6" s="63" t="s">
        <v>11</v>
      </c>
      <c r="P6" s="63" t="s">
        <v>12</v>
      </c>
    </row>
    <row r="7" spans="2:16" ht="31.5">
      <c r="B7" s="108" t="s">
        <v>143</v>
      </c>
      <c r="C7" s="65" t="s">
        <v>39</v>
      </c>
      <c r="D7" s="66" t="s">
        <v>144</v>
      </c>
      <c r="E7" s="65" t="s">
        <v>145</v>
      </c>
      <c r="F7" s="67">
        <f>('[14]Composição valores'!H331+'[14]Composição valores'!H332)*1*4</f>
        <v>128.28</v>
      </c>
      <c r="G7" s="67">
        <f>F7*24</f>
        <v>3078.7200000000003</v>
      </c>
      <c r="H7" s="67">
        <f t="shared" ref="H7:P8" si="0">G7</f>
        <v>3078.7200000000003</v>
      </c>
      <c r="I7" s="67">
        <f t="shared" si="0"/>
        <v>3078.7200000000003</v>
      </c>
      <c r="J7" s="67">
        <f t="shared" si="0"/>
        <v>3078.7200000000003</v>
      </c>
      <c r="K7" s="67">
        <f t="shared" si="0"/>
        <v>3078.7200000000003</v>
      </c>
      <c r="L7" s="67">
        <f t="shared" si="0"/>
        <v>3078.7200000000003</v>
      </c>
      <c r="M7" s="67">
        <f t="shared" si="0"/>
        <v>3078.7200000000003</v>
      </c>
      <c r="N7" s="67">
        <f t="shared" si="0"/>
        <v>3078.7200000000003</v>
      </c>
      <c r="O7" s="67">
        <f t="shared" si="0"/>
        <v>3078.7200000000003</v>
      </c>
      <c r="P7" s="67">
        <f t="shared" si="0"/>
        <v>3078.7200000000003</v>
      </c>
    </row>
    <row r="8" spans="2:16" ht="15.75">
      <c r="B8" s="110"/>
      <c r="C8" s="71" t="s">
        <v>146</v>
      </c>
      <c r="D8" s="71" t="s">
        <v>147</v>
      </c>
      <c r="E8" s="71" t="s">
        <v>47</v>
      </c>
      <c r="F8" s="72">
        <f>'[14]Composição valores'!H356*100</f>
        <v>1088</v>
      </c>
      <c r="G8" s="72">
        <f>F8*2</f>
        <v>2176</v>
      </c>
      <c r="H8" s="72">
        <f t="shared" si="0"/>
        <v>2176</v>
      </c>
      <c r="I8" s="72">
        <f t="shared" si="0"/>
        <v>2176</v>
      </c>
      <c r="J8" s="72">
        <f t="shared" si="0"/>
        <v>2176</v>
      </c>
      <c r="K8" s="72">
        <f t="shared" si="0"/>
        <v>2176</v>
      </c>
      <c r="L8" s="72">
        <f t="shared" si="0"/>
        <v>2176</v>
      </c>
      <c r="M8" s="72">
        <f t="shared" si="0"/>
        <v>2176</v>
      </c>
      <c r="N8" s="72">
        <f t="shared" si="0"/>
        <v>2176</v>
      </c>
      <c r="O8" s="72">
        <f t="shared" si="0"/>
        <v>2176</v>
      </c>
      <c r="P8" s="72">
        <f t="shared" si="0"/>
        <v>2176</v>
      </c>
    </row>
    <row r="9" spans="2:16" s="82" customFormat="1" ht="18.75">
      <c r="B9" s="78"/>
      <c r="C9" s="79"/>
      <c r="D9" s="79"/>
      <c r="E9" s="79"/>
      <c r="F9" s="80" t="s">
        <v>107</v>
      </c>
      <c r="G9" s="81">
        <f t="shared" ref="G9:P9" si="1">SUM(G7:G8)</f>
        <v>5254.72</v>
      </c>
      <c r="H9" s="81">
        <f t="shared" si="1"/>
        <v>5254.72</v>
      </c>
      <c r="I9" s="81">
        <f t="shared" si="1"/>
        <v>5254.72</v>
      </c>
      <c r="J9" s="81">
        <f t="shared" si="1"/>
        <v>5254.72</v>
      </c>
      <c r="K9" s="81">
        <f t="shared" si="1"/>
        <v>5254.72</v>
      </c>
      <c r="L9" s="81">
        <f t="shared" si="1"/>
        <v>5254.72</v>
      </c>
      <c r="M9" s="81">
        <f t="shared" si="1"/>
        <v>5254.72</v>
      </c>
      <c r="N9" s="81">
        <f t="shared" si="1"/>
        <v>5254.72</v>
      </c>
      <c r="O9" s="81">
        <f t="shared" si="1"/>
        <v>5254.72</v>
      </c>
      <c r="P9" s="81">
        <f t="shared" si="1"/>
        <v>5254.72</v>
      </c>
    </row>
  </sheetData>
  <mergeCells count="3">
    <mergeCell ref="B4:P4"/>
    <mergeCell ref="B7:B8"/>
    <mergeCell ref="B5:P5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3152A-81BC-441C-8530-F626036EDA14}">
  <sheetPr>
    <pageSetUpPr fitToPage="1"/>
  </sheetPr>
  <dimension ref="B1:P12"/>
  <sheetViews>
    <sheetView topLeftCell="B1" zoomScale="80" zoomScaleNormal="80" workbookViewId="0">
      <selection activeCell="B5" sqref="B5:P5"/>
    </sheetView>
  </sheetViews>
  <sheetFormatPr defaultRowHeight="15"/>
  <cols>
    <col min="2" max="2" width="18.28515625" customWidth="1"/>
    <col min="3" max="3" width="34" customWidth="1"/>
    <col min="4" max="4" width="38.42578125" customWidth="1"/>
    <col min="5" max="5" width="21.28515625" customWidth="1"/>
    <col min="6" max="7" width="10.5703125" style="50" customWidth="1"/>
    <col min="8" max="8" width="11.42578125" style="50" bestFit="1" customWidth="1"/>
    <col min="9" max="16" width="10.5703125" style="50" customWidth="1"/>
  </cols>
  <sheetData>
    <row r="1" spans="2:16" ht="15.75" thickBot="1"/>
    <row r="2" spans="2:16" ht="20.25" thickTop="1" thickBot="1">
      <c r="B2" s="51" t="s">
        <v>148</v>
      </c>
      <c r="C2" s="52"/>
      <c r="D2" s="52"/>
      <c r="E2" s="52"/>
      <c r="F2" s="53"/>
      <c r="G2" s="54"/>
      <c r="H2" s="55"/>
      <c r="I2" s="53"/>
      <c r="J2" s="53"/>
      <c r="K2" s="53"/>
      <c r="L2" s="53"/>
      <c r="M2" s="53"/>
      <c r="N2" s="53"/>
      <c r="O2" s="53"/>
      <c r="P2" s="56"/>
    </row>
    <row r="3" spans="2:16" ht="19.5" thickTop="1">
      <c r="B3" s="57"/>
      <c r="C3" s="58"/>
      <c r="D3" s="58"/>
      <c r="E3" s="58"/>
      <c r="F3" s="59"/>
      <c r="G3" s="60"/>
      <c r="H3" s="61"/>
      <c r="I3" s="59"/>
      <c r="J3" s="59"/>
      <c r="K3" s="59"/>
      <c r="L3" s="59"/>
      <c r="M3" s="59"/>
      <c r="N3" s="59"/>
      <c r="O3" s="59"/>
      <c r="P3" s="59"/>
    </row>
    <row r="4" spans="2:16" ht="39.950000000000003" customHeight="1">
      <c r="B4" s="111" t="s">
        <v>121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2:16" ht="18">
      <c r="B5" s="107" t="s">
        <v>114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2:16" s="64" customFormat="1" ht="15.75">
      <c r="B6" s="62" t="s">
        <v>33</v>
      </c>
      <c r="C6" s="62" t="s">
        <v>34</v>
      </c>
      <c r="D6" s="62" t="s">
        <v>35</v>
      </c>
      <c r="E6" s="62" t="s">
        <v>36</v>
      </c>
      <c r="F6" s="63" t="s">
        <v>37</v>
      </c>
      <c r="G6" s="63" t="s">
        <v>3</v>
      </c>
      <c r="H6" s="63" t="s">
        <v>4</v>
      </c>
      <c r="I6" s="63" t="s">
        <v>5</v>
      </c>
      <c r="J6" s="63" t="s">
        <v>6</v>
      </c>
      <c r="K6" s="63" t="s">
        <v>7</v>
      </c>
      <c r="L6" s="63" t="s">
        <v>8</v>
      </c>
      <c r="M6" s="63" t="s">
        <v>9</v>
      </c>
      <c r="N6" s="63" t="s">
        <v>10</v>
      </c>
      <c r="O6" s="63" t="s">
        <v>11</v>
      </c>
      <c r="P6" s="63" t="s">
        <v>12</v>
      </c>
    </row>
    <row r="7" spans="2:16" ht="15.75">
      <c r="B7" s="108" t="s">
        <v>149</v>
      </c>
      <c r="C7" s="65" t="s">
        <v>150</v>
      </c>
      <c r="D7" s="65" t="s">
        <v>151</v>
      </c>
      <c r="E7" s="65" t="s">
        <v>73</v>
      </c>
      <c r="F7" s="67">
        <f>10.03+'[14]Composição valores'!H320+'[14]Composição valores'!H328</f>
        <v>102.06</v>
      </c>
      <c r="G7" s="67">
        <f>F7*12</f>
        <v>1224.72</v>
      </c>
      <c r="H7" s="67">
        <f t="shared" ref="H7:P10" si="0">G7</f>
        <v>1224.72</v>
      </c>
      <c r="I7" s="67">
        <f t="shared" si="0"/>
        <v>1224.72</v>
      </c>
      <c r="J7" s="67">
        <f t="shared" si="0"/>
        <v>1224.72</v>
      </c>
      <c r="K7" s="67">
        <f t="shared" si="0"/>
        <v>1224.72</v>
      </c>
      <c r="L7" s="67">
        <f t="shared" si="0"/>
        <v>1224.72</v>
      </c>
      <c r="M7" s="67">
        <f t="shared" si="0"/>
        <v>1224.72</v>
      </c>
      <c r="N7" s="67">
        <f t="shared" si="0"/>
        <v>1224.72</v>
      </c>
      <c r="O7" s="67">
        <f t="shared" si="0"/>
        <v>1224.72</v>
      </c>
      <c r="P7" s="67">
        <f t="shared" si="0"/>
        <v>1224.72</v>
      </c>
    </row>
    <row r="8" spans="2:16" ht="15.75">
      <c r="B8" s="109"/>
      <c r="C8" s="68" t="s">
        <v>152</v>
      </c>
      <c r="D8" s="68" t="s">
        <v>153</v>
      </c>
      <c r="E8" s="68" t="s">
        <v>154</v>
      </c>
      <c r="F8" s="69">
        <f>'[14]Composição valores'!H319*8</f>
        <v>80.239999999999995</v>
      </c>
      <c r="G8" s="69">
        <f>F8*52</f>
        <v>4172.4799999999996</v>
      </c>
      <c r="H8" s="69">
        <f t="shared" si="0"/>
        <v>4172.4799999999996</v>
      </c>
      <c r="I8" s="69">
        <f t="shared" si="0"/>
        <v>4172.4799999999996</v>
      </c>
      <c r="J8" s="69">
        <f t="shared" si="0"/>
        <v>4172.4799999999996</v>
      </c>
      <c r="K8" s="69">
        <f t="shared" si="0"/>
        <v>4172.4799999999996</v>
      </c>
      <c r="L8" s="69">
        <f t="shared" si="0"/>
        <v>4172.4799999999996</v>
      </c>
      <c r="M8" s="69">
        <f t="shared" si="0"/>
        <v>4172.4799999999996</v>
      </c>
      <c r="N8" s="69">
        <f t="shared" si="0"/>
        <v>4172.4799999999996</v>
      </c>
      <c r="O8" s="69">
        <f t="shared" si="0"/>
        <v>4172.4799999999996</v>
      </c>
      <c r="P8" s="69">
        <f t="shared" si="0"/>
        <v>4172.4799999999996</v>
      </c>
    </row>
    <row r="9" spans="2:16" ht="15.75">
      <c r="B9" s="109"/>
      <c r="C9" s="68" t="s">
        <v>155</v>
      </c>
      <c r="D9" s="68" t="s">
        <v>156</v>
      </c>
      <c r="E9" s="68" t="s">
        <v>73</v>
      </c>
      <c r="F9" s="69">
        <f>F8</f>
        <v>80.239999999999995</v>
      </c>
      <c r="G9" s="69">
        <f>F9*12</f>
        <v>962.87999999999988</v>
      </c>
      <c r="H9" s="69">
        <f t="shared" si="0"/>
        <v>962.87999999999988</v>
      </c>
      <c r="I9" s="69">
        <f t="shared" si="0"/>
        <v>962.87999999999988</v>
      </c>
      <c r="J9" s="69">
        <f t="shared" si="0"/>
        <v>962.87999999999988</v>
      </c>
      <c r="K9" s="69">
        <f t="shared" si="0"/>
        <v>962.87999999999988</v>
      </c>
      <c r="L9" s="69">
        <f t="shared" si="0"/>
        <v>962.87999999999988</v>
      </c>
      <c r="M9" s="69">
        <f t="shared" si="0"/>
        <v>962.87999999999988</v>
      </c>
      <c r="N9" s="69">
        <f t="shared" si="0"/>
        <v>962.87999999999988</v>
      </c>
      <c r="O9" s="69">
        <f t="shared" si="0"/>
        <v>962.87999999999988</v>
      </c>
      <c r="P9" s="69">
        <f t="shared" si="0"/>
        <v>962.87999999999988</v>
      </c>
    </row>
    <row r="10" spans="2:16" ht="31.5">
      <c r="B10" s="109"/>
      <c r="C10" s="68" t="s">
        <v>157</v>
      </c>
      <c r="D10" s="70" t="s">
        <v>158</v>
      </c>
      <c r="E10" s="68" t="s">
        <v>44</v>
      </c>
      <c r="F10" s="69">
        <f>'[14]Composição valores'!H308+'[14]Composição valores'!H318+'[14]Composição valores'!H325+'[14]Composição valores'!H326+'[14]Composição valores'!H327+'[14]Composição valores'!H322</f>
        <v>794.66333333333341</v>
      </c>
      <c r="G10" s="69">
        <f>F10</f>
        <v>794.66333333333341</v>
      </c>
      <c r="H10" s="69">
        <f t="shared" si="0"/>
        <v>794.66333333333341</v>
      </c>
      <c r="I10" s="69">
        <f t="shared" si="0"/>
        <v>794.66333333333341</v>
      </c>
      <c r="J10" s="69">
        <f t="shared" si="0"/>
        <v>794.66333333333341</v>
      </c>
      <c r="K10" s="69">
        <f t="shared" si="0"/>
        <v>794.66333333333341</v>
      </c>
      <c r="L10" s="69">
        <f t="shared" si="0"/>
        <v>794.66333333333341</v>
      </c>
      <c r="M10" s="69">
        <f t="shared" si="0"/>
        <v>794.66333333333341</v>
      </c>
      <c r="N10" s="69">
        <f t="shared" si="0"/>
        <v>794.66333333333341</v>
      </c>
      <c r="O10" s="69">
        <f t="shared" si="0"/>
        <v>794.66333333333341</v>
      </c>
      <c r="P10" s="69">
        <f t="shared" si="0"/>
        <v>794.66333333333341</v>
      </c>
    </row>
    <row r="11" spans="2:16" ht="47.25">
      <c r="B11" s="110"/>
      <c r="C11" s="71" t="s">
        <v>159</v>
      </c>
      <c r="D11" s="73" t="s">
        <v>160</v>
      </c>
      <c r="E11" s="71" t="s">
        <v>95</v>
      </c>
      <c r="F11" s="72">
        <f>'[14]Composição valores'!H315*70</f>
        <v>90673.333333333328</v>
      </c>
      <c r="G11" s="72"/>
      <c r="H11" s="72"/>
      <c r="I11" s="72"/>
      <c r="J11" s="72"/>
      <c r="K11" s="72">
        <f>F11</f>
        <v>90673.333333333328</v>
      </c>
      <c r="L11" s="72"/>
      <c r="M11" s="72"/>
      <c r="N11" s="72"/>
      <c r="O11" s="72"/>
      <c r="P11" s="72">
        <f>K11</f>
        <v>90673.333333333328</v>
      </c>
    </row>
    <row r="12" spans="2:16" s="82" customFormat="1" ht="18.75">
      <c r="B12" s="78"/>
      <c r="C12" s="79"/>
      <c r="D12" s="79"/>
      <c r="E12" s="79"/>
      <c r="F12" s="80" t="s">
        <v>107</v>
      </c>
      <c r="G12" s="81">
        <f t="shared" ref="G12:P12" si="1">SUM(G7:G11)</f>
        <v>7154.7433333333338</v>
      </c>
      <c r="H12" s="81">
        <f t="shared" si="1"/>
        <v>7154.7433333333338</v>
      </c>
      <c r="I12" s="81">
        <f t="shared" si="1"/>
        <v>7154.7433333333338</v>
      </c>
      <c r="J12" s="81">
        <f t="shared" si="1"/>
        <v>7154.7433333333338</v>
      </c>
      <c r="K12" s="81">
        <f t="shared" si="1"/>
        <v>97828.07666666666</v>
      </c>
      <c r="L12" s="81">
        <f t="shared" si="1"/>
        <v>7154.7433333333338</v>
      </c>
      <c r="M12" s="81">
        <f t="shared" si="1"/>
        <v>7154.7433333333338</v>
      </c>
      <c r="N12" s="81">
        <f t="shared" si="1"/>
        <v>7154.7433333333338</v>
      </c>
      <c r="O12" s="81">
        <f t="shared" si="1"/>
        <v>7154.7433333333338</v>
      </c>
      <c r="P12" s="81">
        <f t="shared" si="1"/>
        <v>97828.07666666666</v>
      </c>
    </row>
  </sheetData>
  <mergeCells count="3">
    <mergeCell ref="B4:P4"/>
    <mergeCell ref="B7:B11"/>
    <mergeCell ref="B5:P5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C637F-0BD8-4337-8A98-1F12CF4AF3F6}">
  <sheetPr>
    <pageSetUpPr fitToPage="1"/>
  </sheetPr>
  <dimension ref="B1:P16"/>
  <sheetViews>
    <sheetView topLeftCell="A2" zoomScale="80" zoomScaleNormal="80" workbookViewId="0">
      <selection activeCell="B12" sqref="B12:P12"/>
    </sheetView>
  </sheetViews>
  <sheetFormatPr defaultRowHeight="15"/>
  <cols>
    <col min="2" max="2" width="18.28515625" customWidth="1"/>
    <col min="3" max="3" width="34" customWidth="1"/>
    <col min="4" max="4" width="38.42578125" customWidth="1"/>
    <col min="5" max="5" width="21.28515625" customWidth="1"/>
    <col min="6" max="7" width="10.5703125" style="50" customWidth="1"/>
    <col min="8" max="8" width="11.42578125" style="50" bestFit="1" customWidth="1"/>
    <col min="9" max="16" width="10.5703125" style="50" customWidth="1"/>
  </cols>
  <sheetData>
    <row r="1" spans="2:16" ht="15.75" thickBot="1"/>
    <row r="2" spans="2:16" ht="20.25" thickTop="1" thickBot="1">
      <c r="B2" s="51" t="s">
        <v>161</v>
      </c>
      <c r="C2" s="52"/>
      <c r="D2" s="52"/>
      <c r="E2" s="52"/>
      <c r="F2" s="53"/>
      <c r="G2" s="54"/>
      <c r="H2" s="55"/>
      <c r="I2" s="53"/>
      <c r="J2" s="53"/>
      <c r="K2" s="53"/>
      <c r="L2" s="53"/>
      <c r="M2" s="53"/>
      <c r="N2" s="53"/>
      <c r="O2" s="53"/>
      <c r="P2" s="56"/>
    </row>
    <row r="3" spans="2:16" ht="19.5" thickTop="1">
      <c r="B3" s="57"/>
      <c r="C3" s="58"/>
      <c r="D3" s="58"/>
      <c r="E3" s="58"/>
      <c r="F3" s="59"/>
      <c r="G3" s="60"/>
      <c r="H3" s="61"/>
      <c r="I3" s="59"/>
      <c r="J3" s="59"/>
      <c r="K3" s="59"/>
      <c r="L3" s="59"/>
      <c r="M3" s="59"/>
      <c r="N3" s="59"/>
      <c r="O3" s="59"/>
      <c r="P3" s="59"/>
    </row>
    <row r="4" spans="2:16" ht="39.950000000000003" customHeight="1">
      <c r="B4" s="117" t="s">
        <v>121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2:16" ht="18">
      <c r="B5" s="107" t="s">
        <v>114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2:16" s="64" customFormat="1" ht="15.75">
      <c r="B6" s="97" t="s">
        <v>33</v>
      </c>
      <c r="C6" s="97" t="s">
        <v>34</v>
      </c>
      <c r="D6" s="97" t="s">
        <v>35</v>
      </c>
      <c r="E6" s="97" t="s">
        <v>36</v>
      </c>
      <c r="F6" s="98" t="s">
        <v>37</v>
      </c>
      <c r="G6" s="98" t="s">
        <v>3</v>
      </c>
      <c r="H6" s="98" t="s">
        <v>4</v>
      </c>
      <c r="I6" s="98" t="s">
        <v>5</v>
      </c>
      <c r="J6" s="98" t="s">
        <v>6</v>
      </c>
      <c r="K6" s="98" t="s">
        <v>7</v>
      </c>
      <c r="L6" s="98" t="s">
        <v>8</v>
      </c>
      <c r="M6" s="98" t="s">
        <v>9</v>
      </c>
      <c r="N6" s="98" t="s">
        <v>10</v>
      </c>
      <c r="O6" s="98" t="s">
        <v>11</v>
      </c>
      <c r="P6" s="98" t="s">
        <v>12</v>
      </c>
    </row>
    <row r="7" spans="2:16" ht="31.5">
      <c r="B7" s="114" t="s">
        <v>31</v>
      </c>
      <c r="C7" s="74" t="s">
        <v>162</v>
      </c>
      <c r="D7" s="66" t="s">
        <v>163</v>
      </c>
      <c r="E7" s="74" t="s">
        <v>73</v>
      </c>
      <c r="F7" s="75">
        <f>'[14]Composição valores'!H357*2*12*128%</f>
        <v>244.56628223999999</v>
      </c>
      <c r="G7" s="75">
        <f>F7*12</f>
        <v>2934.79538688</v>
      </c>
      <c r="H7" s="75">
        <f t="shared" ref="H7:P8" si="0">G7</f>
        <v>2934.79538688</v>
      </c>
      <c r="I7" s="75">
        <f t="shared" si="0"/>
        <v>2934.79538688</v>
      </c>
      <c r="J7" s="75">
        <f t="shared" si="0"/>
        <v>2934.79538688</v>
      </c>
      <c r="K7" s="75">
        <f t="shared" si="0"/>
        <v>2934.79538688</v>
      </c>
      <c r="L7" s="75">
        <f t="shared" si="0"/>
        <v>2934.79538688</v>
      </c>
      <c r="M7" s="75">
        <f t="shared" si="0"/>
        <v>2934.79538688</v>
      </c>
      <c r="N7" s="75">
        <f t="shared" si="0"/>
        <v>2934.79538688</v>
      </c>
      <c r="O7" s="75">
        <f t="shared" si="0"/>
        <v>2934.79538688</v>
      </c>
      <c r="P7" s="75">
        <f t="shared" si="0"/>
        <v>2934.79538688</v>
      </c>
    </row>
    <row r="8" spans="2:16" ht="15.75">
      <c r="B8" s="115"/>
      <c r="C8" s="68" t="s">
        <v>164</v>
      </c>
      <c r="D8" s="68" t="s">
        <v>165</v>
      </c>
      <c r="E8" s="68" t="s">
        <v>166</v>
      </c>
      <c r="F8" s="69">
        <f>'[14]Composição valores'!H364*1.2</f>
        <v>3737.8679999999995</v>
      </c>
      <c r="G8" s="69">
        <f>F8*3</f>
        <v>11213.603999999999</v>
      </c>
      <c r="H8" s="69">
        <f t="shared" si="0"/>
        <v>11213.603999999999</v>
      </c>
      <c r="I8" s="69">
        <f t="shared" si="0"/>
        <v>11213.603999999999</v>
      </c>
      <c r="J8" s="69">
        <f t="shared" si="0"/>
        <v>11213.603999999999</v>
      </c>
      <c r="K8" s="69">
        <f t="shared" si="0"/>
        <v>11213.603999999999</v>
      </c>
      <c r="L8" s="69">
        <f t="shared" si="0"/>
        <v>11213.603999999999</v>
      </c>
      <c r="M8" s="69">
        <f t="shared" si="0"/>
        <v>11213.603999999999</v>
      </c>
      <c r="N8" s="69">
        <f t="shared" si="0"/>
        <v>11213.603999999999</v>
      </c>
      <c r="O8" s="69">
        <f t="shared" si="0"/>
        <v>11213.603999999999</v>
      </c>
      <c r="P8" s="69">
        <f t="shared" si="0"/>
        <v>11213.603999999999</v>
      </c>
    </row>
    <row r="9" spans="2:16" ht="15.75">
      <c r="B9" s="115"/>
      <c r="C9" s="68" t="s">
        <v>167</v>
      </c>
      <c r="D9" s="68" t="s">
        <v>168</v>
      </c>
      <c r="E9" s="68" t="s">
        <v>44</v>
      </c>
      <c r="F9" s="69">
        <f>'[14]Composição valores'!H181*1200</f>
        <v>12156.000000000002</v>
      </c>
      <c r="G9" s="69">
        <f>F9</f>
        <v>12156.000000000002</v>
      </c>
      <c r="H9" s="69">
        <f t="shared" ref="H9:P10" si="1">G9</f>
        <v>12156.000000000002</v>
      </c>
      <c r="I9" s="69">
        <f t="shared" si="1"/>
        <v>12156.000000000002</v>
      </c>
      <c r="J9" s="69">
        <f t="shared" si="1"/>
        <v>12156.000000000002</v>
      </c>
      <c r="K9" s="69">
        <f t="shared" si="1"/>
        <v>12156.000000000002</v>
      </c>
      <c r="L9" s="69">
        <f t="shared" si="1"/>
        <v>12156.000000000002</v>
      </c>
      <c r="M9" s="69">
        <f t="shared" si="1"/>
        <v>12156.000000000002</v>
      </c>
      <c r="N9" s="69">
        <f t="shared" si="1"/>
        <v>12156.000000000002</v>
      </c>
      <c r="O9" s="69">
        <f t="shared" si="1"/>
        <v>12156.000000000002</v>
      </c>
      <c r="P9" s="69">
        <f t="shared" si="1"/>
        <v>12156.000000000002</v>
      </c>
    </row>
    <row r="10" spans="2:16" ht="15.75">
      <c r="B10" s="116"/>
      <c r="C10" s="71" t="s">
        <v>169</v>
      </c>
      <c r="D10" s="68" t="s">
        <v>168</v>
      </c>
      <c r="E10" s="71" t="s">
        <v>44</v>
      </c>
      <c r="F10" s="72">
        <f>'[14]Composição valores'!H183*1200</f>
        <v>19644</v>
      </c>
      <c r="G10" s="72">
        <f>F10</f>
        <v>19644</v>
      </c>
      <c r="H10" s="72">
        <f t="shared" si="1"/>
        <v>19644</v>
      </c>
      <c r="I10" s="72">
        <f t="shared" si="1"/>
        <v>19644</v>
      </c>
      <c r="J10" s="72">
        <f t="shared" si="1"/>
        <v>19644</v>
      </c>
      <c r="K10" s="72">
        <f t="shared" si="1"/>
        <v>19644</v>
      </c>
      <c r="L10" s="72">
        <f t="shared" si="1"/>
        <v>19644</v>
      </c>
      <c r="M10" s="72">
        <f t="shared" si="1"/>
        <v>19644</v>
      </c>
      <c r="N10" s="72">
        <f t="shared" si="1"/>
        <v>19644</v>
      </c>
      <c r="O10" s="72">
        <f t="shared" si="1"/>
        <v>19644</v>
      </c>
      <c r="P10" s="72">
        <f t="shared" si="1"/>
        <v>19644</v>
      </c>
    </row>
    <row r="11" spans="2:16" s="82" customFormat="1" ht="18.75">
      <c r="B11" s="78"/>
      <c r="C11" s="79"/>
      <c r="D11" s="79"/>
      <c r="E11" s="79"/>
      <c r="F11" s="80" t="s">
        <v>107</v>
      </c>
      <c r="G11" s="81">
        <f t="shared" ref="G11:P11" si="2">SUM(G7:G10)</f>
        <v>45948.399386880003</v>
      </c>
      <c r="H11" s="81">
        <f t="shared" si="2"/>
        <v>45948.399386880003</v>
      </c>
      <c r="I11" s="81">
        <f t="shared" si="2"/>
        <v>45948.399386880003</v>
      </c>
      <c r="J11" s="81">
        <f t="shared" si="2"/>
        <v>45948.399386880003</v>
      </c>
      <c r="K11" s="81">
        <f t="shared" si="2"/>
        <v>45948.399386880003</v>
      </c>
      <c r="L11" s="81">
        <f t="shared" si="2"/>
        <v>45948.399386880003</v>
      </c>
      <c r="M11" s="81">
        <f t="shared" si="2"/>
        <v>45948.399386880003</v>
      </c>
      <c r="N11" s="81">
        <f t="shared" si="2"/>
        <v>45948.399386880003</v>
      </c>
      <c r="O11" s="81">
        <f t="shared" si="2"/>
        <v>45948.399386880003</v>
      </c>
      <c r="P11" s="81">
        <f t="shared" si="2"/>
        <v>45948.399386880003</v>
      </c>
    </row>
    <row r="12" spans="2:16" ht="18.75">
      <c r="B12" s="120" t="s">
        <v>170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2"/>
    </row>
    <row r="13" spans="2:16" ht="15.75">
      <c r="B13" s="97" t="s">
        <v>33</v>
      </c>
      <c r="C13" s="97" t="s">
        <v>34</v>
      </c>
      <c r="D13" s="97" t="s">
        <v>35</v>
      </c>
      <c r="E13" s="97" t="s">
        <v>36</v>
      </c>
      <c r="F13" s="98" t="s">
        <v>37</v>
      </c>
      <c r="G13" s="98" t="s">
        <v>3</v>
      </c>
      <c r="H13" s="98" t="s">
        <v>4</v>
      </c>
      <c r="I13" s="98" t="s">
        <v>5</v>
      </c>
      <c r="J13" s="98" t="s">
        <v>6</v>
      </c>
      <c r="K13" s="98" t="s">
        <v>7</v>
      </c>
      <c r="L13" s="98" t="s">
        <v>8</v>
      </c>
      <c r="M13" s="98" t="s">
        <v>9</v>
      </c>
      <c r="N13" s="98" t="s">
        <v>10</v>
      </c>
      <c r="O13" s="98" t="s">
        <v>11</v>
      </c>
      <c r="P13" s="98" t="s">
        <v>12</v>
      </c>
    </row>
    <row r="14" spans="2:16" ht="31.5">
      <c r="B14" s="115" t="s">
        <v>31</v>
      </c>
      <c r="C14" s="99" t="s">
        <v>171</v>
      </c>
      <c r="D14" s="100" t="s">
        <v>172</v>
      </c>
      <c r="E14" s="99" t="s">
        <v>173</v>
      </c>
      <c r="F14" s="101">
        <v>636.89135999999996</v>
      </c>
      <c r="G14" s="101">
        <f>F14*4</f>
        <v>2547.5654399999999</v>
      </c>
      <c r="H14" s="101">
        <f>G14</f>
        <v>2547.5654399999999</v>
      </c>
      <c r="I14" s="101">
        <f>H14</f>
        <v>2547.5654399999999</v>
      </c>
      <c r="J14" s="101">
        <f>I14</f>
        <v>2547.5654399999999</v>
      </c>
      <c r="K14" s="101">
        <f t="shared" ref="K14:K15" si="3">J14</f>
        <v>2547.5654399999999</v>
      </c>
      <c r="L14" s="101">
        <f t="shared" ref="L14:L15" si="4">K14</f>
        <v>2547.5654399999999</v>
      </c>
      <c r="M14" s="101">
        <f t="shared" ref="M14:M15" si="5">L14</f>
        <v>2547.5654399999999</v>
      </c>
      <c r="N14" s="101">
        <f t="shared" ref="N14:N15" si="6">M14</f>
        <v>2547.5654399999999</v>
      </c>
      <c r="O14" s="101">
        <f t="shared" ref="O14:O15" si="7">N14</f>
        <v>2547.5654399999999</v>
      </c>
      <c r="P14" s="101">
        <f t="shared" ref="P14:P15" si="8">O14</f>
        <v>2547.5654399999999</v>
      </c>
    </row>
    <row r="15" spans="2:16" ht="47.25">
      <c r="B15" s="115"/>
      <c r="C15" s="99" t="s">
        <v>174</v>
      </c>
      <c r="D15" s="102" t="s">
        <v>175</v>
      </c>
      <c r="E15" s="99" t="s">
        <v>173</v>
      </c>
      <c r="F15" s="101">
        <v>934.8</v>
      </c>
      <c r="G15" s="101">
        <f>F15*4</f>
        <v>3739.2</v>
      </c>
      <c r="H15" s="101">
        <f>G15</f>
        <v>3739.2</v>
      </c>
      <c r="I15" s="101">
        <f>H15</f>
        <v>3739.2</v>
      </c>
      <c r="J15" s="101">
        <f t="shared" ref="J15" si="9">I15</f>
        <v>3739.2</v>
      </c>
      <c r="K15" s="101">
        <f t="shared" si="3"/>
        <v>3739.2</v>
      </c>
      <c r="L15" s="101">
        <f t="shared" si="4"/>
        <v>3739.2</v>
      </c>
      <c r="M15" s="101">
        <f t="shared" si="5"/>
        <v>3739.2</v>
      </c>
      <c r="N15" s="101">
        <f t="shared" si="6"/>
        <v>3739.2</v>
      </c>
      <c r="O15" s="101">
        <f t="shared" si="7"/>
        <v>3739.2</v>
      </c>
      <c r="P15" s="101">
        <f t="shared" si="8"/>
        <v>3739.2</v>
      </c>
    </row>
    <row r="16" spans="2:16" ht="18.75">
      <c r="B16" s="78"/>
      <c r="C16" s="79"/>
      <c r="D16" s="79"/>
      <c r="E16" s="79"/>
      <c r="F16" s="80" t="s">
        <v>107</v>
      </c>
      <c r="G16" s="81">
        <f>SUM(G14:G15)</f>
        <v>6286.7654399999992</v>
      </c>
      <c r="H16" s="81">
        <f>SUM(H14:H15)</f>
        <v>6286.7654399999992</v>
      </c>
      <c r="I16" s="81">
        <f>SUM(I14:I15)</f>
        <v>6286.7654399999992</v>
      </c>
      <c r="J16" s="81">
        <f>SUM(J14:J15)</f>
        <v>6286.7654399999992</v>
      </c>
      <c r="K16" s="81">
        <f>SUM(K14:K15)</f>
        <v>6286.7654399999992</v>
      </c>
      <c r="L16" s="81">
        <f>SUM(L14:L15)</f>
        <v>6286.7654399999992</v>
      </c>
      <c r="M16" s="81">
        <f>SUM(M14:M15)</f>
        <v>6286.7654399999992</v>
      </c>
      <c r="N16" s="81">
        <f>SUM(N14:N15)</f>
        <v>6286.7654399999992</v>
      </c>
      <c r="O16" s="81">
        <f>SUM(O14:O15)</f>
        <v>6286.7654399999992</v>
      </c>
      <c r="P16" s="81">
        <f>SUM(P14:P15)</f>
        <v>6286.7654399999992</v>
      </c>
    </row>
  </sheetData>
  <mergeCells count="5">
    <mergeCell ref="B7:B10"/>
    <mergeCell ref="B4:P4"/>
    <mergeCell ref="B5:P5"/>
    <mergeCell ref="B12:P12"/>
    <mergeCell ref="B14:B15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A0E2D-38D9-414F-B440-B3988F4835B1}">
  <sheetPr>
    <pageSetUpPr fitToPage="1"/>
  </sheetPr>
  <dimension ref="B1:P13"/>
  <sheetViews>
    <sheetView tabSelected="1" topLeftCell="B1" zoomScale="80" zoomScaleNormal="80" workbookViewId="0">
      <selection activeCell="G17" sqref="G17"/>
    </sheetView>
  </sheetViews>
  <sheetFormatPr defaultRowHeight="15"/>
  <cols>
    <col min="2" max="2" width="18.28515625" customWidth="1"/>
    <col min="3" max="3" width="39.7109375" customWidth="1"/>
    <col min="4" max="4" width="38.42578125" customWidth="1"/>
    <col min="5" max="5" width="21.28515625" customWidth="1"/>
    <col min="6" max="6" width="10.5703125" style="50" customWidth="1"/>
    <col min="7" max="13" width="12.28515625" style="50" bestFit="1" customWidth="1"/>
    <col min="14" max="14" width="16" style="50" customWidth="1"/>
    <col min="15" max="16" width="11.5703125" style="50" bestFit="1" customWidth="1"/>
  </cols>
  <sheetData>
    <row r="1" spans="2:16" ht="15.75" thickBot="1"/>
    <row r="2" spans="2:16" ht="20.25" thickTop="1" thickBot="1">
      <c r="B2" s="51" t="s">
        <v>176</v>
      </c>
      <c r="C2" s="52"/>
      <c r="D2" s="52"/>
      <c r="E2" s="52"/>
      <c r="F2" s="53"/>
      <c r="G2" s="54"/>
      <c r="H2" s="55"/>
      <c r="I2" s="53"/>
      <c r="J2" s="53"/>
      <c r="K2" s="53"/>
      <c r="L2" s="53"/>
      <c r="M2" s="53"/>
      <c r="N2" s="53"/>
      <c r="O2" s="53"/>
      <c r="P2" s="56"/>
    </row>
    <row r="3" spans="2:16" ht="19.5" thickTop="1">
      <c r="B3" s="57"/>
      <c r="C3" s="58"/>
      <c r="D3" s="58"/>
      <c r="E3" s="58"/>
      <c r="F3" s="59"/>
      <c r="G3" s="60"/>
      <c r="H3" s="61"/>
      <c r="I3" s="59"/>
      <c r="J3" s="59"/>
      <c r="K3" s="59"/>
      <c r="L3" s="59"/>
      <c r="M3" s="59"/>
      <c r="N3" s="59"/>
      <c r="O3" s="59"/>
      <c r="P3" s="59"/>
    </row>
    <row r="4" spans="2:16" ht="39.950000000000003" customHeight="1">
      <c r="B4" s="111" t="s">
        <v>121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2:16" ht="18.75">
      <c r="B5" s="129" t="s">
        <v>170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2:16" s="64" customFormat="1" ht="15.75">
      <c r="B6" s="62" t="s">
        <v>33</v>
      </c>
      <c r="C6" s="62" t="s">
        <v>34</v>
      </c>
      <c r="D6" s="62" t="s">
        <v>35</v>
      </c>
      <c r="E6" s="62" t="s">
        <v>36</v>
      </c>
      <c r="F6" s="63" t="s">
        <v>37</v>
      </c>
      <c r="G6" s="63" t="s">
        <v>3</v>
      </c>
      <c r="H6" s="63" t="s">
        <v>4</v>
      </c>
      <c r="I6" s="63" t="s">
        <v>5</v>
      </c>
      <c r="J6" s="63" t="s">
        <v>6</v>
      </c>
      <c r="K6" s="63" t="s">
        <v>7</v>
      </c>
      <c r="L6" s="63" t="s">
        <v>8</v>
      </c>
      <c r="M6" s="63" t="s">
        <v>9</v>
      </c>
      <c r="N6" s="63" t="s">
        <v>10</v>
      </c>
      <c r="O6" s="63" t="s">
        <v>11</v>
      </c>
      <c r="P6" s="63" t="s">
        <v>12</v>
      </c>
    </row>
    <row r="7" spans="2:16" ht="15.75">
      <c r="B7" s="114" t="s">
        <v>177</v>
      </c>
      <c r="C7" s="74" t="s">
        <v>178</v>
      </c>
      <c r="D7" s="76"/>
      <c r="E7" s="123" t="s">
        <v>179</v>
      </c>
      <c r="F7" s="126">
        <v>27500</v>
      </c>
      <c r="G7" s="126">
        <f>F7*6</f>
        <v>165000</v>
      </c>
      <c r="H7" s="126">
        <f>G7</f>
        <v>165000</v>
      </c>
      <c r="I7" s="126">
        <f>G7</f>
        <v>165000</v>
      </c>
      <c r="J7" s="126">
        <f>H7</f>
        <v>165000</v>
      </c>
      <c r="K7" s="126">
        <f t="shared" ref="K7:P7" si="0">J7</f>
        <v>165000</v>
      </c>
      <c r="L7" s="126">
        <f t="shared" si="0"/>
        <v>165000</v>
      </c>
      <c r="M7" s="126">
        <f t="shared" si="0"/>
        <v>165000</v>
      </c>
      <c r="N7" s="126">
        <f t="shared" si="0"/>
        <v>165000</v>
      </c>
      <c r="O7" s="126">
        <f t="shared" si="0"/>
        <v>165000</v>
      </c>
      <c r="P7" s="126">
        <f t="shared" si="0"/>
        <v>165000</v>
      </c>
    </row>
    <row r="8" spans="2:16" ht="15.75">
      <c r="B8" s="115"/>
      <c r="C8" s="68" t="s">
        <v>180</v>
      </c>
      <c r="D8" s="76"/>
      <c r="E8" s="124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2:16" ht="15.75">
      <c r="B9" s="115"/>
      <c r="C9" s="68" t="s">
        <v>181</v>
      </c>
      <c r="D9" s="76"/>
      <c r="E9" s="124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</row>
    <row r="10" spans="2:16" ht="15.75">
      <c r="B10" s="115"/>
      <c r="C10" s="68" t="s">
        <v>182</v>
      </c>
      <c r="D10" s="76"/>
      <c r="E10" s="124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</row>
    <row r="11" spans="2:16" ht="15.75">
      <c r="B11" s="115"/>
      <c r="C11" s="68" t="s">
        <v>183</v>
      </c>
      <c r="D11" s="76"/>
      <c r="E11" s="124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</row>
    <row r="12" spans="2:16" ht="15.75">
      <c r="B12" s="116"/>
      <c r="C12" s="71" t="s">
        <v>184</v>
      </c>
      <c r="D12" s="77"/>
      <c r="E12" s="125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2:16" s="82" customFormat="1" ht="18.75">
      <c r="B13" s="78"/>
      <c r="C13" s="79"/>
      <c r="D13" s="79"/>
      <c r="E13" s="79"/>
      <c r="F13" s="80" t="s">
        <v>107</v>
      </c>
      <c r="G13" s="81">
        <f t="shared" ref="G13:P13" si="1">SUM(G7:G12)</f>
        <v>165000</v>
      </c>
      <c r="H13" s="81">
        <f t="shared" si="1"/>
        <v>165000</v>
      </c>
      <c r="I13" s="81">
        <f t="shared" si="1"/>
        <v>165000</v>
      </c>
      <c r="J13" s="81">
        <f t="shared" si="1"/>
        <v>165000</v>
      </c>
      <c r="K13" s="81">
        <f t="shared" si="1"/>
        <v>165000</v>
      </c>
      <c r="L13" s="81">
        <f t="shared" si="1"/>
        <v>165000</v>
      </c>
      <c r="M13" s="81">
        <f t="shared" si="1"/>
        <v>165000</v>
      </c>
      <c r="N13" s="81">
        <f t="shared" si="1"/>
        <v>165000</v>
      </c>
      <c r="O13" s="81">
        <f t="shared" si="1"/>
        <v>165000</v>
      </c>
      <c r="P13" s="81">
        <f t="shared" si="1"/>
        <v>165000</v>
      </c>
    </row>
  </sheetData>
  <mergeCells count="15">
    <mergeCell ref="B7:B12"/>
    <mergeCell ref="E7:E12"/>
    <mergeCell ref="F7:F12"/>
    <mergeCell ref="B4:P4"/>
    <mergeCell ref="M7:M12"/>
    <mergeCell ref="N7:N12"/>
    <mergeCell ref="O7:O12"/>
    <mergeCell ref="P7:P12"/>
    <mergeCell ref="G7:G12"/>
    <mergeCell ref="H7:H12"/>
    <mergeCell ref="I7:I12"/>
    <mergeCell ref="J7:J12"/>
    <mergeCell ref="K7:K12"/>
    <mergeCell ref="L7:L12"/>
    <mergeCell ref="B5:P5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5:C32"/>
  <sheetViews>
    <sheetView topLeftCell="A9" workbookViewId="0">
      <selection activeCell="G21" sqref="G21"/>
    </sheetView>
  </sheetViews>
  <sheetFormatPr defaultRowHeight="15"/>
  <cols>
    <col min="2" max="2" width="12.42578125" bestFit="1" customWidth="1"/>
    <col min="3" max="3" width="15.85546875" style="45" bestFit="1" customWidth="1"/>
  </cols>
  <sheetData>
    <row r="15" spans="2:3">
      <c r="C15" s="45" t="s">
        <v>185</v>
      </c>
    </row>
    <row r="16" spans="2:3">
      <c r="B16" t="s">
        <v>186</v>
      </c>
      <c r="C16" s="47" t="e">
        <f>SUM(#REF!)</f>
        <v>#REF!</v>
      </c>
    </row>
    <row r="17" spans="2:3">
      <c r="B17" t="s">
        <v>187</v>
      </c>
      <c r="C17" s="47">
        <f>SUM('Casa de Vidro'!G33:P33)</f>
        <v>307979.96177499997</v>
      </c>
    </row>
    <row r="18" spans="2:3">
      <c r="B18" t="s">
        <v>188</v>
      </c>
      <c r="C18" s="47">
        <f>SUM('Casa de Fiscalização'!G33:P33)</f>
        <v>414619.55555499997</v>
      </c>
    </row>
    <row r="19" spans="2:3">
      <c r="B19" t="s">
        <v>189</v>
      </c>
      <c r="C19" s="47">
        <f>SUM(Capela!G33:P33)</f>
        <v>221775.05153999999</v>
      </c>
    </row>
    <row r="20" spans="2:3">
      <c r="B20" t="s">
        <v>190</v>
      </c>
      <c r="C20" s="47" t="e">
        <f>SUM(#REF!)</f>
        <v>#REF!</v>
      </c>
    </row>
    <row r="21" spans="2:3">
      <c r="B21" t="s">
        <v>191</v>
      </c>
      <c r="C21" s="47">
        <f>SUM('Casa Oceano Atlântico'!G33:P33)</f>
        <v>299816.86417500005</v>
      </c>
    </row>
    <row r="22" spans="2:3">
      <c r="B22" t="s">
        <v>192</v>
      </c>
      <c r="C22" s="47">
        <f>SUM('Antiga Escolinha'!G33:P33)</f>
        <v>337596.36395500007</v>
      </c>
    </row>
    <row r="23" spans="2:3">
      <c r="B23" t="s">
        <v>193</v>
      </c>
      <c r="C23" s="47">
        <f>SUM('Casa Restinga'!G33:P33)</f>
        <v>307245.14402499999</v>
      </c>
    </row>
    <row r="24" spans="2:3">
      <c r="B24" t="s">
        <v>194</v>
      </c>
      <c r="C24" s="47">
        <f>SUM('Oficina Trator'!G33:P33)</f>
        <v>117868.09795999997</v>
      </c>
    </row>
    <row r="25" spans="2:3">
      <c r="B25" t="s">
        <v>195</v>
      </c>
      <c r="C25" s="47">
        <f>SUM('Depósito de Equipamentos'!G33:P33)</f>
        <v>135326.43559999997</v>
      </c>
    </row>
    <row r="26" spans="2:3">
      <c r="B26" t="s">
        <v>13</v>
      </c>
      <c r="C26" s="47" t="e">
        <f>SUM(C16:C25)</f>
        <v>#REF!</v>
      </c>
    </row>
    <row r="27" spans="2:3">
      <c r="C27" s="46"/>
    </row>
    <row r="28" spans="2:3">
      <c r="C28" s="46"/>
    </row>
    <row r="29" spans="2:3">
      <c r="C29" s="46"/>
    </row>
    <row r="30" spans="2:3">
      <c r="C30" s="46"/>
    </row>
    <row r="31" spans="2:3">
      <c r="C31" s="46"/>
    </row>
    <row r="32" spans="2:3">
      <c r="C32" s="46"/>
    </row>
  </sheetData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A1B95-FDA5-45FB-A5A7-0BD279AE2645}">
  <sheetPr>
    <pageSetUpPr fitToPage="1"/>
  </sheetPr>
  <dimension ref="B1:P33"/>
  <sheetViews>
    <sheetView zoomScale="55" zoomScaleNormal="55" workbookViewId="0">
      <selection activeCell="B11" sqref="B11:B16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32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103" t="s">
        <v>38</v>
      </c>
      <c r="C7" s="20" t="s">
        <v>39</v>
      </c>
      <c r="D7" s="21" t="s">
        <v>40</v>
      </c>
      <c r="E7" s="20" t="s">
        <v>41</v>
      </c>
      <c r="F7" s="22">
        <f>'[2]Orçamento Sintético'!I24</f>
        <v>128.9</v>
      </c>
      <c r="G7" s="22">
        <f>F7*4</f>
        <v>515.6</v>
      </c>
      <c r="H7" s="22">
        <f t="shared" ref="H7:P9" si="0">G7</f>
        <v>515.6</v>
      </c>
      <c r="I7" s="22">
        <f t="shared" si="0"/>
        <v>515.6</v>
      </c>
      <c r="J7" s="22">
        <f t="shared" si="0"/>
        <v>515.6</v>
      </c>
      <c r="K7" s="22">
        <f t="shared" si="0"/>
        <v>515.6</v>
      </c>
      <c r="L7" s="22">
        <f t="shared" si="0"/>
        <v>515.6</v>
      </c>
      <c r="M7" s="22">
        <f t="shared" si="0"/>
        <v>515.6</v>
      </c>
      <c r="N7" s="22">
        <f t="shared" si="0"/>
        <v>515.6</v>
      </c>
      <c r="O7" s="22">
        <f t="shared" si="0"/>
        <v>515.6</v>
      </c>
      <c r="P7" s="22">
        <f t="shared" si="0"/>
        <v>515.6</v>
      </c>
    </row>
    <row r="8" spans="2:16" ht="15">
      <c r="B8" s="105"/>
      <c r="C8" s="23" t="s">
        <v>42</v>
      </c>
      <c r="D8" s="24" t="s">
        <v>43</v>
      </c>
      <c r="E8" s="23" t="s">
        <v>44</v>
      </c>
      <c r="F8" s="25">
        <f>'[2]Orçamento Sintético'!I19+'[2]Orçamento Sintético'!I20</f>
        <v>194.15</v>
      </c>
      <c r="G8" s="25">
        <f>F8</f>
        <v>194.15</v>
      </c>
      <c r="H8" s="25">
        <f t="shared" si="0"/>
        <v>194.15</v>
      </c>
      <c r="I8" s="25">
        <f t="shared" si="0"/>
        <v>194.15</v>
      </c>
      <c r="J8" s="25">
        <f t="shared" si="0"/>
        <v>194.15</v>
      </c>
      <c r="K8" s="25">
        <f t="shared" si="0"/>
        <v>194.15</v>
      </c>
      <c r="L8" s="25">
        <f t="shared" si="0"/>
        <v>194.15</v>
      </c>
      <c r="M8" s="25">
        <f t="shared" si="0"/>
        <v>194.15</v>
      </c>
      <c r="N8" s="25">
        <f t="shared" si="0"/>
        <v>194.15</v>
      </c>
      <c r="O8" s="25">
        <f t="shared" si="0"/>
        <v>194.15</v>
      </c>
      <c r="P8" s="25">
        <f t="shared" si="0"/>
        <v>194.15</v>
      </c>
    </row>
    <row r="9" spans="2:16" ht="15">
      <c r="B9" s="105"/>
      <c r="C9" s="23" t="s">
        <v>45</v>
      </c>
      <c r="D9" s="26" t="s">
        <v>46</v>
      </c>
      <c r="E9" s="23" t="s">
        <v>47</v>
      </c>
      <c r="F9" s="25">
        <f>'[2]Orçamento Sintético'!I21</f>
        <v>89.8</v>
      </c>
      <c r="G9" s="25">
        <f>F9</f>
        <v>89.8</v>
      </c>
      <c r="H9" s="25">
        <f t="shared" si="0"/>
        <v>89.8</v>
      </c>
      <c r="I9" s="25">
        <f t="shared" si="0"/>
        <v>89.8</v>
      </c>
      <c r="J9" s="25">
        <f t="shared" si="0"/>
        <v>89.8</v>
      </c>
      <c r="K9" s="25">
        <f t="shared" si="0"/>
        <v>89.8</v>
      </c>
      <c r="L9" s="25">
        <f t="shared" si="0"/>
        <v>89.8</v>
      </c>
      <c r="M9" s="25">
        <f t="shared" si="0"/>
        <v>89.8</v>
      </c>
      <c r="N9" s="25">
        <f t="shared" si="0"/>
        <v>89.8</v>
      </c>
      <c r="O9" s="25">
        <f t="shared" si="0"/>
        <v>89.8</v>
      </c>
      <c r="P9" s="25">
        <f t="shared" si="0"/>
        <v>89.8</v>
      </c>
    </row>
    <row r="10" spans="2:16" ht="15">
      <c r="B10" s="104"/>
      <c r="C10" s="27" t="s">
        <v>48</v>
      </c>
      <c r="D10" s="28" t="s">
        <v>49</v>
      </c>
      <c r="E10" s="27" t="s">
        <v>50</v>
      </c>
      <c r="F10" s="29">
        <f>'[2]Orçamento Sintético'!I22</f>
        <v>53.18</v>
      </c>
      <c r="G10" s="29"/>
      <c r="H10" s="29">
        <f>F10</f>
        <v>53.18</v>
      </c>
      <c r="I10" s="29"/>
      <c r="J10" s="29">
        <f>H10</f>
        <v>53.18</v>
      </c>
      <c r="K10" s="29"/>
      <c r="L10" s="29">
        <f>J10</f>
        <v>53.18</v>
      </c>
      <c r="M10" s="29"/>
      <c r="N10" s="29">
        <f>L10</f>
        <v>53.18</v>
      </c>
      <c r="O10" s="29"/>
      <c r="P10" s="29">
        <f>N10</f>
        <v>53.18</v>
      </c>
    </row>
    <row r="11" spans="2:16" ht="15">
      <c r="B11" s="103" t="s">
        <v>51</v>
      </c>
      <c r="C11" s="20" t="s">
        <v>39</v>
      </c>
      <c r="D11" s="21" t="s">
        <v>52</v>
      </c>
      <c r="E11" s="20" t="s">
        <v>41</v>
      </c>
      <c r="F11" s="22">
        <f>'[2]Orçamento Sintético'!I17</f>
        <v>90.4</v>
      </c>
      <c r="G11" s="22">
        <f>F11*4</f>
        <v>361.6</v>
      </c>
      <c r="H11" s="22">
        <f t="shared" ref="H11:P14" si="1">G11</f>
        <v>361.6</v>
      </c>
      <c r="I11" s="22">
        <f t="shared" si="1"/>
        <v>361.6</v>
      </c>
      <c r="J11" s="22">
        <f t="shared" si="1"/>
        <v>361.6</v>
      </c>
      <c r="K11" s="22">
        <f t="shared" si="1"/>
        <v>361.6</v>
      </c>
      <c r="L11" s="22">
        <f t="shared" si="1"/>
        <v>361.6</v>
      </c>
      <c r="M11" s="22">
        <f t="shared" si="1"/>
        <v>361.6</v>
      </c>
      <c r="N11" s="22">
        <f t="shared" si="1"/>
        <v>361.6</v>
      </c>
      <c r="O11" s="22">
        <f t="shared" si="1"/>
        <v>361.6</v>
      </c>
      <c r="P11" s="22">
        <f t="shared" si="1"/>
        <v>361.6</v>
      </c>
    </row>
    <row r="12" spans="2:16" ht="15">
      <c r="B12" s="106"/>
      <c r="C12" s="30" t="s">
        <v>53</v>
      </c>
      <c r="D12" s="31" t="s">
        <v>54</v>
      </c>
      <c r="E12" s="30" t="s">
        <v>55</v>
      </c>
      <c r="F12" s="32">
        <f>'[2]Orçamento Sintético'!I10</f>
        <v>128.56</v>
      </c>
      <c r="G12" s="32">
        <f>F12</f>
        <v>128.56</v>
      </c>
      <c r="H12" s="32">
        <f t="shared" si="1"/>
        <v>128.56</v>
      </c>
      <c r="I12" s="32">
        <f t="shared" si="1"/>
        <v>128.56</v>
      </c>
      <c r="J12" s="32">
        <f t="shared" si="1"/>
        <v>128.56</v>
      </c>
      <c r="K12" s="32">
        <f t="shared" si="1"/>
        <v>128.56</v>
      </c>
      <c r="L12" s="32">
        <f t="shared" si="1"/>
        <v>128.56</v>
      </c>
      <c r="M12" s="32">
        <f t="shared" si="1"/>
        <v>128.56</v>
      </c>
      <c r="N12" s="32">
        <f t="shared" si="1"/>
        <v>128.56</v>
      </c>
      <c r="O12" s="32">
        <f t="shared" si="1"/>
        <v>128.56</v>
      </c>
      <c r="P12" s="32">
        <f t="shared" si="1"/>
        <v>128.56</v>
      </c>
    </row>
    <row r="13" spans="2:16" ht="15">
      <c r="B13" s="106"/>
      <c r="C13" s="30" t="s">
        <v>56</v>
      </c>
      <c r="D13" s="31" t="s">
        <v>57</v>
      </c>
      <c r="E13" s="30" t="s">
        <v>58</v>
      </c>
      <c r="F13" s="32">
        <f>'[2]Orçamento Sintético'!I13</f>
        <v>128.24</v>
      </c>
      <c r="G13" s="32">
        <f>F13*2</f>
        <v>256.48</v>
      </c>
      <c r="H13" s="32">
        <f t="shared" si="1"/>
        <v>256.48</v>
      </c>
      <c r="I13" s="32">
        <f t="shared" si="1"/>
        <v>256.48</v>
      </c>
      <c r="J13" s="32">
        <f t="shared" si="1"/>
        <v>256.48</v>
      </c>
      <c r="K13" s="32">
        <f t="shared" si="1"/>
        <v>256.48</v>
      </c>
      <c r="L13" s="32">
        <f t="shared" si="1"/>
        <v>256.48</v>
      </c>
      <c r="M13" s="32">
        <f t="shared" si="1"/>
        <v>256.48</v>
      </c>
      <c r="N13" s="32">
        <f t="shared" si="1"/>
        <v>256.48</v>
      </c>
      <c r="O13" s="32">
        <f t="shared" si="1"/>
        <v>256.48</v>
      </c>
      <c r="P13" s="32">
        <f t="shared" si="1"/>
        <v>256.48</v>
      </c>
    </row>
    <row r="14" spans="2:16" ht="30">
      <c r="B14" s="106"/>
      <c r="C14" s="33" t="s">
        <v>59</v>
      </c>
      <c r="D14" s="31" t="s">
        <v>60</v>
      </c>
      <c r="E14" s="30" t="s">
        <v>44</v>
      </c>
      <c r="F14" s="32">
        <f>'[2]Orçamento Sintético'!I14</f>
        <v>44.5</v>
      </c>
      <c r="G14" s="32">
        <f>F14</f>
        <v>44.5</v>
      </c>
      <c r="H14" s="32">
        <f t="shared" si="1"/>
        <v>44.5</v>
      </c>
      <c r="I14" s="32">
        <f t="shared" si="1"/>
        <v>44.5</v>
      </c>
      <c r="J14" s="32">
        <f t="shared" si="1"/>
        <v>44.5</v>
      </c>
      <c r="K14" s="32">
        <f t="shared" si="1"/>
        <v>44.5</v>
      </c>
      <c r="L14" s="32">
        <f t="shared" si="1"/>
        <v>44.5</v>
      </c>
      <c r="M14" s="32">
        <f t="shared" si="1"/>
        <v>44.5</v>
      </c>
      <c r="N14" s="32">
        <f t="shared" si="1"/>
        <v>44.5</v>
      </c>
      <c r="O14" s="32">
        <f t="shared" si="1"/>
        <v>44.5</v>
      </c>
      <c r="P14" s="32">
        <f t="shared" si="1"/>
        <v>44.5</v>
      </c>
    </row>
    <row r="15" spans="2:16" ht="30">
      <c r="B15" s="105"/>
      <c r="C15" s="23" t="s">
        <v>61</v>
      </c>
      <c r="D15" s="26" t="s">
        <v>62</v>
      </c>
      <c r="E15" s="23" t="s">
        <v>50</v>
      </c>
      <c r="F15" s="25">
        <f>'[2]Orçamento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>
      <c r="B16" s="104"/>
      <c r="C16" s="27" t="s">
        <v>63</v>
      </c>
      <c r="D16" s="28" t="s">
        <v>64</v>
      </c>
      <c r="E16" s="27" t="s">
        <v>41</v>
      </c>
      <c r="F16" s="29">
        <f>'[2]Orçamento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customHeight="1">
      <c r="B17" s="103" t="s">
        <v>65</v>
      </c>
      <c r="C17" s="20" t="s">
        <v>66</v>
      </c>
      <c r="D17" s="21" t="s">
        <v>67</v>
      </c>
      <c r="E17" s="20" t="s">
        <v>47</v>
      </c>
      <c r="F17" s="22">
        <f>[3]Dados!G38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>
      <c r="B18" s="105"/>
      <c r="C18" s="34" t="s">
        <v>68</v>
      </c>
      <c r="D18" s="24" t="s">
        <v>69</v>
      </c>
      <c r="E18" s="23" t="s">
        <v>44</v>
      </c>
      <c r="F18" s="25">
        <f>'[2]Orçamento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103" t="s">
        <v>70</v>
      </c>
      <c r="C19" s="20" t="s">
        <v>71</v>
      </c>
      <c r="D19" s="21" t="s">
        <v>72</v>
      </c>
      <c r="E19" s="20" t="s">
        <v>73</v>
      </c>
      <c r="F19" s="22">
        <f>'[2]Orçamento Sintético'!I34</f>
        <v>231.6</v>
      </c>
      <c r="G19" s="22">
        <f>F19*12</f>
        <v>2779.2</v>
      </c>
      <c r="H19" s="22">
        <f t="shared" si="2"/>
        <v>2779.2</v>
      </c>
      <c r="I19" s="22">
        <f t="shared" si="2"/>
        <v>2779.2</v>
      </c>
      <c r="J19" s="22">
        <f t="shared" si="2"/>
        <v>2779.2</v>
      </c>
      <c r="K19" s="22">
        <f t="shared" si="2"/>
        <v>2779.2</v>
      </c>
      <c r="L19" s="22">
        <f t="shared" si="2"/>
        <v>2779.2</v>
      </c>
      <c r="M19" s="22">
        <f t="shared" si="2"/>
        <v>2779.2</v>
      </c>
      <c r="N19" s="22">
        <f t="shared" si="2"/>
        <v>2779.2</v>
      </c>
      <c r="O19" s="22">
        <f t="shared" si="2"/>
        <v>2779.2</v>
      </c>
      <c r="P19" s="22">
        <f t="shared" si="2"/>
        <v>2779.2</v>
      </c>
    </row>
    <row r="20" spans="2:16" ht="30">
      <c r="B20" s="105"/>
      <c r="C20" s="23" t="s">
        <v>74</v>
      </c>
      <c r="D20" s="26" t="s">
        <v>75</v>
      </c>
      <c r="E20" s="23" t="s">
        <v>44</v>
      </c>
      <c r="F20" s="25">
        <f>'[2]Orçamento Sintético'!I35</f>
        <v>541.19999999999993</v>
      </c>
      <c r="G20" s="25">
        <f>F20</f>
        <v>541.19999999999993</v>
      </c>
      <c r="H20" s="25">
        <f t="shared" si="2"/>
        <v>541.19999999999993</v>
      </c>
      <c r="I20" s="25">
        <f t="shared" si="2"/>
        <v>541.19999999999993</v>
      </c>
      <c r="J20" s="25">
        <f t="shared" si="2"/>
        <v>541.19999999999993</v>
      </c>
      <c r="K20" s="25">
        <f t="shared" si="2"/>
        <v>541.19999999999993</v>
      </c>
      <c r="L20" s="25">
        <f t="shared" si="2"/>
        <v>541.19999999999993</v>
      </c>
      <c r="M20" s="25">
        <f t="shared" si="2"/>
        <v>541.19999999999993</v>
      </c>
      <c r="N20" s="25">
        <f t="shared" si="2"/>
        <v>541.19999999999993</v>
      </c>
      <c r="O20" s="25">
        <f t="shared" si="2"/>
        <v>541.19999999999993</v>
      </c>
      <c r="P20" s="25">
        <f t="shared" si="2"/>
        <v>541.19999999999993</v>
      </c>
    </row>
    <row r="21" spans="2:16" ht="30">
      <c r="B21" s="105"/>
      <c r="C21" s="23" t="s">
        <v>76</v>
      </c>
      <c r="D21" s="26" t="s">
        <v>77</v>
      </c>
      <c r="E21" s="23" t="s">
        <v>78</v>
      </c>
      <c r="F21" s="25">
        <f>'[2]Orçamento Sintético'!I35</f>
        <v>541.19999999999993</v>
      </c>
      <c r="G21" s="25">
        <f>F21*2</f>
        <v>1082.3999999999999</v>
      </c>
      <c r="H21" s="25">
        <f t="shared" si="2"/>
        <v>1082.3999999999999</v>
      </c>
      <c r="I21" s="25">
        <f t="shared" si="2"/>
        <v>1082.3999999999999</v>
      </c>
      <c r="J21" s="25">
        <f t="shared" si="2"/>
        <v>1082.3999999999999</v>
      </c>
      <c r="K21" s="25">
        <f t="shared" si="2"/>
        <v>1082.3999999999999</v>
      </c>
      <c r="L21" s="25">
        <f t="shared" si="2"/>
        <v>1082.3999999999999</v>
      </c>
      <c r="M21" s="25">
        <f t="shared" si="2"/>
        <v>1082.3999999999999</v>
      </c>
      <c r="N21" s="25">
        <f t="shared" si="2"/>
        <v>1082.3999999999999</v>
      </c>
      <c r="O21" s="25">
        <f t="shared" si="2"/>
        <v>1082.3999999999999</v>
      </c>
      <c r="P21" s="25">
        <f t="shared" si="2"/>
        <v>1082.3999999999999</v>
      </c>
    </row>
    <row r="22" spans="2:16" ht="15">
      <c r="B22" s="103" t="s">
        <v>79</v>
      </c>
      <c r="C22" s="20" t="s">
        <v>80</v>
      </c>
      <c r="D22" s="35" t="s">
        <v>81</v>
      </c>
      <c r="E22" s="20" t="s">
        <v>50</v>
      </c>
      <c r="F22" s="22">
        <f>'[2]Orçamento Sintético'!I37</f>
        <v>109.32</v>
      </c>
      <c r="G22" s="22"/>
      <c r="H22" s="22">
        <f>F22</f>
        <v>109.32</v>
      </c>
      <c r="I22" s="22"/>
      <c r="J22" s="22">
        <f>H22</f>
        <v>109.32</v>
      </c>
      <c r="K22" s="22"/>
      <c r="L22" s="22">
        <f>J22</f>
        <v>109.32</v>
      </c>
      <c r="M22" s="22"/>
      <c r="N22" s="22">
        <f>L22</f>
        <v>109.32</v>
      </c>
      <c r="O22" s="22"/>
      <c r="P22" s="22">
        <f>N22</f>
        <v>109.32</v>
      </c>
    </row>
    <row r="23" spans="2:16" ht="15">
      <c r="B23" s="104"/>
      <c r="C23" s="27" t="s">
        <v>82</v>
      </c>
      <c r="D23" s="28" t="s">
        <v>83</v>
      </c>
      <c r="E23" s="27" t="s">
        <v>47</v>
      </c>
      <c r="F23" s="29">
        <f>'[2]Orçamento Sintético'!G38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103" t="s">
        <v>84</v>
      </c>
      <c r="C24" s="20" t="s">
        <v>85</v>
      </c>
      <c r="D24" s="35" t="s">
        <v>86</v>
      </c>
      <c r="E24" s="20" t="s">
        <v>73</v>
      </c>
      <c r="F24" s="22">
        <f>'[2]Orçamento Sintético'!I6</f>
        <v>642.21509999999989</v>
      </c>
      <c r="G24" s="22">
        <f>F24*12</f>
        <v>7706.5811999999987</v>
      </c>
      <c r="H24" s="22">
        <f t="shared" ref="H24:P25" si="3">G24</f>
        <v>7706.5811999999987</v>
      </c>
      <c r="I24" s="22">
        <f t="shared" si="3"/>
        <v>7706.5811999999987</v>
      </c>
      <c r="J24" s="22">
        <f t="shared" si="3"/>
        <v>7706.5811999999987</v>
      </c>
      <c r="K24" s="22">
        <f t="shared" si="3"/>
        <v>7706.5811999999987</v>
      </c>
      <c r="L24" s="22">
        <f t="shared" si="3"/>
        <v>7706.5811999999987</v>
      </c>
      <c r="M24" s="22">
        <f t="shared" si="3"/>
        <v>7706.5811999999987</v>
      </c>
      <c r="N24" s="22">
        <f t="shared" si="3"/>
        <v>7706.5811999999987</v>
      </c>
      <c r="O24" s="22">
        <f t="shared" si="3"/>
        <v>7706.5811999999987</v>
      </c>
      <c r="P24" s="22">
        <f t="shared" si="3"/>
        <v>7706.5811999999987</v>
      </c>
    </row>
    <row r="25" spans="2:16" ht="15">
      <c r="B25" s="106"/>
      <c r="C25" s="20" t="s">
        <v>87</v>
      </c>
      <c r="D25" s="35" t="s">
        <v>86</v>
      </c>
      <c r="E25" s="20" t="s">
        <v>73</v>
      </c>
      <c r="F25" s="32">
        <f>'[2]Orçamento Sintético'!I11</f>
        <v>540</v>
      </c>
      <c r="G25" s="22">
        <f>F25*12</f>
        <v>6480</v>
      </c>
      <c r="H25" s="22">
        <f>G25</f>
        <v>6480</v>
      </c>
      <c r="I25" s="22">
        <f t="shared" si="3"/>
        <v>6480</v>
      </c>
      <c r="J25" s="22">
        <f t="shared" si="3"/>
        <v>6480</v>
      </c>
      <c r="K25" s="22">
        <f t="shared" si="3"/>
        <v>6480</v>
      </c>
      <c r="L25" s="22">
        <f t="shared" si="3"/>
        <v>6480</v>
      </c>
      <c r="M25" s="22">
        <f t="shared" si="3"/>
        <v>6480</v>
      </c>
      <c r="N25" s="22">
        <f t="shared" si="3"/>
        <v>6480</v>
      </c>
      <c r="O25" s="22">
        <f t="shared" si="3"/>
        <v>6480</v>
      </c>
      <c r="P25" s="22">
        <f t="shared" si="3"/>
        <v>6480</v>
      </c>
    </row>
    <row r="26" spans="2:16" ht="15">
      <c r="B26" s="105"/>
      <c r="C26" s="23" t="s">
        <v>88</v>
      </c>
      <c r="D26" s="24" t="s">
        <v>89</v>
      </c>
      <c r="E26" s="23" t="s">
        <v>78</v>
      </c>
      <c r="F26" s="25">
        <f>'[2]Orçamento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105"/>
      <c r="C27" s="23" t="s">
        <v>90</v>
      </c>
      <c r="D27" s="24" t="s">
        <v>91</v>
      </c>
      <c r="E27" s="23" t="s">
        <v>92</v>
      </c>
      <c r="F27" s="25">
        <f>'[2]Orçamento Sintético'!I9</f>
        <v>1853.47929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1853.47929</v>
      </c>
    </row>
    <row r="28" spans="2:16" ht="15">
      <c r="B28" s="105"/>
      <c r="C28" s="23" t="s">
        <v>93</v>
      </c>
      <c r="D28" s="24" t="s">
        <v>94</v>
      </c>
      <c r="E28" s="20" t="s">
        <v>95</v>
      </c>
      <c r="F28" s="25">
        <f>'[2]Orçamento Sintético'!I8</f>
        <v>1860.4559999999999</v>
      </c>
      <c r="G28" s="25"/>
      <c r="H28" s="25">
        <f>F28</f>
        <v>1860.4559999999999</v>
      </c>
      <c r="I28" s="25"/>
      <c r="J28" s="25">
        <f>H28</f>
        <v>1860.4559999999999</v>
      </c>
      <c r="K28" s="25"/>
      <c r="L28" s="25">
        <f>J28</f>
        <v>1860.4559999999999</v>
      </c>
      <c r="M28" s="25"/>
      <c r="N28" s="25">
        <f>L28</f>
        <v>1860.4559999999999</v>
      </c>
      <c r="O28" s="25"/>
      <c r="P28" s="36" t="s">
        <v>26</v>
      </c>
    </row>
    <row r="29" spans="2:16" ht="52.9" customHeight="1">
      <c r="B29" s="103" t="s">
        <v>96</v>
      </c>
      <c r="C29" s="37" t="s">
        <v>97</v>
      </c>
      <c r="D29" s="35" t="s">
        <v>98</v>
      </c>
      <c r="E29" s="20" t="s">
        <v>44</v>
      </c>
      <c r="F29" s="22">
        <f>'[2]Orçamento Sintético'!I29</f>
        <v>480.8</v>
      </c>
      <c r="G29" s="22">
        <f t="shared" ref="G29:P29" si="5">F29</f>
        <v>480.8</v>
      </c>
      <c r="H29" s="22">
        <f t="shared" si="5"/>
        <v>480.8</v>
      </c>
      <c r="I29" s="22">
        <f t="shared" si="5"/>
        <v>480.8</v>
      </c>
      <c r="J29" s="22">
        <f t="shared" si="5"/>
        <v>480.8</v>
      </c>
      <c r="K29" s="22">
        <f t="shared" si="5"/>
        <v>480.8</v>
      </c>
      <c r="L29" s="22">
        <f t="shared" si="5"/>
        <v>480.8</v>
      </c>
      <c r="M29" s="22">
        <f t="shared" si="5"/>
        <v>480.8</v>
      </c>
      <c r="N29" s="22">
        <f t="shared" si="5"/>
        <v>480.8</v>
      </c>
      <c r="O29" s="22">
        <f t="shared" si="5"/>
        <v>480.8</v>
      </c>
      <c r="P29" s="22">
        <f t="shared" si="5"/>
        <v>480.8</v>
      </c>
    </row>
    <row r="30" spans="2:16" ht="15">
      <c r="B30" s="104"/>
      <c r="C30" s="27" t="s">
        <v>99</v>
      </c>
      <c r="D30" s="28" t="s">
        <v>100</v>
      </c>
      <c r="E30" s="27" t="s">
        <v>50</v>
      </c>
      <c r="F30" s="29">
        <f>SUM('[2]Orçamento Sintético'!I27:I28)</f>
        <v>3098.1019999999999</v>
      </c>
      <c r="G30" s="29"/>
      <c r="H30" s="29">
        <f>F30</f>
        <v>3098.1019999999999</v>
      </c>
      <c r="I30" s="38"/>
      <c r="J30" s="29">
        <f>H30</f>
        <v>3098.1019999999999</v>
      </c>
      <c r="K30" s="38"/>
      <c r="L30" s="29">
        <f>J30</f>
        <v>3098.1019999999999</v>
      </c>
      <c r="M30" s="38"/>
      <c r="N30" s="29">
        <f>L30</f>
        <v>3098.1019999999999</v>
      </c>
      <c r="O30" s="38"/>
      <c r="P30" s="29">
        <f>N30</f>
        <v>3098.1019999999999</v>
      </c>
    </row>
    <row r="31" spans="2:16" ht="15">
      <c r="B31" s="103" t="s">
        <v>101</v>
      </c>
      <c r="C31" s="20" t="s">
        <v>102</v>
      </c>
      <c r="D31" s="21" t="s">
        <v>103</v>
      </c>
      <c r="E31" s="20" t="s">
        <v>104</v>
      </c>
      <c r="F31" s="22">
        <f>'[2]Orçamento Sintético'!I31</f>
        <v>14393.6</v>
      </c>
      <c r="G31" s="22"/>
      <c r="H31" s="22"/>
      <c r="I31" s="22">
        <f>F31</f>
        <v>14393.6</v>
      </c>
      <c r="J31" s="22"/>
      <c r="K31" s="22"/>
      <c r="L31" s="22">
        <f>I31</f>
        <v>14393.6</v>
      </c>
      <c r="M31" s="22"/>
      <c r="N31" s="22"/>
      <c r="O31" s="22">
        <f>L31</f>
        <v>14393.6</v>
      </c>
      <c r="P31" s="22"/>
    </row>
    <row r="32" spans="2:16" ht="15">
      <c r="B32" s="105"/>
      <c r="C32" s="23" t="s">
        <v>105</v>
      </c>
      <c r="D32" s="24" t="s">
        <v>106</v>
      </c>
      <c r="E32" s="20" t="s">
        <v>104</v>
      </c>
      <c r="F32" s="25">
        <f>'[2]Orçamento Sintético'!I32</f>
        <v>2082.66</v>
      </c>
      <c r="G32" s="22"/>
      <c r="H32" s="22"/>
      <c r="I32" s="22">
        <f>F32</f>
        <v>2082.66</v>
      </c>
      <c r="J32" s="22"/>
      <c r="K32" s="22"/>
      <c r="L32" s="22">
        <f>I32</f>
        <v>2082.66</v>
      </c>
      <c r="M32" s="22"/>
      <c r="N32" s="22"/>
      <c r="O32" s="22">
        <f>L32</f>
        <v>2082.66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 t="shared" ref="G33:P33" si="6">SUM(G7:G32)</f>
        <v>23115.812848500002</v>
      </c>
      <c r="H33" s="44">
        <f t="shared" si="6"/>
        <v>28521.870848499995</v>
      </c>
      <c r="I33" s="44">
        <f t="shared" si="6"/>
        <v>39592.0728485</v>
      </c>
      <c r="J33" s="44">
        <f t="shared" si="6"/>
        <v>28706.740848499994</v>
      </c>
      <c r="K33" s="44">
        <f t="shared" si="6"/>
        <v>23115.812848500002</v>
      </c>
      <c r="L33" s="44">
        <f t="shared" si="6"/>
        <v>44998.13084849999</v>
      </c>
      <c r="M33" s="44">
        <f t="shared" si="6"/>
        <v>23115.812848500002</v>
      </c>
      <c r="N33" s="44">
        <f t="shared" si="6"/>
        <v>28706.740848499994</v>
      </c>
      <c r="O33" s="44">
        <f t="shared" si="6"/>
        <v>39592.0728485</v>
      </c>
      <c r="P33" s="44">
        <f t="shared" si="6"/>
        <v>28514.894138499996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776F-A447-4CCD-B151-A1AC29F4953B}">
  <sheetPr>
    <pageSetUpPr fitToPage="1"/>
  </sheetPr>
  <dimension ref="B1:P33"/>
  <sheetViews>
    <sheetView zoomScale="55" zoomScaleNormal="55" workbookViewId="0">
      <selection activeCell="D4" sqref="D4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108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103" t="s">
        <v>38</v>
      </c>
      <c r="C7" s="20" t="s">
        <v>39</v>
      </c>
      <c r="D7" s="21" t="s">
        <v>40</v>
      </c>
      <c r="E7" s="20" t="s">
        <v>41</v>
      </c>
      <c r="F7" s="22">
        <f>'[4]Orçamento Sintético'!I24</f>
        <v>103.12</v>
      </c>
      <c r="G7" s="22">
        <f>F7*4</f>
        <v>412.48</v>
      </c>
      <c r="H7" s="22">
        <f t="shared" ref="H7:P9" si="0">G7</f>
        <v>412.48</v>
      </c>
      <c r="I7" s="22">
        <f t="shared" si="0"/>
        <v>412.48</v>
      </c>
      <c r="J7" s="22">
        <f t="shared" si="0"/>
        <v>412.48</v>
      </c>
      <c r="K7" s="22">
        <f t="shared" si="0"/>
        <v>412.48</v>
      </c>
      <c r="L7" s="22">
        <f t="shared" si="0"/>
        <v>412.48</v>
      </c>
      <c r="M7" s="22">
        <f t="shared" si="0"/>
        <v>412.48</v>
      </c>
      <c r="N7" s="22">
        <f t="shared" si="0"/>
        <v>412.48</v>
      </c>
      <c r="O7" s="22">
        <f t="shared" si="0"/>
        <v>412.48</v>
      </c>
      <c r="P7" s="22">
        <f t="shared" si="0"/>
        <v>412.48</v>
      </c>
    </row>
    <row r="8" spans="2:16" ht="15">
      <c r="B8" s="105"/>
      <c r="C8" s="23" t="s">
        <v>42</v>
      </c>
      <c r="D8" s="24" t="s">
        <v>43</v>
      </c>
      <c r="E8" s="23" t="s">
        <v>44</v>
      </c>
      <c r="F8" s="25">
        <f>'[4]Orçamento Sintético'!I19+'[4]Orçamento Sintético'!I20</f>
        <v>194.15</v>
      </c>
      <c r="G8" s="25">
        <f>F8</f>
        <v>194.15</v>
      </c>
      <c r="H8" s="25">
        <f t="shared" si="0"/>
        <v>194.15</v>
      </c>
      <c r="I8" s="25">
        <f t="shared" si="0"/>
        <v>194.15</v>
      </c>
      <c r="J8" s="25">
        <f t="shared" si="0"/>
        <v>194.15</v>
      </c>
      <c r="K8" s="25">
        <f t="shared" si="0"/>
        <v>194.15</v>
      </c>
      <c r="L8" s="25">
        <f t="shared" si="0"/>
        <v>194.15</v>
      </c>
      <c r="M8" s="25">
        <f t="shared" si="0"/>
        <v>194.15</v>
      </c>
      <c r="N8" s="25">
        <f t="shared" si="0"/>
        <v>194.15</v>
      </c>
      <c r="O8" s="25">
        <f t="shared" si="0"/>
        <v>194.15</v>
      </c>
      <c r="P8" s="25">
        <f t="shared" si="0"/>
        <v>194.15</v>
      </c>
    </row>
    <row r="9" spans="2:16" ht="15">
      <c r="B9" s="105"/>
      <c r="C9" s="23" t="s">
        <v>45</v>
      </c>
      <c r="D9" s="26" t="s">
        <v>46</v>
      </c>
      <c r="E9" s="23" t="s">
        <v>47</v>
      </c>
      <c r="F9" s="25">
        <f>'[4]Orçamento Sintético'!I21</f>
        <v>89.8</v>
      </c>
      <c r="G9" s="25">
        <f>F9</f>
        <v>89.8</v>
      </c>
      <c r="H9" s="25">
        <f t="shared" si="0"/>
        <v>89.8</v>
      </c>
      <c r="I9" s="25">
        <f t="shared" si="0"/>
        <v>89.8</v>
      </c>
      <c r="J9" s="25">
        <f t="shared" si="0"/>
        <v>89.8</v>
      </c>
      <c r="K9" s="25">
        <f t="shared" si="0"/>
        <v>89.8</v>
      </c>
      <c r="L9" s="25">
        <f t="shared" si="0"/>
        <v>89.8</v>
      </c>
      <c r="M9" s="25">
        <f t="shared" si="0"/>
        <v>89.8</v>
      </c>
      <c r="N9" s="25">
        <f t="shared" si="0"/>
        <v>89.8</v>
      </c>
      <c r="O9" s="25">
        <f t="shared" si="0"/>
        <v>89.8</v>
      </c>
      <c r="P9" s="25">
        <f t="shared" si="0"/>
        <v>89.8</v>
      </c>
    </row>
    <row r="10" spans="2:16" ht="15">
      <c r="B10" s="104"/>
      <c r="C10" s="27" t="s">
        <v>48</v>
      </c>
      <c r="D10" s="28" t="s">
        <v>49</v>
      </c>
      <c r="E10" s="27" t="s">
        <v>50</v>
      </c>
      <c r="F10" s="29">
        <f>'[4]Orçamento Sintético'!I22</f>
        <v>53.18</v>
      </c>
      <c r="G10" s="29"/>
      <c r="H10" s="29">
        <f>F10</f>
        <v>53.18</v>
      </c>
      <c r="I10" s="29"/>
      <c r="J10" s="29">
        <f>H10</f>
        <v>53.18</v>
      </c>
      <c r="K10" s="29"/>
      <c r="L10" s="29">
        <f>J10</f>
        <v>53.18</v>
      </c>
      <c r="M10" s="29"/>
      <c r="N10" s="29">
        <f>L10</f>
        <v>53.18</v>
      </c>
      <c r="O10" s="29"/>
      <c r="P10" s="29">
        <f>N10</f>
        <v>53.18</v>
      </c>
    </row>
    <row r="11" spans="2:16" ht="15">
      <c r="B11" s="103" t="s">
        <v>51</v>
      </c>
      <c r="C11" s="20" t="s">
        <v>39</v>
      </c>
      <c r="D11" s="21" t="s">
        <v>52</v>
      </c>
      <c r="E11" s="20" t="s">
        <v>41</v>
      </c>
      <c r="F11" s="22">
        <f>'[4]Orçamento Sintético'!I17</f>
        <v>90.4</v>
      </c>
      <c r="G11" s="22">
        <f>F11*4</f>
        <v>361.6</v>
      </c>
      <c r="H11" s="22">
        <f t="shared" ref="H11:P14" si="1">G11</f>
        <v>361.6</v>
      </c>
      <c r="I11" s="22">
        <f t="shared" si="1"/>
        <v>361.6</v>
      </c>
      <c r="J11" s="22">
        <f t="shared" si="1"/>
        <v>361.6</v>
      </c>
      <c r="K11" s="22">
        <f t="shared" si="1"/>
        <v>361.6</v>
      </c>
      <c r="L11" s="22">
        <f t="shared" si="1"/>
        <v>361.6</v>
      </c>
      <c r="M11" s="22">
        <f t="shared" si="1"/>
        <v>361.6</v>
      </c>
      <c r="N11" s="22">
        <f t="shared" si="1"/>
        <v>361.6</v>
      </c>
      <c r="O11" s="22">
        <f t="shared" si="1"/>
        <v>361.6</v>
      </c>
      <c r="P11" s="22">
        <f t="shared" si="1"/>
        <v>361.6</v>
      </c>
    </row>
    <row r="12" spans="2:16" ht="15">
      <c r="B12" s="106"/>
      <c r="C12" s="30" t="s">
        <v>53</v>
      </c>
      <c r="D12" s="31" t="s">
        <v>54</v>
      </c>
      <c r="E12" s="30" t="s">
        <v>55</v>
      </c>
      <c r="F12" s="32">
        <f>'[4]Orçamento Sintético'!I10</f>
        <v>128.56</v>
      </c>
      <c r="G12" s="32">
        <f>F12</f>
        <v>128.56</v>
      </c>
      <c r="H12" s="32">
        <f t="shared" si="1"/>
        <v>128.56</v>
      </c>
      <c r="I12" s="32">
        <f t="shared" si="1"/>
        <v>128.56</v>
      </c>
      <c r="J12" s="32">
        <f t="shared" si="1"/>
        <v>128.56</v>
      </c>
      <c r="K12" s="32">
        <f t="shared" si="1"/>
        <v>128.56</v>
      </c>
      <c r="L12" s="32">
        <f t="shared" si="1"/>
        <v>128.56</v>
      </c>
      <c r="M12" s="32">
        <f t="shared" si="1"/>
        <v>128.56</v>
      </c>
      <c r="N12" s="32">
        <f t="shared" si="1"/>
        <v>128.56</v>
      </c>
      <c r="O12" s="32">
        <f t="shared" si="1"/>
        <v>128.56</v>
      </c>
      <c r="P12" s="32">
        <f t="shared" si="1"/>
        <v>128.56</v>
      </c>
    </row>
    <row r="13" spans="2:16" ht="15">
      <c r="B13" s="106"/>
      <c r="C13" s="30" t="s">
        <v>56</v>
      </c>
      <c r="D13" s="31" t="s">
        <v>57</v>
      </c>
      <c r="E13" s="30" t="s">
        <v>58</v>
      </c>
      <c r="F13" s="32">
        <f>'[4]Orçamento Sintético'!I13</f>
        <v>128.24</v>
      </c>
      <c r="G13" s="32">
        <f>F13*2</f>
        <v>256.48</v>
      </c>
      <c r="H13" s="32">
        <f t="shared" si="1"/>
        <v>256.48</v>
      </c>
      <c r="I13" s="32">
        <f t="shared" si="1"/>
        <v>256.48</v>
      </c>
      <c r="J13" s="32">
        <f t="shared" si="1"/>
        <v>256.48</v>
      </c>
      <c r="K13" s="32">
        <f t="shared" si="1"/>
        <v>256.48</v>
      </c>
      <c r="L13" s="32">
        <f t="shared" si="1"/>
        <v>256.48</v>
      </c>
      <c r="M13" s="32">
        <f t="shared" si="1"/>
        <v>256.48</v>
      </c>
      <c r="N13" s="32">
        <f t="shared" si="1"/>
        <v>256.48</v>
      </c>
      <c r="O13" s="32">
        <f t="shared" si="1"/>
        <v>256.48</v>
      </c>
      <c r="P13" s="32">
        <f t="shared" si="1"/>
        <v>256.48</v>
      </c>
    </row>
    <row r="14" spans="2:16" ht="30">
      <c r="B14" s="106"/>
      <c r="C14" s="33" t="s">
        <v>59</v>
      </c>
      <c r="D14" s="31" t="s">
        <v>60</v>
      </c>
      <c r="E14" s="30" t="s">
        <v>44</v>
      </c>
      <c r="F14" s="32">
        <f>'[4]Orçamento Sintético'!I14</f>
        <v>44.5</v>
      </c>
      <c r="G14" s="32">
        <f>F14</f>
        <v>44.5</v>
      </c>
      <c r="H14" s="32">
        <f t="shared" si="1"/>
        <v>44.5</v>
      </c>
      <c r="I14" s="32">
        <f t="shared" si="1"/>
        <v>44.5</v>
      </c>
      <c r="J14" s="32">
        <f t="shared" si="1"/>
        <v>44.5</v>
      </c>
      <c r="K14" s="32">
        <f t="shared" si="1"/>
        <v>44.5</v>
      </c>
      <c r="L14" s="32">
        <f t="shared" si="1"/>
        <v>44.5</v>
      </c>
      <c r="M14" s="32">
        <f t="shared" si="1"/>
        <v>44.5</v>
      </c>
      <c r="N14" s="32">
        <f t="shared" si="1"/>
        <v>44.5</v>
      </c>
      <c r="O14" s="32">
        <f t="shared" si="1"/>
        <v>44.5</v>
      </c>
      <c r="P14" s="32">
        <f t="shared" si="1"/>
        <v>44.5</v>
      </c>
    </row>
    <row r="15" spans="2:16" ht="30">
      <c r="B15" s="105"/>
      <c r="C15" s="23" t="s">
        <v>61</v>
      </c>
      <c r="D15" s="26" t="s">
        <v>62</v>
      </c>
      <c r="E15" s="23" t="s">
        <v>50</v>
      </c>
      <c r="F15" s="25">
        <f>'[4]Orçamento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>
      <c r="B16" s="104"/>
      <c r="C16" s="27" t="s">
        <v>63</v>
      </c>
      <c r="D16" s="28" t="s">
        <v>64</v>
      </c>
      <c r="E16" s="27" t="s">
        <v>41</v>
      </c>
      <c r="F16" s="29">
        <f>'[4]Orçamento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customHeight="1">
      <c r="B17" s="103" t="s">
        <v>65</v>
      </c>
      <c r="C17" s="20" t="s">
        <v>66</v>
      </c>
      <c r="D17" s="21" t="s">
        <v>67</v>
      </c>
      <c r="E17" s="20" t="s">
        <v>47</v>
      </c>
      <c r="F17" s="22">
        <f>[3]Dados!G38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>
      <c r="B18" s="105"/>
      <c r="C18" s="34" t="s">
        <v>68</v>
      </c>
      <c r="D18" s="24" t="s">
        <v>69</v>
      </c>
      <c r="E18" s="23" t="s">
        <v>44</v>
      </c>
      <c r="F18" s="25">
        <f>'[4]Orçamento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103" t="s">
        <v>70</v>
      </c>
      <c r="C19" s="20" t="s">
        <v>71</v>
      </c>
      <c r="D19" s="21" t="s">
        <v>72</v>
      </c>
      <c r="E19" s="20" t="s">
        <v>73</v>
      </c>
      <c r="F19" s="22">
        <f>'[4]Orçamento Sintético'!I34</f>
        <v>386</v>
      </c>
      <c r="G19" s="22">
        <f>F19*12</f>
        <v>4632</v>
      </c>
      <c r="H19" s="22">
        <f t="shared" si="2"/>
        <v>4632</v>
      </c>
      <c r="I19" s="22">
        <f t="shared" si="2"/>
        <v>4632</v>
      </c>
      <c r="J19" s="22">
        <f t="shared" si="2"/>
        <v>4632</v>
      </c>
      <c r="K19" s="22">
        <f t="shared" si="2"/>
        <v>4632</v>
      </c>
      <c r="L19" s="22">
        <f t="shared" si="2"/>
        <v>4632</v>
      </c>
      <c r="M19" s="22">
        <f t="shared" si="2"/>
        <v>4632</v>
      </c>
      <c r="N19" s="22">
        <f t="shared" si="2"/>
        <v>4632</v>
      </c>
      <c r="O19" s="22">
        <f t="shared" si="2"/>
        <v>4632</v>
      </c>
      <c r="P19" s="22">
        <f t="shared" si="2"/>
        <v>4632</v>
      </c>
    </row>
    <row r="20" spans="2:16" ht="30">
      <c r="B20" s="105"/>
      <c r="C20" s="23" t="s">
        <v>74</v>
      </c>
      <c r="D20" s="26" t="s">
        <v>75</v>
      </c>
      <c r="E20" s="23" t="s">
        <v>44</v>
      </c>
      <c r="F20" s="25">
        <f>'[4]Orçamento Sintético'!I35</f>
        <v>216.48</v>
      </c>
      <c r="G20" s="25">
        <f>F20</f>
        <v>216.48</v>
      </c>
      <c r="H20" s="25">
        <f t="shared" si="2"/>
        <v>216.48</v>
      </c>
      <c r="I20" s="25">
        <f t="shared" si="2"/>
        <v>216.48</v>
      </c>
      <c r="J20" s="25">
        <f t="shared" si="2"/>
        <v>216.48</v>
      </c>
      <c r="K20" s="25">
        <f t="shared" si="2"/>
        <v>216.48</v>
      </c>
      <c r="L20" s="25">
        <f t="shared" si="2"/>
        <v>216.48</v>
      </c>
      <c r="M20" s="25">
        <f t="shared" si="2"/>
        <v>216.48</v>
      </c>
      <c r="N20" s="25">
        <f t="shared" si="2"/>
        <v>216.48</v>
      </c>
      <c r="O20" s="25">
        <f t="shared" si="2"/>
        <v>216.48</v>
      </c>
      <c r="P20" s="25">
        <f t="shared" si="2"/>
        <v>216.48</v>
      </c>
    </row>
    <row r="21" spans="2:16" ht="30">
      <c r="B21" s="105"/>
      <c r="C21" s="23" t="s">
        <v>76</v>
      </c>
      <c r="D21" s="26" t="s">
        <v>77</v>
      </c>
      <c r="E21" s="23" t="s">
        <v>78</v>
      </c>
      <c r="F21" s="25">
        <f>'[4]Orçamento Sintético'!I35</f>
        <v>216.48</v>
      </c>
      <c r="G21" s="25">
        <f>F21*2</f>
        <v>432.96</v>
      </c>
      <c r="H21" s="25">
        <f t="shared" si="2"/>
        <v>432.96</v>
      </c>
      <c r="I21" s="25">
        <f t="shared" si="2"/>
        <v>432.96</v>
      </c>
      <c r="J21" s="25">
        <f t="shared" si="2"/>
        <v>432.96</v>
      </c>
      <c r="K21" s="25">
        <f t="shared" si="2"/>
        <v>432.96</v>
      </c>
      <c r="L21" s="25">
        <f t="shared" si="2"/>
        <v>432.96</v>
      </c>
      <c r="M21" s="25">
        <f t="shared" si="2"/>
        <v>432.96</v>
      </c>
      <c r="N21" s="25">
        <f t="shared" si="2"/>
        <v>432.96</v>
      </c>
      <c r="O21" s="25">
        <f t="shared" si="2"/>
        <v>432.96</v>
      </c>
      <c r="P21" s="25">
        <f t="shared" si="2"/>
        <v>432.96</v>
      </c>
    </row>
    <row r="22" spans="2:16" ht="15">
      <c r="B22" s="103" t="s">
        <v>79</v>
      </c>
      <c r="C22" s="20" t="s">
        <v>80</v>
      </c>
      <c r="D22" s="35" t="s">
        <v>81</v>
      </c>
      <c r="E22" s="20" t="s">
        <v>50</v>
      </c>
      <c r="F22" s="22">
        <f>'[4]Orçamento Sintético'!I37</f>
        <v>109.32</v>
      </c>
      <c r="G22" s="22"/>
      <c r="H22" s="22">
        <f>F22</f>
        <v>109.32</v>
      </c>
      <c r="I22" s="22"/>
      <c r="J22" s="22">
        <f>H22</f>
        <v>109.32</v>
      </c>
      <c r="K22" s="22"/>
      <c r="L22" s="22">
        <f>J22</f>
        <v>109.32</v>
      </c>
      <c r="M22" s="22"/>
      <c r="N22" s="22">
        <f>L22</f>
        <v>109.32</v>
      </c>
      <c r="O22" s="22"/>
      <c r="P22" s="22">
        <f>N22</f>
        <v>109.32</v>
      </c>
    </row>
    <row r="23" spans="2:16" ht="15">
      <c r="B23" s="104"/>
      <c r="C23" s="27" t="s">
        <v>82</v>
      </c>
      <c r="D23" s="28" t="s">
        <v>83</v>
      </c>
      <c r="E23" s="27" t="s">
        <v>47</v>
      </c>
      <c r="F23" s="29">
        <f>'[4]Orçamento Sintético'!G38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103" t="s">
        <v>84</v>
      </c>
      <c r="C24" s="20" t="s">
        <v>85</v>
      </c>
      <c r="D24" s="35" t="s">
        <v>86</v>
      </c>
      <c r="E24" s="20" t="s">
        <v>73</v>
      </c>
      <c r="F24" s="22">
        <f>'[4]Orçamento Sintético'!I6</f>
        <v>1054.9932999999999</v>
      </c>
      <c r="G24" s="22">
        <f>F24*12</f>
        <v>12659.919599999997</v>
      </c>
      <c r="H24" s="22">
        <f t="shared" ref="H24:P25" si="3">G24</f>
        <v>12659.919599999997</v>
      </c>
      <c r="I24" s="22">
        <f t="shared" si="3"/>
        <v>12659.919599999997</v>
      </c>
      <c r="J24" s="22">
        <f t="shared" si="3"/>
        <v>12659.919599999997</v>
      </c>
      <c r="K24" s="22">
        <f t="shared" si="3"/>
        <v>12659.919599999997</v>
      </c>
      <c r="L24" s="22">
        <f t="shared" si="3"/>
        <v>12659.919599999997</v>
      </c>
      <c r="M24" s="22">
        <f t="shared" si="3"/>
        <v>12659.919599999997</v>
      </c>
      <c r="N24" s="22">
        <f t="shared" si="3"/>
        <v>12659.919599999997</v>
      </c>
      <c r="O24" s="22">
        <f t="shared" si="3"/>
        <v>12659.919599999997</v>
      </c>
      <c r="P24" s="22">
        <f t="shared" si="3"/>
        <v>12659.919599999997</v>
      </c>
    </row>
    <row r="25" spans="2:16" ht="15">
      <c r="B25" s="106"/>
      <c r="C25" s="20" t="s">
        <v>87</v>
      </c>
      <c r="D25" s="35" t="s">
        <v>86</v>
      </c>
      <c r="E25" s="20" t="s">
        <v>73</v>
      </c>
      <c r="F25" s="32">
        <f>'[4]Orçamento Sintético'!I11</f>
        <v>792</v>
      </c>
      <c r="G25" s="22">
        <f>F25*12</f>
        <v>9504</v>
      </c>
      <c r="H25" s="22">
        <f>G25</f>
        <v>9504</v>
      </c>
      <c r="I25" s="22">
        <f t="shared" si="3"/>
        <v>9504</v>
      </c>
      <c r="J25" s="22">
        <f t="shared" si="3"/>
        <v>9504</v>
      </c>
      <c r="K25" s="22">
        <f t="shared" si="3"/>
        <v>9504</v>
      </c>
      <c r="L25" s="22">
        <f t="shared" si="3"/>
        <v>9504</v>
      </c>
      <c r="M25" s="22">
        <f t="shared" si="3"/>
        <v>9504</v>
      </c>
      <c r="N25" s="22">
        <f t="shared" si="3"/>
        <v>9504</v>
      </c>
      <c r="O25" s="22">
        <f t="shared" si="3"/>
        <v>9504</v>
      </c>
      <c r="P25" s="22">
        <f t="shared" si="3"/>
        <v>9504</v>
      </c>
    </row>
    <row r="26" spans="2:16" ht="15">
      <c r="B26" s="105"/>
      <c r="C26" s="23" t="s">
        <v>88</v>
      </c>
      <c r="D26" s="24" t="s">
        <v>89</v>
      </c>
      <c r="E26" s="23" t="s">
        <v>78</v>
      </c>
      <c r="F26" s="25">
        <f>'[4]Orçamento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105"/>
      <c r="C27" s="23" t="s">
        <v>90</v>
      </c>
      <c r="D27" s="24" t="s">
        <v>91</v>
      </c>
      <c r="E27" s="23" t="s">
        <v>92</v>
      </c>
      <c r="F27" s="25">
        <f>'[4]Orçamento Sintético'!I9</f>
        <v>3044.7870699999999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3044.7870699999999</v>
      </c>
    </row>
    <row r="28" spans="2:16" ht="15">
      <c r="B28" s="105"/>
      <c r="C28" s="23" t="s">
        <v>93</v>
      </c>
      <c r="D28" s="24" t="s">
        <v>94</v>
      </c>
      <c r="E28" s="20" t="s">
        <v>95</v>
      </c>
      <c r="F28" s="25">
        <f>'[4]Orçamento Sintético'!I8</f>
        <v>3056.248</v>
      </c>
      <c r="G28" s="25"/>
      <c r="H28" s="25">
        <f>F28</f>
        <v>3056.248</v>
      </c>
      <c r="I28" s="25"/>
      <c r="J28" s="25">
        <f>H28</f>
        <v>3056.248</v>
      </c>
      <c r="K28" s="25"/>
      <c r="L28" s="25">
        <f>J28</f>
        <v>3056.248</v>
      </c>
      <c r="M28" s="25"/>
      <c r="N28" s="25">
        <f>L28</f>
        <v>3056.248</v>
      </c>
      <c r="O28" s="25"/>
      <c r="P28" s="36" t="s">
        <v>26</v>
      </c>
    </row>
    <row r="29" spans="2:16" ht="52.9" customHeight="1">
      <c r="B29" s="103" t="s">
        <v>96</v>
      </c>
      <c r="C29" s="37" t="s">
        <v>97</v>
      </c>
      <c r="D29" s="35" t="s">
        <v>98</v>
      </c>
      <c r="E29" s="20" t="s">
        <v>44</v>
      </c>
      <c r="F29" s="22">
        <f>'[4]Orçamento Sintético'!I29</f>
        <v>480.8</v>
      </c>
      <c r="G29" s="22">
        <f t="shared" ref="G29:P29" si="5">F29</f>
        <v>480.8</v>
      </c>
      <c r="H29" s="22">
        <f t="shared" si="5"/>
        <v>480.8</v>
      </c>
      <c r="I29" s="22">
        <f t="shared" si="5"/>
        <v>480.8</v>
      </c>
      <c r="J29" s="22">
        <f t="shared" si="5"/>
        <v>480.8</v>
      </c>
      <c r="K29" s="22">
        <f t="shared" si="5"/>
        <v>480.8</v>
      </c>
      <c r="L29" s="22">
        <f t="shared" si="5"/>
        <v>480.8</v>
      </c>
      <c r="M29" s="22">
        <f t="shared" si="5"/>
        <v>480.8</v>
      </c>
      <c r="N29" s="22">
        <f t="shared" si="5"/>
        <v>480.8</v>
      </c>
      <c r="O29" s="22">
        <f t="shared" si="5"/>
        <v>480.8</v>
      </c>
      <c r="P29" s="22">
        <f t="shared" si="5"/>
        <v>480.8</v>
      </c>
    </row>
    <row r="30" spans="2:16" ht="15">
      <c r="B30" s="104"/>
      <c r="C30" s="27" t="s">
        <v>99</v>
      </c>
      <c r="D30" s="28" t="s">
        <v>100</v>
      </c>
      <c r="E30" s="27" t="s">
        <v>50</v>
      </c>
      <c r="F30" s="29">
        <f>SUM('[4]Orçamento Sintético'!I27:I28)</f>
        <v>4173.54</v>
      </c>
      <c r="G30" s="29"/>
      <c r="H30" s="29">
        <f>F30</f>
        <v>4173.54</v>
      </c>
      <c r="I30" s="38"/>
      <c r="J30" s="29">
        <f>H30</f>
        <v>4173.54</v>
      </c>
      <c r="K30" s="38"/>
      <c r="L30" s="29">
        <f>J30</f>
        <v>4173.54</v>
      </c>
      <c r="M30" s="38"/>
      <c r="N30" s="29">
        <f>L30</f>
        <v>4173.54</v>
      </c>
      <c r="O30" s="38"/>
      <c r="P30" s="29">
        <f>N30</f>
        <v>4173.54</v>
      </c>
    </row>
    <row r="31" spans="2:16" ht="15">
      <c r="B31" s="103" t="s">
        <v>101</v>
      </c>
      <c r="C31" s="20" t="s">
        <v>102</v>
      </c>
      <c r="D31" s="21" t="s">
        <v>103</v>
      </c>
      <c r="E31" s="20" t="s">
        <v>104</v>
      </c>
      <c r="F31" s="22">
        <f>'[4]Orçamento Sintético'!I31</f>
        <v>14796.288</v>
      </c>
      <c r="G31" s="22"/>
      <c r="H31" s="22"/>
      <c r="I31" s="22">
        <f>F31</f>
        <v>14796.288</v>
      </c>
      <c r="J31" s="22"/>
      <c r="K31" s="22"/>
      <c r="L31" s="22">
        <f>I31</f>
        <v>14796.288</v>
      </c>
      <c r="M31" s="22"/>
      <c r="N31" s="22"/>
      <c r="O31" s="22">
        <f>L31</f>
        <v>14796.288</v>
      </c>
      <c r="P31" s="22"/>
    </row>
    <row r="32" spans="2:16" ht="15">
      <c r="B32" s="105"/>
      <c r="C32" s="23" t="s">
        <v>105</v>
      </c>
      <c r="D32" s="24" t="s">
        <v>106</v>
      </c>
      <c r="E32" s="20" t="s">
        <v>104</v>
      </c>
      <c r="F32" s="25">
        <f>'[4]Orçamento Sintético'!I32</f>
        <v>4266.42</v>
      </c>
      <c r="G32" s="22"/>
      <c r="H32" s="22"/>
      <c r="I32" s="22">
        <f>F32</f>
        <v>4266.42</v>
      </c>
      <c r="J32" s="22"/>
      <c r="K32" s="22"/>
      <c r="L32" s="22">
        <f>I32</f>
        <v>4266.42</v>
      </c>
      <c r="M32" s="22"/>
      <c r="N32" s="22"/>
      <c r="O32" s="22">
        <f>L32</f>
        <v>4266.42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 t="shared" ref="G33:P33" si="6">SUM(G7:G32)</f>
        <v>31868.671248499999</v>
      </c>
      <c r="H33" s="44">
        <f t="shared" si="6"/>
        <v>39545.959248500003</v>
      </c>
      <c r="I33" s="44">
        <f t="shared" si="6"/>
        <v>50931.379248500001</v>
      </c>
      <c r="J33" s="44">
        <f t="shared" si="6"/>
        <v>39730.829248499998</v>
      </c>
      <c r="K33" s="44">
        <f t="shared" si="6"/>
        <v>31868.671248499999</v>
      </c>
      <c r="L33" s="44">
        <f t="shared" si="6"/>
        <v>58608.667248500002</v>
      </c>
      <c r="M33" s="44">
        <f t="shared" si="6"/>
        <v>31868.671248499999</v>
      </c>
      <c r="N33" s="44">
        <f t="shared" si="6"/>
        <v>39730.829248499998</v>
      </c>
      <c r="O33" s="44">
        <f t="shared" si="6"/>
        <v>50931.379248500001</v>
      </c>
      <c r="P33" s="44">
        <f t="shared" si="6"/>
        <v>39534.498318500002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75DB2-EE1A-43C2-B5A1-8C8AD9C94FDF}">
  <sheetPr>
    <pageSetUpPr fitToPage="1"/>
  </sheetPr>
  <dimension ref="B1:P33"/>
  <sheetViews>
    <sheetView zoomScale="55" zoomScaleNormal="55" workbookViewId="0">
      <selection activeCell="B11" sqref="B11:B16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109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103" t="s">
        <v>38</v>
      </c>
      <c r="C7" s="20" t="s">
        <v>39</v>
      </c>
      <c r="D7" s="21" t="s">
        <v>40</v>
      </c>
      <c r="E7" s="20" t="s">
        <v>41</v>
      </c>
      <c r="F7" s="22">
        <f>'[5]Orçamento Sintético'!I24</f>
        <v>103.12</v>
      </c>
      <c r="G7" s="22">
        <f>F7*4</f>
        <v>412.48</v>
      </c>
      <c r="H7" s="22">
        <f t="shared" ref="H7:P9" si="0">G7</f>
        <v>412.48</v>
      </c>
      <c r="I7" s="22">
        <f t="shared" si="0"/>
        <v>412.48</v>
      </c>
      <c r="J7" s="22">
        <f t="shared" si="0"/>
        <v>412.48</v>
      </c>
      <c r="K7" s="22">
        <f t="shared" si="0"/>
        <v>412.48</v>
      </c>
      <c r="L7" s="22">
        <f t="shared" si="0"/>
        <v>412.48</v>
      </c>
      <c r="M7" s="22">
        <f t="shared" si="0"/>
        <v>412.48</v>
      </c>
      <c r="N7" s="22">
        <f t="shared" si="0"/>
        <v>412.48</v>
      </c>
      <c r="O7" s="22">
        <f t="shared" si="0"/>
        <v>412.48</v>
      </c>
      <c r="P7" s="22">
        <f t="shared" si="0"/>
        <v>412.48</v>
      </c>
    </row>
    <row r="8" spans="2:16" ht="15">
      <c r="B8" s="105"/>
      <c r="C8" s="23" t="s">
        <v>42</v>
      </c>
      <c r="D8" s="24" t="s">
        <v>43</v>
      </c>
      <c r="E8" s="23" t="s">
        <v>44</v>
      </c>
      <c r="F8" s="25">
        <f>'[5]Orçamento Sintético'!I19+'[5]Orçamento Sintético'!I20</f>
        <v>194.15</v>
      </c>
      <c r="G8" s="25">
        <f>F8</f>
        <v>194.15</v>
      </c>
      <c r="H8" s="25">
        <f t="shared" si="0"/>
        <v>194.15</v>
      </c>
      <c r="I8" s="25">
        <f t="shared" si="0"/>
        <v>194.15</v>
      </c>
      <c r="J8" s="25">
        <f t="shared" si="0"/>
        <v>194.15</v>
      </c>
      <c r="K8" s="25">
        <f t="shared" si="0"/>
        <v>194.15</v>
      </c>
      <c r="L8" s="25">
        <f t="shared" si="0"/>
        <v>194.15</v>
      </c>
      <c r="M8" s="25">
        <f t="shared" si="0"/>
        <v>194.15</v>
      </c>
      <c r="N8" s="25">
        <f t="shared" si="0"/>
        <v>194.15</v>
      </c>
      <c r="O8" s="25">
        <f t="shared" si="0"/>
        <v>194.15</v>
      </c>
      <c r="P8" s="25">
        <f t="shared" si="0"/>
        <v>194.15</v>
      </c>
    </row>
    <row r="9" spans="2:16" ht="15">
      <c r="B9" s="105"/>
      <c r="C9" s="23" t="s">
        <v>45</v>
      </c>
      <c r="D9" s="26" t="s">
        <v>46</v>
      </c>
      <c r="E9" s="23" t="s">
        <v>47</v>
      </c>
      <c r="F9" s="25">
        <f>'[5]Orçamento Sintético'!I21</f>
        <v>89.8</v>
      </c>
      <c r="G9" s="25">
        <f>F9</f>
        <v>89.8</v>
      </c>
      <c r="H9" s="25">
        <f t="shared" si="0"/>
        <v>89.8</v>
      </c>
      <c r="I9" s="25">
        <f t="shared" si="0"/>
        <v>89.8</v>
      </c>
      <c r="J9" s="25">
        <f t="shared" si="0"/>
        <v>89.8</v>
      </c>
      <c r="K9" s="25">
        <f t="shared" si="0"/>
        <v>89.8</v>
      </c>
      <c r="L9" s="25">
        <f t="shared" si="0"/>
        <v>89.8</v>
      </c>
      <c r="M9" s="25">
        <f t="shared" si="0"/>
        <v>89.8</v>
      </c>
      <c r="N9" s="25">
        <f t="shared" si="0"/>
        <v>89.8</v>
      </c>
      <c r="O9" s="25">
        <f t="shared" si="0"/>
        <v>89.8</v>
      </c>
      <c r="P9" s="25">
        <f t="shared" si="0"/>
        <v>89.8</v>
      </c>
    </row>
    <row r="10" spans="2:16" ht="15">
      <c r="B10" s="104"/>
      <c r="C10" s="27" t="s">
        <v>48</v>
      </c>
      <c r="D10" s="28" t="s">
        <v>49</v>
      </c>
      <c r="E10" s="27" t="s">
        <v>50</v>
      </c>
      <c r="F10" s="29">
        <f>'[5]Orçamento Sintético'!I22</f>
        <v>53.18</v>
      </c>
      <c r="G10" s="29"/>
      <c r="H10" s="29">
        <f>F10</f>
        <v>53.18</v>
      </c>
      <c r="I10" s="29"/>
      <c r="J10" s="29">
        <f>H10</f>
        <v>53.18</v>
      </c>
      <c r="K10" s="29"/>
      <c r="L10" s="29">
        <f>J10</f>
        <v>53.18</v>
      </c>
      <c r="M10" s="29"/>
      <c r="N10" s="29">
        <f>L10</f>
        <v>53.18</v>
      </c>
      <c r="O10" s="29"/>
      <c r="P10" s="29">
        <f>N10</f>
        <v>53.18</v>
      </c>
    </row>
    <row r="11" spans="2:16" ht="15">
      <c r="B11" s="103" t="s">
        <v>51</v>
      </c>
      <c r="C11" s="20" t="s">
        <v>39</v>
      </c>
      <c r="D11" s="21" t="s">
        <v>52</v>
      </c>
      <c r="E11" s="20" t="s">
        <v>41</v>
      </c>
      <c r="F11" s="22">
        <f>'[5]Orçamento Sintético'!I17</f>
        <v>90.4</v>
      </c>
      <c r="G11" s="22">
        <f>F11*4</f>
        <v>361.6</v>
      </c>
      <c r="H11" s="22">
        <f t="shared" ref="H11:P14" si="1">G11</f>
        <v>361.6</v>
      </c>
      <c r="I11" s="22">
        <f t="shared" si="1"/>
        <v>361.6</v>
      </c>
      <c r="J11" s="22">
        <f t="shared" si="1"/>
        <v>361.6</v>
      </c>
      <c r="K11" s="22">
        <f t="shared" si="1"/>
        <v>361.6</v>
      </c>
      <c r="L11" s="22">
        <f t="shared" si="1"/>
        <v>361.6</v>
      </c>
      <c r="M11" s="22">
        <f t="shared" si="1"/>
        <v>361.6</v>
      </c>
      <c r="N11" s="22">
        <f t="shared" si="1"/>
        <v>361.6</v>
      </c>
      <c r="O11" s="22">
        <f t="shared" si="1"/>
        <v>361.6</v>
      </c>
      <c r="P11" s="22">
        <f t="shared" si="1"/>
        <v>361.6</v>
      </c>
    </row>
    <row r="12" spans="2:16" ht="15">
      <c r="B12" s="106"/>
      <c r="C12" s="30" t="s">
        <v>53</v>
      </c>
      <c r="D12" s="31" t="s">
        <v>54</v>
      </c>
      <c r="E12" s="30" t="s">
        <v>55</v>
      </c>
      <c r="F12" s="32">
        <f>'[5]Orçamento Sintético'!I10</f>
        <v>128.56</v>
      </c>
      <c r="G12" s="32">
        <f>F12</f>
        <v>128.56</v>
      </c>
      <c r="H12" s="32">
        <f t="shared" si="1"/>
        <v>128.56</v>
      </c>
      <c r="I12" s="32">
        <f t="shared" si="1"/>
        <v>128.56</v>
      </c>
      <c r="J12" s="32">
        <f t="shared" si="1"/>
        <v>128.56</v>
      </c>
      <c r="K12" s="32">
        <f t="shared" si="1"/>
        <v>128.56</v>
      </c>
      <c r="L12" s="32">
        <f t="shared" si="1"/>
        <v>128.56</v>
      </c>
      <c r="M12" s="32">
        <f t="shared" si="1"/>
        <v>128.56</v>
      </c>
      <c r="N12" s="32">
        <f t="shared" si="1"/>
        <v>128.56</v>
      </c>
      <c r="O12" s="32">
        <f t="shared" si="1"/>
        <v>128.56</v>
      </c>
      <c r="P12" s="32">
        <f t="shared" si="1"/>
        <v>128.56</v>
      </c>
    </row>
    <row r="13" spans="2:16" ht="15">
      <c r="B13" s="106"/>
      <c r="C13" s="30" t="s">
        <v>56</v>
      </c>
      <c r="D13" s="31" t="s">
        <v>57</v>
      </c>
      <c r="E13" s="30" t="s">
        <v>58</v>
      </c>
      <c r="F13" s="32">
        <f>'[5]Orçamento Sintético'!I13</f>
        <v>128.24</v>
      </c>
      <c r="G13" s="32">
        <f>F13*2</f>
        <v>256.48</v>
      </c>
      <c r="H13" s="32">
        <f t="shared" si="1"/>
        <v>256.48</v>
      </c>
      <c r="I13" s="32">
        <f t="shared" si="1"/>
        <v>256.48</v>
      </c>
      <c r="J13" s="32">
        <f t="shared" si="1"/>
        <v>256.48</v>
      </c>
      <c r="K13" s="32">
        <f t="shared" si="1"/>
        <v>256.48</v>
      </c>
      <c r="L13" s="32">
        <f t="shared" si="1"/>
        <v>256.48</v>
      </c>
      <c r="M13" s="32">
        <f t="shared" si="1"/>
        <v>256.48</v>
      </c>
      <c r="N13" s="32">
        <f t="shared" si="1"/>
        <v>256.48</v>
      </c>
      <c r="O13" s="32">
        <f t="shared" si="1"/>
        <v>256.48</v>
      </c>
      <c r="P13" s="32">
        <f t="shared" si="1"/>
        <v>256.48</v>
      </c>
    </row>
    <row r="14" spans="2:16" ht="30">
      <c r="B14" s="106"/>
      <c r="C14" s="33" t="s">
        <v>59</v>
      </c>
      <c r="D14" s="31" t="s">
        <v>60</v>
      </c>
      <c r="E14" s="30" t="s">
        <v>44</v>
      </c>
      <c r="F14" s="32">
        <f>'[5]Orçamento Sintético'!I14</f>
        <v>26.700000000000003</v>
      </c>
      <c r="G14" s="32">
        <f>F14</f>
        <v>26.700000000000003</v>
      </c>
      <c r="H14" s="32">
        <f t="shared" si="1"/>
        <v>26.700000000000003</v>
      </c>
      <c r="I14" s="32">
        <f t="shared" si="1"/>
        <v>26.700000000000003</v>
      </c>
      <c r="J14" s="32">
        <f t="shared" si="1"/>
        <v>26.700000000000003</v>
      </c>
      <c r="K14" s="32">
        <f t="shared" si="1"/>
        <v>26.700000000000003</v>
      </c>
      <c r="L14" s="32">
        <f t="shared" si="1"/>
        <v>26.700000000000003</v>
      </c>
      <c r="M14" s="32">
        <f t="shared" si="1"/>
        <v>26.700000000000003</v>
      </c>
      <c r="N14" s="32">
        <f t="shared" si="1"/>
        <v>26.700000000000003</v>
      </c>
      <c r="O14" s="32">
        <f t="shared" si="1"/>
        <v>26.700000000000003</v>
      </c>
      <c r="P14" s="32">
        <f t="shared" si="1"/>
        <v>26.700000000000003</v>
      </c>
    </row>
    <row r="15" spans="2:16" ht="30">
      <c r="B15" s="105"/>
      <c r="C15" s="23" t="s">
        <v>61</v>
      </c>
      <c r="D15" s="26" t="s">
        <v>62</v>
      </c>
      <c r="E15" s="23" t="s">
        <v>50</v>
      </c>
      <c r="F15" s="25">
        <f>'[5]Orçamento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>
      <c r="B16" s="104"/>
      <c r="C16" s="27" t="s">
        <v>63</v>
      </c>
      <c r="D16" s="28" t="s">
        <v>64</v>
      </c>
      <c r="E16" s="27" t="s">
        <v>41</v>
      </c>
      <c r="F16" s="29">
        <f>'[5]Orçamento Sintético'!I16</f>
        <v>0</v>
      </c>
      <c r="G16" s="29">
        <f>F16*4</f>
        <v>0</v>
      </c>
      <c r="H16" s="29">
        <f t="shared" ref="H16:P21" si="2">G16</f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2:16" ht="28.9" hidden="1" customHeight="1">
      <c r="B17" s="103" t="s">
        <v>65</v>
      </c>
      <c r="C17" s="20" t="s">
        <v>66</v>
      </c>
      <c r="D17" s="21" t="s">
        <v>67</v>
      </c>
      <c r="E17" s="20" t="s">
        <v>47</v>
      </c>
      <c r="F17" s="22">
        <f>'[5]Orçamento Sintético'!I41</f>
        <v>0</v>
      </c>
      <c r="G17" s="22">
        <f>F17*3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</row>
    <row r="18" spans="2:16" ht="15" hidden="1">
      <c r="B18" s="105"/>
      <c r="C18" s="34" t="s">
        <v>68</v>
      </c>
      <c r="D18" s="24" t="s">
        <v>69</v>
      </c>
      <c r="E18" s="23" t="s">
        <v>44</v>
      </c>
      <c r="F18" s="25">
        <f>'[5]Orçamento Sintético'!I42</f>
        <v>0</v>
      </c>
      <c r="G18" s="25">
        <f>F18</f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</row>
    <row r="19" spans="2:16" ht="15">
      <c r="B19" s="103" t="s">
        <v>70</v>
      </c>
      <c r="C19" s="20" t="s">
        <v>71</v>
      </c>
      <c r="D19" s="21" t="s">
        <v>72</v>
      </c>
      <c r="E19" s="20" t="s">
        <v>73</v>
      </c>
      <c r="F19" s="22">
        <f>'[5]Orçamento Sintético'!I34</f>
        <v>193</v>
      </c>
      <c r="G19" s="22">
        <f>F19*12</f>
        <v>2316</v>
      </c>
      <c r="H19" s="22">
        <f t="shared" si="2"/>
        <v>2316</v>
      </c>
      <c r="I19" s="22">
        <f t="shared" si="2"/>
        <v>2316</v>
      </c>
      <c r="J19" s="22">
        <f t="shared" si="2"/>
        <v>2316</v>
      </c>
      <c r="K19" s="22">
        <f t="shared" si="2"/>
        <v>2316</v>
      </c>
      <c r="L19" s="22">
        <f t="shared" si="2"/>
        <v>2316</v>
      </c>
      <c r="M19" s="22">
        <f t="shared" si="2"/>
        <v>2316</v>
      </c>
      <c r="N19" s="22">
        <f t="shared" si="2"/>
        <v>2316</v>
      </c>
      <c r="O19" s="22">
        <f t="shared" si="2"/>
        <v>2316</v>
      </c>
      <c r="P19" s="22">
        <f t="shared" si="2"/>
        <v>2316</v>
      </c>
    </row>
    <row r="20" spans="2:16" ht="30">
      <c r="B20" s="105"/>
      <c r="C20" s="23" t="s">
        <v>74</v>
      </c>
      <c r="D20" s="26" t="s">
        <v>75</v>
      </c>
      <c r="E20" s="23" t="s">
        <v>44</v>
      </c>
      <c r="F20" s="25">
        <f>'[5]Orçamento Sintético'!I35</f>
        <v>108.24</v>
      </c>
      <c r="G20" s="25">
        <f>F20</f>
        <v>108.24</v>
      </c>
      <c r="H20" s="25">
        <f t="shared" si="2"/>
        <v>108.24</v>
      </c>
      <c r="I20" s="25">
        <f t="shared" si="2"/>
        <v>108.24</v>
      </c>
      <c r="J20" s="25">
        <f t="shared" si="2"/>
        <v>108.24</v>
      </c>
      <c r="K20" s="25">
        <f t="shared" si="2"/>
        <v>108.24</v>
      </c>
      <c r="L20" s="25">
        <f t="shared" si="2"/>
        <v>108.24</v>
      </c>
      <c r="M20" s="25">
        <f t="shared" si="2"/>
        <v>108.24</v>
      </c>
      <c r="N20" s="25">
        <f t="shared" si="2"/>
        <v>108.24</v>
      </c>
      <c r="O20" s="25">
        <f t="shared" si="2"/>
        <v>108.24</v>
      </c>
      <c r="P20" s="25">
        <f t="shared" si="2"/>
        <v>108.24</v>
      </c>
    </row>
    <row r="21" spans="2:16" ht="30">
      <c r="B21" s="105"/>
      <c r="C21" s="23" t="s">
        <v>76</v>
      </c>
      <c r="D21" s="26" t="s">
        <v>77</v>
      </c>
      <c r="E21" s="23" t="s">
        <v>78</v>
      </c>
      <c r="F21" s="25">
        <f>'[5]Orçamento Sintético'!I35</f>
        <v>108.24</v>
      </c>
      <c r="G21" s="25">
        <f>F21*2</f>
        <v>216.48</v>
      </c>
      <c r="H21" s="25">
        <f t="shared" si="2"/>
        <v>216.48</v>
      </c>
      <c r="I21" s="25">
        <f t="shared" si="2"/>
        <v>216.48</v>
      </c>
      <c r="J21" s="25">
        <f t="shared" si="2"/>
        <v>216.48</v>
      </c>
      <c r="K21" s="25">
        <f t="shared" si="2"/>
        <v>216.48</v>
      </c>
      <c r="L21" s="25">
        <f t="shared" si="2"/>
        <v>216.48</v>
      </c>
      <c r="M21" s="25">
        <f t="shared" si="2"/>
        <v>216.48</v>
      </c>
      <c r="N21" s="25">
        <f t="shared" si="2"/>
        <v>216.48</v>
      </c>
      <c r="O21" s="25">
        <f t="shared" si="2"/>
        <v>216.48</v>
      </c>
      <c r="P21" s="25">
        <f t="shared" si="2"/>
        <v>216.48</v>
      </c>
    </row>
    <row r="22" spans="2:16" ht="15">
      <c r="B22" s="103" t="s">
        <v>79</v>
      </c>
      <c r="C22" s="20" t="s">
        <v>80</v>
      </c>
      <c r="D22" s="35" t="s">
        <v>81</v>
      </c>
      <c r="E22" s="20" t="s">
        <v>50</v>
      </c>
      <c r="F22" s="22">
        <f>'[5]Orçamento Sintético'!I37</f>
        <v>72.88</v>
      </c>
      <c r="G22" s="22"/>
      <c r="H22" s="22">
        <f>F22</f>
        <v>72.88</v>
      </c>
      <c r="I22" s="22"/>
      <c r="J22" s="22">
        <f>H22</f>
        <v>72.88</v>
      </c>
      <c r="K22" s="22"/>
      <c r="L22" s="22">
        <f>J22</f>
        <v>72.88</v>
      </c>
      <c r="M22" s="22"/>
      <c r="N22" s="22">
        <f>L22</f>
        <v>72.88</v>
      </c>
      <c r="O22" s="22"/>
      <c r="P22" s="22">
        <f>N22</f>
        <v>72.88</v>
      </c>
    </row>
    <row r="23" spans="2:16" ht="15">
      <c r="B23" s="104"/>
      <c r="C23" s="27" t="s">
        <v>82</v>
      </c>
      <c r="D23" s="28" t="s">
        <v>83</v>
      </c>
      <c r="E23" s="27" t="s">
        <v>47</v>
      </c>
      <c r="F23" s="29">
        <f>'[5]Orçamento Sintético'!G38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103" t="s">
        <v>84</v>
      </c>
      <c r="C24" s="20" t="s">
        <v>85</v>
      </c>
      <c r="D24" s="35" t="s">
        <v>86</v>
      </c>
      <c r="E24" s="20" t="s">
        <v>73</v>
      </c>
      <c r="F24" s="22">
        <f>'[5]Orçamento Sintético'!I6</f>
        <v>449.25259999999997</v>
      </c>
      <c r="G24" s="22">
        <f>F24*12</f>
        <v>5391.0311999999994</v>
      </c>
      <c r="H24" s="22">
        <f t="shared" ref="H24:P25" si="3">G24</f>
        <v>5391.0311999999994</v>
      </c>
      <c r="I24" s="22">
        <f t="shared" si="3"/>
        <v>5391.0311999999994</v>
      </c>
      <c r="J24" s="22">
        <f t="shared" si="3"/>
        <v>5391.0311999999994</v>
      </c>
      <c r="K24" s="22">
        <f t="shared" si="3"/>
        <v>5391.0311999999994</v>
      </c>
      <c r="L24" s="22">
        <f t="shared" si="3"/>
        <v>5391.0311999999994</v>
      </c>
      <c r="M24" s="22">
        <f t="shared" si="3"/>
        <v>5391.0311999999994</v>
      </c>
      <c r="N24" s="22">
        <f t="shared" si="3"/>
        <v>5391.0311999999994</v>
      </c>
      <c r="O24" s="22">
        <f t="shared" si="3"/>
        <v>5391.0311999999994</v>
      </c>
      <c r="P24" s="22">
        <f t="shared" si="3"/>
        <v>5391.0311999999994</v>
      </c>
    </row>
    <row r="25" spans="2:16" ht="15">
      <c r="B25" s="106"/>
      <c r="C25" s="20" t="s">
        <v>87</v>
      </c>
      <c r="D25" s="35" t="s">
        <v>86</v>
      </c>
      <c r="E25" s="20" t="s">
        <v>73</v>
      </c>
      <c r="F25" s="32">
        <f>'[5]Orçamento Sintético'!I11</f>
        <v>597.6</v>
      </c>
      <c r="G25" s="22">
        <f>F25*12</f>
        <v>7171.2000000000007</v>
      </c>
      <c r="H25" s="22">
        <f>G25</f>
        <v>7171.2000000000007</v>
      </c>
      <c r="I25" s="22">
        <f t="shared" si="3"/>
        <v>7171.2000000000007</v>
      </c>
      <c r="J25" s="22">
        <f t="shared" si="3"/>
        <v>7171.2000000000007</v>
      </c>
      <c r="K25" s="22">
        <f t="shared" si="3"/>
        <v>7171.2000000000007</v>
      </c>
      <c r="L25" s="22">
        <f t="shared" si="3"/>
        <v>7171.2000000000007</v>
      </c>
      <c r="M25" s="22">
        <f t="shared" si="3"/>
        <v>7171.2000000000007</v>
      </c>
      <c r="N25" s="22">
        <f t="shared" si="3"/>
        <v>7171.2000000000007</v>
      </c>
      <c r="O25" s="22">
        <f t="shared" si="3"/>
        <v>7171.2000000000007</v>
      </c>
      <c r="P25" s="22">
        <f t="shared" si="3"/>
        <v>7171.2000000000007</v>
      </c>
    </row>
    <row r="26" spans="2:16" ht="15">
      <c r="B26" s="105"/>
      <c r="C26" s="23" t="s">
        <v>88</v>
      </c>
      <c r="D26" s="24" t="s">
        <v>89</v>
      </c>
      <c r="E26" s="23" t="s">
        <v>78</v>
      </c>
      <c r="F26" s="25">
        <f>'[5]Orçamento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105"/>
      <c r="C27" s="23" t="s">
        <v>90</v>
      </c>
      <c r="D27" s="24" t="s">
        <v>91</v>
      </c>
      <c r="E27" s="23" t="s">
        <v>92</v>
      </c>
      <c r="F27" s="25">
        <f>'[5]Orçamento Sintético'!I9</f>
        <v>1296.57554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1296.57554</v>
      </c>
    </row>
    <row r="28" spans="2:16" ht="15">
      <c r="B28" s="105"/>
      <c r="C28" s="23" t="s">
        <v>93</v>
      </c>
      <c r="D28" s="24" t="s">
        <v>94</v>
      </c>
      <c r="E28" s="20" t="s">
        <v>95</v>
      </c>
      <c r="F28" s="25">
        <f>'[5]Orçamento Sintético'!I8</f>
        <v>1301.4560000000001</v>
      </c>
      <c r="G28" s="25"/>
      <c r="H28" s="25">
        <f>F28</f>
        <v>1301.4560000000001</v>
      </c>
      <c r="I28" s="25"/>
      <c r="J28" s="25">
        <f>H28</f>
        <v>1301.4560000000001</v>
      </c>
      <c r="K28" s="25"/>
      <c r="L28" s="25">
        <f>J28</f>
        <v>1301.4560000000001</v>
      </c>
      <c r="M28" s="25"/>
      <c r="N28" s="25">
        <f>L28</f>
        <v>1301.4560000000001</v>
      </c>
      <c r="O28" s="25"/>
      <c r="P28" s="36" t="s">
        <v>26</v>
      </c>
    </row>
    <row r="29" spans="2:16" ht="52.9" customHeight="1">
      <c r="B29" s="103" t="s">
        <v>96</v>
      </c>
      <c r="C29" s="37" t="s">
        <v>97</v>
      </c>
      <c r="D29" s="35" t="s">
        <v>98</v>
      </c>
      <c r="E29" s="20" t="s">
        <v>44</v>
      </c>
      <c r="F29" s="22">
        <f>'[5]Orçamento Sintético'!I29</f>
        <v>240.4</v>
      </c>
      <c r="G29" s="22">
        <f t="shared" ref="G29:P29" si="5">F29</f>
        <v>240.4</v>
      </c>
      <c r="H29" s="22">
        <f t="shared" si="5"/>
        <v>240.4</v>
      </c>
      <c r="I29" s="22">
        <f t="shared" si="5"/>
        <v>240.4</v>
      </c>
      <c r="J29" s="22">
        <f t="shared" si="5"/>
        <v>240.4</v>
      </c>
      <c r="K29" s="22">
        <f t="shared" si="5"/>
        <v>240.4</v>
      </c>
      <c r="L29" s="22">
        <f t="shared" si="5"/>
        <v>240.4</v>
      </c>
      <c r="M29" s="22">
        <f t="shared" si="5"/>
        <v>240.4</v>
      </c>
      <c r="N29" s="22">
        <f t="shared" si="5"/>
        <v>240.4</v>
      </c>
      <c r="O29" s="22">
        <f t="shared" si="5"/>
        <v>240.4</v>
      </c>
      <c r="P29" s="22">
        <f t="shared" si="5"/>
        <v>240.4</v>
      </c>
    </row>
    <row r="30" spans="2:16" ht="15">
      <c r="B30" s="104"/>
      <c r="C30" s="27" t="s">
        <v>99</v>
      </c>
      <c r="D30" s="28" t="s">
        <v>100</v>
      </c>
      <c r="E30" s="27" t="s">
        <v>50</v>
      </c>
      <c r="F30" s="29">
        <f>SUM('[5]Orçamento Sintético'!I27:I28)</f>
        <v>2054.5839999999998</v>
      </c>
      <c r="G30" s="29"/>
      <c r="H30" s="29">
        <f>F30</f>
        <v>2054.5839999999998</v>
      </c>
      <c r="I30" s="38"/>
      <c r="J30" s="29">
        <f>H30</f>
        <v>2054.5839999999998</v>
      </c>
      <c r="K30" s="38"/>
      <c r="L30" s="29">
        <f>J30</f>
        <v>2054.5839999999998</v>
      </c>
      <c r="M30" s="38"/>
      <c r="N30" s="29">
        <f>L30</f>
        <v>2054.5839999999998</v>
      </c>
      <c r="O30" s="38"/>
      <c r="P30" s="29">
        <f>N30</f>
        <v>2054.5839999999998</v>
      </c>
    </row>
    <row r="31" spans="2:16" ht="15">
      <c r="B31" s="103" t="s">
        <v>101</v>
      </c>
      <c r="C31" s="20" t="s">
        <v>102</v>
      </c>
      <c r="D31" s="21" t="s">
        <v>103</v>
      </c>
      <c r="E31" s="20" t="s">
        <v>104</v>
      </c>
      <c r="F31" s="22">
        <f>'[5]Orçamento Sintético'!I31</f>
        <v>8455.2000000000007</v>
      </c>
      <c r="G31" s="22"/>
      <c r="H31" s="22"/>
      <c r="I31" s="22">
        <f>F31</f>
        <v>8455.2000000000007</v>
      </c>
      <c r="J31" s="22"/>
      <c r="K31" s="22"/>
      <c r="L31" s="22">
        <f>I31</f>
        <v>8455.2000000000007</v>
      </c>
      <c r="M31" s="22"/>
      <c r="N31" s="22"/>
      <c r="O31" s="22">
        <f>L31</f>
        <v>8455.2000000000007</v>
      </c>
      <c r="P31" s="22"/>
    </row>
    <row r="32" spans="2:16" ht="15">
      <c r="B32" s="105"/>
      <c r="C32" s="23" t="s">
        <v>105</v>
      </c>
      <c r="D32" s="24" t="s">
        <v>106</v>
      </c>
      <c r="E32" s="20" t="s">
        <v>104</v>
      </c>
      <c r="F32" s="25">
        <f>'[5]Orçamento Sintético'!I32</f>
        <v>1880.4599999999998</v>
      </c>
      <c r="G32" s="22"/>
      <c r="H32" s="22"/>
      <c r="I32" s="22">
        <f>F32</f>
        <v>1880.4599999999998</v>
      </c>
      <c r="J32" s="22"/>
      <c r="K32" s="22"/>
      <c r="L32" s="22">
        <f>I32</f>
        <v>1880.4599999999998</v>
      </c>
      <c r="M32" s="22"/>
      <c r="N32" s="22"/>
      <c r="O32" s="22">
        <f>L32</f>
        <v>1880.4599999999998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 t="shared" ref="G33:P33" si="6">SUM(G7:G32)</f>
        <v>17156.771200000003</v>
      </c>
      <c r="H33" s="44">
        <f t="shared" si="6"/>
        <v>20923.871199999998</v>
      </c>
      <c r="I33" s="44">
        <f t="shared" si="6"/>
        <v>27492.431200000003</v>
      </c>
      <c r="J33" s="44">
        <f t="shared" si="6"/>
        <v>21108.7412</v>
      </c>
      <c r="K33" s="44">
        <f t="shared" si="6"/>
        <v>17156.771200000003</v>
      </c>
      <c r="L33" s="44">
        <f t="shared" si="6"/>
        <v>31259.531199999998</v>
      </c>
      <c r="M33" s="44">
        <f t="shared" si="6"/>
        <v>17156.771200000003</v>
      </c>
      <c r="N33" s="44">
        <f t="shared" si="6"/>
        <v>21108.7412</v>
      </c>
      <c r="O33" s="44">
        <f t="shared" si="6"/>
        <v>27492.431200000003</v>
      </c>
      <c r="P33" s="44">
        <f t="shared" si="6"/>
        <v>20918.990740000001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F120C-E44D-4669-9D1F-70FDFE9011A2}">
  <sheetPr>
    <pageSetUpPr fitToPage="1"/>
  </sheetPr>
  <dimension ref="B1:P33"/>
  <sheetViews>
    <sheetView topLeftCell="A19" zoomScale="55" zoomScaleNormal="55" workbookViewId="0">
      <selection activeCell="B2" sqref="B2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9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110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103" t="s">
        <v>38</v>
      </c>
      <c r="C7" s="20" t="s">
        <v>39</v>
      </c>
      <c r="D7" s="21" t="s">
        <v>40</v>
      </c>
      <c r="E7" s="20" t="s">
        <v>41</v>
      </c>
      <c r="F7" s="22">
        <f>'[6]Orçamento Sintético'!I24</f>
        <v>206.24</v>
      </c>
      <c r="G7" s="22">
        <f>F7*4</f>
        <v>824.96</v>
      </c>
      <c r="H7" s="22">
        <f t="shared" ref="H7:P9" si="0">G7</f>
        <v>824.96</v>
      </c>
      <c r="I7" s="22">
        <f t="shared" si="0"/>
        <v>824.96</v>
      </c>
      <c r="J7" s="22">
        <f t="shared" si="0"/>
        <v>824.96</v>
      </c>
      <c r="K7" s="22">
        <f t="shared" si="0"/>
        <v>824.96</v>
      </c>
      <c r="L7" s="22">
        <f t="shared" si="0"/>
        <v>824.96</v>
      </c>
      <c r="M7" s="22">
        <f t="shared" si="0"/>
        <v>824.96</v>
      </c>
      <c r="N7" s="22">
        <f t="shared" si="0"/>
        <v>824.96</v>
      </c>
      <c r="O7" s="22">
        <f t="shared" si="0"/>
        <v>824.96</v>
      </c>
      <c r="P7" s="22">
        <f t="shared" si="0"/>
        <v>824.96</v>
      </c>
    </row>
    <row r="8" spans="2:16" ht="15">
      <c r="B8" s="105"/>
      <c r="C8" s="23" t="s">
        <v>42</v>
      </c>
      <c r="D8" s="24" t="s">
        <v>43</v>
      </c>
      <c r="E8" s="23" t="s">
        <v>44</v>
      </c>
      <c r="F8" s="25">
        <f>'[6]Orçamento Sintético'!I19+'[6]Orçamento Sintético'!I20</f>
        <v>970.75000000000011</v>
      </c>
      <c r="G8" s="25">
        <f>F8</f>
        <v>970.75000000000011</v>
      </c>
      <c r="H8" s="25">
        <f t="shared" si="0"/>
        <v>970.75000000000011</v>
      </c>
      <c r="I8" s="25">
        <f t="shared" si="0"/>
        <v>970.75000000000011</v>
      </c>
      <c r="J8" s="25">
        <f t="shared" si="0"/>
        <v>970.75000000000011</v>
      </c>
      <c r="K8" s="25">
        <f t="shared" si="0"/>
        <v>970.75000000000011</v>
      </c>
      <c r="L8" s="25">
        <f t="shared" si="0"/>
        <v>970.75000000000011</v>
      </c>
      <c r="M8" s="25">
        <f t="shared" si="0"/>
        <v>970.75000000000011</v>
      </c>
      <c r="N8" s="25">
        <f t="shared" si="0"/>
        <v>970.75000000000011</v>
      </c>
      <c r="O8" s="25">
        <f t="shared" si="0"/>
        <v>970.75000000000011</v>
      </c>
      <c r="P8" s="25">
        <f t="shared" si="0"/>
        <v>970.75000000000011</v>
      </c>
    </row>
    <row r="9" spans="2:16" ht="15">
      <c r="B9" s="105"/>
      <c r="C9" s="23" t="s">
        <v>45</v>
      </c>
      <c r="D9" s="26" t="s">
        <v>46</v>
      </c>
      <c r="E9" s="23" t="s">
        <v>47</v>
      </c>
      <c r="F9" s="25">
        <f>'[6]Orçamento Sintético'!I21</f>
        <v>134.69999999999999</v>
      </c>
      <c r="G9" s="25">
        <f>F9</f>
        <v>134.69999999999999</v>
      </c>
      <c r="H9" s="25">
        <f t="shared" si="0"/>
        <v>134.69999999999999</v>
      </c>
      <c r="I9" s="25">
        <f t="shared" si="0"/>
        <v>134.69999999999999</v>
      </c>
      <c r="J9" s="25">
        <f t="shared" si="0"/>
        <v>134.69999999999999</v>
      </c>
      <c r="K9" s="25">
        <f t="shared" si="0"/>
        <v>134.69999999999999</v>
      </c>
      <c r="L9" s="25">
        <f t="shared" si="0"/>
        <v>134.69999999999999</v>
      </c>
      <c r="M9" s="25">
        <f t="shared" si="0"/>
        <v>134.69999999999999</v>
      </c>
      <c r="N9" s="25">
        <f t="shared" si="0"/>
        <v>134.69999999999999</v>
      </c>
      <c r="O9" s="25">
        <f t="shared" si="0"/>
        <v>134.69999999999999</v>
      </c>
      <c r="P9" s="25">
        <f t="shared" si="0"/>
        <v>134.69999999999999</v>
      </c>
    </row>
    <row r="10" spans="2:16" ht="15">
      <c r="B10" s="104"/>
      <c r="C10" s="27" t="s">
        <v>48</v>
      </c>
      <c r="D10" s="28" t="s">
        <v>49</v>
      </c>
      <c r="E10" s="27" t="s">
        <v>50</v>
      </c>
      <c r="F10" s="29">
        <f>'[6]Orçamento Sintético'!I22</f>
        <v>53.18</v>
      </c>
      <c r="G10" s="29"/>
      <c r="H10" s="29">
        <f>F10</f>
        <v>53.18</v>
      </c>
      <c r="I10" s="29"/>
      <c r="J10" s="29">
        <f>H10</f>
        <v>53.18</v>
      </c>
      <c r="K10" s="29"/>
      <c r="L10" s="29">
        <f>J10</f>
        <v>53.18</v>
      </c>
      <c r="M10" s="29"/>
      <c r="N10" s="29">
        <f>L10</f>
        <v>53.18</v>
      </c>
      <c r="O10" s="29"/>
      <c r="P10" s="29">
        <f>N10</f>
        <v>53.18</v>
      </c>
    </row>
    <row r="11" spans="2:16" ht="15">
      <c r="B11" s="103" t="s">
        <v>111</v>
      </c>
      <c r="C11" s="20" t="s">
        <v>39</v>
      </c>
      <c r="D11" s="21" t="s">
        <v>52</v>
      </c>
      <c r="E11" s="20" t="s">
        <v>41</v>
      </c>
      <c r="F11" s="22">
        <f>'[6]Orçamento Sintético'!I17</f>
        <v>180.8</v>
      </c>
      <c r="G11" s="22">
        <f>F11*4</f>
        <v>723.2</v>
      </c>
      <c r="H11" s="22">
        <f t="shared" ref="H11:P14" si="1">G11</f>
        <v>723.2</v>
      </c>
      <c r="I11" s="22">
        <f t="shared" si="1"/>
        <v>723.2</v>
      </c>
      <c r="J11" s="22">
        <f t="shared" si="1"/>
        <v>723.2</v>
      </c>
      <c r="K11" s="22">
        <f t="shared" si="1"/>
        <v>723.2</v>
      </c>
      <c r="L11" s="22">
        <f t="shared" si="1"/>
        <v>723.2</v>
      </c>
      <c r="M11" s="22">
        <f t="shared" si="1"/>
        <v>723.2</v>
      </c>
      <c r="N11" s="22">
        <f t="shared" si="1"/>
        <v>723.2</v>
      </c>
      <c r="O11" s="22">
        <f t="shared" si="1"/>
        <v>723.2</v>
      </c>
      <c r="P11" s="22">
        <f t="shared" si="1"/>
        <v>723.2</v>
      </c>
    </row>
    <row r="12" spans="2:16" ht="15">
      <c r="B12" s="106"/>
      <c r="C12" s="30" t="s">
        <v>53</v>
      </c>
      <c r="D12" s="31" t="s">
        <v>54</v>
      </c>
      <c r="E12" s="30" t="s">
        <v>55</v>
      </c>
      <c r="F12" s="32">
        <f>'[6]Orçamento Sintético'!I10</f>
        <v>257.12</v>
      </c>
      <c r="G12" s="32">
        <f>F12</f>
        <v>257.12</v>
      </c>
      <c r="H12" s="32">
        <f t="shared" si="1"/>
        <v>257.12</v>
      </c>
      <c r="I12" s="32">
        <f t="shared" si="1"/>
        <v>257.12</v>
      </c>
      <c r="J12" s="32">
        <f t="shared" si="1"/>
        <v>257.12</v>
      </c>
      <c r="K12" s="32">
        <f t="shared" si="1"/>
        <v>257.12</v>
      </c>
      <c r="L12" s="32">
        <f t="shared" si="1"/>
        <v>257.12</v>
      </c>
      <c r="M12" s="32">
        <f t="shared" si="1"/>
        <v>257.12</v>
      </c>
      <c r="N12" s="32">
        <f t="shared" si="1"/>
        <v>257.12</v>
      </c>
      <c r="O12" s="32">
        <f t="shared" si="1"/>
        <v>257.12</v>
      </c>
      <c r="P12" s="32">
        <f t="shared" si="1"/>
        <v>257.12</v>
      </c>
    </row>
    <row r="13" spans="2:16" ht="15">
      <c r="B13" s="106"/>
      <c r="C13" s="30" t="s">
        <v>56</v>
      </c>
      <c r="D13" s="31" t="s">
        <v>57</v>
      </c>
      <c r="E13" s="30" t="s">
        <v>58</v>
      </c>
      <c r="F13" s="32">
        <f>'[6]Orçamento Sintético'!I13</f>
        <v>256.48</v>
      </c>
      <c r="G13" s="32">
        <f>F13*2</f>
        <v>512.96</v>
      </c>
      <c r="H13" s="32">
        <f t="shared" si="1"/>
        <v>512.96</v>
      </c>
      <c r="I13" s="32">
        <f t="shared" si="1"/>
        <v>512.96</v>
      </c>
      <c r="J13" s="32">
        <f t="shared" si="1"/>
        <v>512.96</v>
      </c>
      <c r="K13" s="32">
        <f t="shared" si="1"/>
        <v>512.96</v>
      </c>
      <c r="L13" s="32">
        <f t="shared" si="1"/>
        <v>512.96</v>
      </c>
      <c r="M13" s="32">
        <f t="shared" si="1"/>
        <v>512.96</v>
      </c>
      <c r="N13" s="32">
        <f t="shared" si="1"/>
        <v>512.96</v>
      </c>
      <c r="O13" s="32">
        <f t="shared" si="1"/>
        <v>512.96</v>
      </c>
      <c r="P13" s="32">
        <f t="shared" si="1"/>
        <v>512.96</v>
      </c>
    </row>
    <row r="14" spans="2:16" ht="30">
      <c r="B14" s="106"/>
      <c r="C14" s="33" t="s">
        <v>59</v>
      </c>
      <c r="D14" s="31" t="s">
        <v>60</v>
      </c>
      <c r="E14" s="30" t="s">
        <v>44</v>
      </c>
      <c r="F14" s="32">
        <f>'[6]Orçamento Sintético'!I14</f>
        <v>0</v>
      </c>
      <c r="G14" s="32">
        <f>F14</f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</row>
    <row r="15" spans="2:16" ht="30">
      <c r="B15" s="105"/>
      <c r="C15" s="23" t="s">
        <v>61</v>
      </c>
      <c r="D15" s="26" t="s">
        <v>62</v>
      </c>
      <c r="E15" s="23" t="s">
        <v>50</v>
      </c>
      <c r="F15" s="25">
        <f>'[6]Orçamento Sintético'!I15</f>
        <v>190</v>
      </c>
      <c r="G15" s="25"/>
      <c r="H15" s="25">
        <f>F15</f>
        <v>190</v>
      </c>
      <c r="I15" s="25"/>
      <c r="J15" s="25">
        <f>H15</f>
        <v>190</v>
      </c>
      <c r="K15" s="25"/>
      <c r="L15" s="25">
        <f>J15</f>
        <v>190</v>
      </c>
      <c r="M15" s="25"/>
      <c r="N15" s="25">
        <f>L15</f>
        <v>190</v>
      </c>
      <c r="O15" s="25"/>
      <c r="P15" s="25">
        <f>N15</f>
        <v>190</v>
      </c>
    </row>
    <row r="16" spans="2:16" ht="15">
      <c r="B16" s="104"/>
      <c r="C16" s="27" t="s">
        <v>63</v>
      </c>
      <c r="D16" s="28" t="s">
        <v>64</v>
      </c>
      <c r="E16" s="27" t="s">
        <v>41</v>
      </c>
      <c r="F16" s="29">
        <f>'[6]Orçamento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customHeight="1">
      <c r="B17" s="103" t="s">
        <v>65</v>
      </c>
      <c r="C17" s="20" t="s">
        <v>66</v>
      </c>
      <c r="D17" s="21" t="s">
        <v>67</v>
      </c>
      <c r="E17" s="20" t="s">
        <v>47</v>
      </c>
      <c r="F17" s="22">
        <f>'[6]Orçamento Sintético'!I41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>
      <c r="B18" s="105"/>
      <c r="C18" s="34" t="s">
        <v>68</v>
      </c>
      <c r="D18" s="24" t="s">
        <v>69</v>
      </c>
      <c r="E18" s="23" t="s">
        <v>44</v>
      </c>
      <c r="F18" s="25">
        <f>'[6]Orçamento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103" t="s">
        <v>70</v>
      </c>
      <c r="C19" s="20" t="s">
        <v>71</v>
      </c>
      <c r="D19" s="21" t="s">
        <v>72</v>
      </c>
      <c r="E19" s="20" t="s">
        <v>73</v>
      </c>
      <c r="F19" s="22">
        <f>'[6]Orçamento Sintético'!I34</f>
        <v>96.5</v>
      </c>
      <c r="G19" s="22">
        <f>F19*12</f>
        <v>1158</v>
      </c>
      <c r="H19" s="22">
        <f t="shared" si="2"/>
        <v>1158</v>
      </c>
      <c r="I19" s="22">
        <f t="shared" si="2"/>
        <v>1158</v>
      </c>
      <c r="J19" s="22">
        <f t="shared" si="2"/>
        <v>1158</v>
      </c>
      <c r="K19" s="22">
        <f t="shared" si="2"/>
        <v>1158</v>
      </c>
      <c r="L19" s="22">
        <f t="shared" si="2"/>
        <v>1158</v>
      </c>
      <c r="M19" s="22">
        <f t="shared" si="2"/>
        <v>1158</v>
      </c>
      <c r="N19" s="22">
        <f t="shared" si="2"/>
        <v>1158</v>
      </c>
      <c r="O19" s="22">
        <f t="shared" si="2"/>
        <v>1158</v>
      </c>
      <c r="P19" s="22">
        <f t="shared" si="2"/>
        <v>1158</v>
      </c>
    </row>
    <row r="20" spans="2:16" ht="30">
      <c r="B20" s="105"/>
      <c r="C20" s="23" t="s">
        <v>74</v>
      </c>
      <c r="D20" s="26" t="s">
        <v>75</v>
      </c>
      <c r="E20" s="23" t="s">
        <v>44</v>
      </c>
      <c r="F20" s="25">
        <f>'[6]Orçamento Sintético'!I35</f>
        <v>0</v>
      </c>
      <c r="G20" s="25">
        <f>F20</f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</row>
    <row r="21" spans="2:16" ht="30">
      <c r="B21" s="105"/>
      <c r="C21" s="23" t="s">
        <v>76</v>
      </c>
      <c r="D21" s="26" t="s">
        <v>77</v>
      </c>
      <c r="E21" s="23" t="s">
        <v>78</v>
      </c>
      <c r="F21" s="25">
        <f>'[6]Orçamento Sintético'!I35</f>
        <v>0</v>
      </c>
      <c r="G21" s="25">
        <f>F21*2</f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</row>
    <row r="22" spans="2:16" ht="15">
      <c r="B22" s="103" t="s">
        <v>79</v>
      </c>
      <c r="C22" s="20" t="s">
        <v>80</v>
      </c>
      <c r="D22" s="35" t="s">
        <v>81</v>
      </c>
      <c r="E22" s="20" t="s">
        <v>50</v>
      </c>
      <c r="F22" s="22">
        <f>'[6]Orçamento Sintético'!I37</f>
        <v>182.2</v>
      </c>
      <c r="G22" s="22"/>
      <c r="H22" s="22">
        <f>F22</f>
        <v>182.2</v>
      </c>
      <c r="I22" s="22"/>
      <c r="J22" s="22">
        <f>H22</f>
        <v>182.2</v>
      </c>
      <c r="K22" s="22"/>
      <c r="L22" s="22">
        <f>J22</f>
        <v>182.2</v>
      </c>
      <c r="M22" s="22"/>
      <c r="N22" s="22">
        <f>L22</f>
        <v>182.2</v>
      </c>
      <c r="O22" s="22"/>
      <c r="P22" s="22">
        <f>N22</f>
        <v>182.2</v>
      </c>
    </row>
    <row r="23" spans="2:16" ht="15">
      <c r="B23" s="104"/>
      <c r="C23" s="27" t="s">
        <v>82</v>
      </c>
      <c r="D23" s="28" t="s">
        <v>83</v>
      </c>
      <c r="E23" s="27" t="s">
        <v>47</v>
      </c>
      <c r="F23" s="22">
        <f>'[6]Orçamento Sintético'!I38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103" t="s">
        <v>84</v>
      </c>
      <c r="C24" s="20" t="s">
        <v>85</v>
      </c>
      <c r="D24" s="35" t="s">
        <v>86</v>
      </c>
      <c r="E24" s="20" t="s">
        <v>73</v>
      </c>
      <c r="F24" s="22">
        <f>'[6]Orçamento Sintético'!I6</f>
        <v>2713.1783999999998</v>
      </c>
      <c r="G24" s="22">
        <f>F24*12</f>
        <v>32558.140799999997</v>
      </c>
      <c r="H24" s="22">
        <f t="shared" ref="H24:P25" si="3">G24</f>
        <v>32558.140799999997</v>
      </c>
      <c r="I24" s="22">
        <f t="shared" si="3"/>
        <v>32558.140799999997</v>
      </c>
      <c r="J24" s="22">
        <f t="shared" si="3"/>
        <v>32558.140799999997</v>
      </c>
      <c r="K24" s="22">
        <f t="shared" si="3"/>
        <v>32558.140799999997</v>
      </c>
      <c r="L24" s="22">
        <f t="shared" si="3"/>
        <v>32558.140799999997</v>
      </c>
      <c r="M24" s="22">
        <f t="shared" si="3"/>
        <v>32558.140799999997</v>
      </c>
      <c r="N24" s="22">
        <f t="shared" si="3"/>
        <v>32558.140799999997</v>
      </c>
      <c r="O24" s="22">
        <f t="shared" si="3"/>
        <v>32558.140799999997</v>
      </c>
      <c r="P24" s="22">
        <f t="shared" si="3"/>
        <v>32558.140799999997</v>
      </c>
    </row>
    <row r="25" spans="2:16" ht="15">
      <c r="B25" s="106"/>
      <c r="C25" s="20" t="s">
        <v>87</v>
      </c>
      <c r="D25" s="35" t="s">
        <v>86</v>
      </c>
      <c r="E25" s="20" t="s">
        <v>73</v>
      </c>
      <c r="F25" s="32">
        <f>'[6]Orçamento Sintético'!I11</f>
        <v>72</v>
      </c>
      <c r="G25" s="22">
        <f>F25*12</f>
        <v>864</v>
      </c>
      <c r="H25" s="22">
        <f>G25</f>
        <v>864</v>
      </c>
      <c r="I25" s="22">
        <f t="shared" si="3"/>
        <v>864</v>
      </c>
      <c r="J25" s="22">
        <f t="shared" si="3"/>
        <v>864</v>
      </c>
      <c r="K25" s="22">
        <f t="shared" si="3"/>
        <v>864</v>
      </c>
      <c r="L25" s="22">
        <f t="shared" si="3"/>
        <v>864</v>
      </c>
      <c r="M25" s="22">
        <f t="shared" si="3"/>
        <v>864</v>
      </c>
      <c r="N25" s="22">
        <f t="shared" si="3"/>
        <v>864</v>
      </c>
      <c r="O25" s="22">
        <f t="shared" si="3"/>
        <v>864</v>
      </c>
      <c r="P25" s="22">
        <f t="shared" si="3"/>
        <v>864</v>
      </c>
    </row>
    <row r="26" spans="2:16" ht="15">
      <c r="B26" s="105"/>
      <c r="C26" s="23" t="s">
        <v>88</v>
      </c>
      <c r="D26" s="24" t="s">
        <v>89</v>
      </c>
      <c r="E26" s="23" t="s">
        <v>78</v>
      </c>
      <c r="F26" s="25">
        <f>'[6]Orçamento Sintético'!I7</f>
        <v>194.92</v>
      </c>
      <c r="G26" s="25">
        <f>F26*2</f>
        <v>389.84</v>
      </c>
      <c r="H26" s="25">
        <f t="shared" ref="H26:P26" si="4">G26</f>
        <v>389.84</v>
      </c>
      <c r="I26" s="25">
        <f t="shared" si="4"/>
        <v>389.84</v>
      </c>
      <c r="J26" s="25">
        <f t="shared" si="4"/>
        <v>389.84</v>
      </c>
      <c r="K26" s="25">
        <f t="shared" si="4"/>
        <v>389.84</v>
      </c>
      <c r="L26" s="25">
        <f t="shared" si="4"/>
        <v>389.84</v>
      </c>
      <c r="M26" s="25">
        <f t="shared" si="4"/>
        <v>389.84</v>
      </c>
      <c r="N26" s="25">
        <f t="shared" si="4"/>
        <v>389.84</v>
      </c>
      <c r="O26" s="25">
        <f t="shared" si="4"/>
        <v>389.84</v>
      </c>
      <c r="P26" s="25">
        <f t="shared" si="4"/>
        <v>389.84</v>
      </c>
    </row>
    <row r="27" spans="2:16" ht="15">
      <c r="B27" s="105"/>
      <c r="C27" s="23" t="s">
        <v>90</v>
      </c>
      <c r="D27" s="24" t="s">
        <v>91</v>
      </c>
      <c r="E27" s="23" t="s">
        <v>92</v>
      </c>
      <c r="F27" s="25">
        <f>'[6]Orçamento Sintético'!I9</f>
        <v>7830.429360000001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7830.429360000001</v>
      </c>
    </row>
    <row r="28" spans="2:16" ht="15">
      <c r="B28" s="105"/>
      <c r="C28" s="23" t="s">
        <v>93</v>
      </c>
      <c r="D28" s="24" t="s">
        <v>94</v>
      </c>
      <c r="E28" s="20" t="s">
        <v>95</v>
      </c>
      <c r="F28" s="25">
        <f>'[6]Orçamento Sintético'!I8</f>
        <v>7859.9040000000005</v>
      </c>
      <c r="G28" s="25"/>
      <c r="H28" s="25">
        <f>F28</f>
        <v>7859.9040000000005</v>
      </c>
      <c r="I28" s="25"/>
      <c r="J28" s="25">
        <f>H28</f>
        <v>7859.9040000000005</v>
      </c>
      <c r="K28" s="25"/>
      <c r="L28" s="25">
        <f>J28</f>
        <v>7859.9040000000005</v>
      </c>
      <c r="M28" s="25"/>
      <c r="N28" s="25">
        <f>L28</f>
        <v>7859.9040000000005</v>
      </c>
      <c r="O28" s="25"/>
      <c r="P28" s="36" t="s">
        <v>26</v>
      </c>
    </row>
    <row r="29" spans="2:16" ht="52.9" customHeight="1">
      <c r="B29" s="103" t="s">
        <v>96</v>
      </c>
      <c r="C29" s="37" t="s">
        <v>97</v>
      </c>
      <c r="D29" s="35" t="s">
        <v>98</v>
      </c>
      <c r="E29" s="20" t="s">
        <v>44</v>
      </c>
      <c r="F29" s="22">
        <f>'[6]Orçamento Sintético'!I29</f>
        <v>480.8</v>
      </c>
      <c r="G29" s="22">
        <f t="shared" ref="G29:P29" si="5">F29</f>
        <v>480.8</v>
      </c>
      <c r="H29" s="22">
        <f t="shared" si="5"/>
        <v>480.8</v>
      </c>
      <c r="I29" s="22">
        <f t="shared" si="5"/>
        <v>480.8</v>
      </c>
      <c r="J29" s="22">
        <f t="shared" si="5"/>
        <v>480.8</v>
      </c>
      <c r="K29" s="22">
        <f t="shared" si="5"/>
        <v>480.8</v>
      </c>
      <c r="L29" s="22">
        <f t="shared" si="5"/>
        <v>480.8</v>
      </c>
      <c r="M29" s="22">
        <f t="shared" si="5"/>
        <v>480.8</v>
      </c>
      <c r="N29" s="22">
        <f t="shared" si="5"/>
        <v>480.8</v>
      </c>
      <c r="O29" s="22">
        <f t="shared" si="5"/>
        <v>480.8</v>
      </c>
      <c r="P29" s="22">
        <f t="shared" si="5"/>
        <v>480.8</v>
      </c>
    </row>
    <row r="30" spans="2:16" ht="15">
      <c r="B30" s="104"/>
      <c r="C30" s="27" t="s">
        <v>99</v>
      </c>
      <c r="D30" s="28" t="s">
        <v>100</v>
      </c>
      <c r="E30" s="27" t="s">
        <v>50</v>
      </c>
      <c r="F30" s="29">
        <f>SUM('[6]Orçamento Sintético'!I27:I28)</f>
        <v>16065.336000000001</v>
      </c>
      <c r="G30" s="29"/>
      <c r="H30" s="29">
        <f>F30</f>
        <v>16065.336000000001</v>
      </c>
      <c r="I30" s="38"/>
      <c r="J30" s="29">
        <f>H30</f>
        <v>16065.336000000001</v>
      </c>
      <c r="K30" s="38"/>
      <c r="L30" s="29">
        <f>J30</f>
        <v>16065.336000000001</v>
      </c>
      <c r="M30" s="38"/>
      <c r="N30" s="29">
        <f>L30</f>
        <v>16065.336000000001</v>
      </c>
      <c r="O30" s="38"/>
      <c r="P30" s="29">
        <f>N30</f>
        <v>16065.336000000001</v>
      </c>
    </row>
    <row r="31" spans="2:16" ht="15">
      <c r="B31" s="103" t="s">
        <v>101</v>
      </c>
      <c r="C31" s="20" t="s">
        <v>102</v>
      </c>
      <c r="D31" s="21" t="s">
        <v>103</v>
      </c>
      <c r="E31" s="20" t="s">
        <v>104</v>
      </c>
      <c r="F31" s="22">
        <f>'[6]Orçamento Sintético'!I31</f>
        <v>23296</v>
      </c>
      <c r="G31" s="22"/>
      <c r="H31" s="22"/>
      <c r="I31" s="22">
        <f>F31</f>
        <v>23296</v>
      </c>
      <c r="J31" s="22"/>
      <c r="K31" s="22"/>
      <c r="L31" s="22">
        <f>I31</f>
        <v>23296</v>
      </c>
      <c r="M31" s="22"/>
      <c r="N31" s="22"/>
      <c r="O31" s="22">
        <f>L31</f>
        <v>23296</v>
      </c>
      <c r="P31" s="22"/>
    </row>
    <row r="32" spans="2:16" ht="15">
      <c r="B32" s="105"/>
      <c r="C32" s="23" t="s">
        <v>105</v>
      </c>
      <c r="D32" s="24" t="s">
        <v>106</v>
      </c>
      <c r="E32" s="20" t="s">
        <v>104</v>
      </c>
      <c r="F32" s="25">
        <f>'[6]Orçamento Sintético'!I32</f>
        <v>15281.467199999999</v>
      </c>
      <c r="G32" s="22"/>
      <c r="H32" s="22"/>
      <c r="I32" s="22">
        <f>F32</f>
        <v>15281.467199999999</v>
      </c>
      <c r="J32" s="22"/>
      <c r="K32" s="22"/>
      <c r="L32" s="22">
        <f>I32</f>
        <v>15281.467199999999</v>
      </c>
      <c r="M32" s="22"/>
      <c r="N32" s="22"/>
      <c r="O32" s="22">
        <f>L32</f>
        <v>15281.467199999999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>SUM(G7:G32)</f>
        <v>41085.762448499998</v>
      </c>
      <c r="H33" s="44">
        <f t="shared" ref="H33:P33" si="6">SUM(H7:H32)</f>
        <v>65436.3824485</v>
      </c>
      <c r="I33" s="44">
        <f t="shared" si="6"/>
        <v>79663.229648499997</v>
      </c>
      <c r="J33" s="44">
        <f t="shared" si="6"/>
        <v>65621.252448500003</v>
      </c>
      <c r="K33" s="44">
        <f t="shared" si="6"/>
        <v>41085.762448499998</v>
      </c>
      <c r="L33" s="44">
        <f t="shared" si="6"/>
        <v>104013.84964849999</v>
      </c>
      <c r="M33" s="44">
        <f t="shared" si="6"/>
        <v>41085.762448499998</v>
      </c>
      <c r="N33" s="44">
        <f t="shared" si="6"/>
        <v>65621.252448500003</v>
      </c>
      <c r="O33" s="44">
        <f t="shared" si="6"/>
        <v>79663.229648499997</v>
      </c>
      <c r="P33" s="44">
        <f t="shared" si="6"/>
        <v>65406.9078085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867D2-BE3E-411F-9984-ECB41A43A0CF}">
  <sheetPr>
    <pageSetUpPr fitToPage="1"/>
  </sheetPr>
  <dimension ref="B1:P33"/>
  <sheetViews>
    <sheetView zoomScale="55" zoomScaleNormal="55" workbookViewId="0">
      <selection activeCell="F48" sqref="F48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112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103" t="s">
        <v>38</v>
      </c>
      <c r="C7" s="20" t="s">
        <v>39</v>
      </c>
      <c r="D7" s="21" t="s">
        <v>40</v>
      </c>
      <c r="E7" s="20" t="s">
        <v>41</v>
      </c>
      <c r="F7" s="22">
        <f>'[7]Orçamento Sintético'!I24</f>
        <v>206.24</v>
      </c>
      <c r="G7" s="22">
        <f>F7*4</f>
        <v>824.96</v>
      </c>
      <c r="H7" s="22">
        <f t="shared" ref="H7:P9" si="0">G7</f>
        <v>824.96</v>
      </c>
      <c r="I7" s="22">
        <f t="shared" si="0"/>
        <v>824.96</v>
      </c>
      <c r="J7" s="22">
        <f t="shared" si="0"/>
        <v>824.96</v>
      </c>
      <c r="K7" s="22">
        <f t="shared" si="0"/>
        <v>824.96</v>
      </c>
      <c r="L7" s="22">
        <f t="shared" si="0"/>
        <v>824.96</v>
      </c>
      <c r="M7" s="22">
        <f t="shared" si="0"/>
        <v>824.96</v>
      </c>
      <c r="N7" s="22">
        <f t="shared" si="0"/>
        <v>824.96</v>
      </c>
      <c r="O7" s="22">
        <f t="shared" si="0"/>
        <v>824.96</v>
      </c>
      <c r="P7" s="22">
        <f t="shared" si="0"/>
        <v>824.96</v>
      </c>
    </row>
    <row r="8" spans="2:16" ht="15">
      <c r="B8" s="105"/>
      <c r="C8" s="23" t="s">
        <v>42</v>
      </c>
      <c r="D8" s="24" t="s">
        <v>43</v>
      </c>
      <c r="E8" s="23" t="s">
        <v>44</v>
      </c>
      <c r="F8" s="25">
        <f>'[7]Orçamento Sintético'!I19+'[7]Orçamento Sintético'!I20</f>
        <v>582.45000000000005</v>
      </c>
      <c r="G8" s="25">
        <f>F8</f>
        <v>582.45000000000005</v>
      </c>
      <c r="H8" s="25">
        <f t="shared" si="0"/>
        <v>582.45000000000005</v>
      </c>
      <c r="I8" s="25">
        <f t="shared" si="0"/>
        <v>582.45000000000005</v>
      </c>
      <c r="J8" s="25">
        <f t="shared" si="0"/>
        <v>582.45000000000005</v>
      </c>
      <c r="K8" s="25">
        <f t="shared" si="0"/>
        <v>582.45000000000005</v>
      </c>
      <c r="L8" s="25">
        <f t="shared" si="0"/>
        <v>582.45000000000005</v>
      </c>
      <c r="M8" s="25">
        <f t="shared" si="0"/>
        <v>582.45000000000005</v>
      </c>
      <c r="N8" s="25">
        <f t="shared" si="0"/>
        <v>582.45000000000005</v>
      </c>
      <c r="O8" s="25">
        <f t="shared" si="0"/>
        <v>582.45000000000005</v>
      </c>
      <c r="P8" s="25">
        <f t="shared" si="0"/>
        <v>582.45000000000005</v>
      </c>
    </row>
    <row r="9" spans="2:16" ht="15">
      <c r="B9" s="105"/>
      <c r="C9" s="23" t="s">
        <v>45</v>
      </c>
      <c r="D9" s="26" t="s">
        <v>46</v>
      </c>
      <c r="E9" s="23" t="s">
        <v>47</v>
      </c>
      <c r="F9" s="25">
        <f>'[7]Orçamento Sintético'!I21</f>
        <v>134.69999999999999</v>
      </c>
      <c r="G9" s="25">
        <f>F9</f>
        <v>134.69999999999999</v>
      </c>
      <c r="H9" s="25">
        <f t="shared" si="0"/>
        <v>134.69999999999999</v>
      </c>
      <c r="I9" s="25">
        <f t="shared" si="0"/>
        <v>134.69999999999999</v>
      </c>
      <c r="J9" s="25">
        <f t="shared" si="0"/>
        <v>134.69999999999999</v>
      </c>
      <c r="K9" s="25">
        <f t="shared" si="0"/>
        <v>134.69999999999999</v>
      </c>
      <c r="L9" s="25">
        <f t="shared" si="0"/>
        <v>134.69999999999999</v>
      </c>
      <c r="M9" s="25">
        <f t="shared" si="0"/>
        <v>134.69999999999999</v>
      </c>
      <c r="N9" s="25">
        <f t="shared" si="0"/>
        <v>134.69999999999999</v>
      </c>
      <c r="O9" s="25">
        <f t="shared" si="0"/>
        <v>134.69999999999999</v>
      </c>
      <c r="P9" s="25">
        <f t="shared" si="0"/>
        <v>134.69999999999999</v>
      </c>
    </row>
    <row r="10" spans="2:16" ht="15">
      <c r="B10" s="104"/>
      <c r="C10" s="27" t="s">
        <v>48</v>
      </c>
      <c r="D10" s="28" t="s">
        <v>49</v>
      </c>
      <c r="E10" s="27" t="s">
        <v>50</v>
      </c>
      <c r="F10" s="29">
        <f>'[7]Orçamento Sintético'!I22</f>
        <v>106.36</v>
      </c>
      <c r="G10" s="29"/>
      <c r="H10" s="29">
        <f>F10</f>
        <v>106.36</v>
      </c>
      <c r="I10" s="29"/>
      <c r="J10" s="29">
        <f>H10</f>
        <v>106.36</v>
      </c>
      <c r="K10" s="29"/>
      <c r="L10" s="29">
        <f>J10</f>
        <v>106.36</v>
      </c>
      <c r="M10" s="29"/>
      <c r="N10" s="29">
        <f>L10</f>
        <v>106.36</v>
      </c>
      <c r="O10" s="29"/>
      <c r="P10" s="29">
        <f>N10</f>
        <v>106.36</v>
      </c>
    </row>
    <row r="11" spans="2:16" ht="15">
      <c r="B11" s="103" t="s">
        <v>51</v>
      </c>
      <c r="C11" s="20" t="s">
        <v>39</v>
      </c>
      <c r="D11" s="21" t="s">
        <v>52</v>
      </c>
      <c r="E11" s="20" t="s">
        <v>41</v>
      </c>
      <c r="F11" s="22">
        <f>'[7]Orçamento Sintético'!I17</f>
        <v>180.8</v>
      </c>
      <c r="G11" s="22">
        <f>F11*4</f>
        <v>723.2</v>
      </c>
      <c r="H11" s="22">
        <f t="shared" ref="H11:P14" si="1">G11</f>
        <v>723.2</v>
      </c>
      <c r="I11" s="22">
        <f t="shared" si="1"/>
        <v>723.2</v>
      </c>
      <c r="J11" s="22">
        <f t="shared" si="1"/>
        <v>723.2</v>
      </c>
      <c r="K11" s="22">
        <f t="shared" si="1"/>
        <v>723.2</v>
      </c>
      <c r="L11" s="22">
        <f t="shared" si="1"/>
        <v>723.2</v>
      </c>
      <c r="M11" s="22">
        <f t="shared" si="1"/>
        <v>723.2</v>
      </c>
      <c r="N11" s="22">
        <f t="shared" si="1"/>
        <v>723.2</v>
      </c>
      <c r="O11" s="22">
        <f t="shared" si="1"/>
        <v>723.2</v>
      </c>
      <c r="P11" s="22">
        <f t="shared" si="1"/>
        <v>723.2</v>
      </c>
    </row>
    <row r="12" spans="2:16" ht="15">
      <c r="B12" s="106"/>
      <c r="C12" s="30" t="s">
        <v>53</v>
      </c>
      <c r="D12" s="31" t="s">
        <v>54</v>
      </c>
      <c r="E12" s="30" t="s">
        <v>55</v>
      </c>
      <c r="F12" s="32">
        <f>'[7]Orçamento Sintético'!I10</f>
        <v>128.56</v>
      </c>
      <c r="G12" s="32">
        <f>F12</f>
        <v>128.56</v>
      </c>
      <c r="H12" s="32">
        <f t="shared" si="1"/>
        <v>128.56</v>
      </c>
      <c r="I12" s="32">
        <f t="shared" si="1"/>
        <v>128.56</v>
      </c>
      <c r="J12" s="32">
        <f t="shared" si="1"/>
        <v>128.56</v>
      </c>
      <c r="K12" s="32">
        <f t="shared" si="1"/>
        <v>128.56</v>
      </c>
      <c r="L12" s="32">
        <f t="shared" si="1"/>
        <v>128.56</v>
      </c>
      <c r="M12" s="32">
        <f t="shared" si="1"/>
        <v>128.56</v>
      </c>
      <c r="N12" s="32">
        <f t="shared" si="1"/>
        <v>128.56</v>
      </c>
      <c r="O12" s="32">
        <f t="shared" si="1"/>
        <v>128.56</v>
      </c>
      <c r="P12" s="32">
        <f t="shared" si="1"/>
        <v>128.56</v>
      </c>
    </row>
    <row r="13" spans="2:16" ht="15">
      <c r="B13" s="106"/>
      <c r="C13" s="30" t="s">
        <v>56</v>
      </c>
      <c r="D13" s="31" t="s">
        <v>57</v>
      </c>
      <c r="E13" s="30" t="s">
        <v>58</v>
      </c>
      <c r="F13" s="32">
        <f>'[7]Orçamento Sintético'!I13</f>
        <v>256.48</v>
      </c>
      <c r="G13" s="32">
        <f>F13*2</f>
        <v>512.96</v>
      </c>
      <c r="H13" s="32">
        <f t="shared" si="1"/>
        <v>512.96</v>
      </c>
      <c r="I13" s="32">
        <f t="shared" si="1"/>
        <v>512.96</v>
      </c>
      <c r="J13" s="32">
        <f t="shared" si="1"/>
        <v>512.96</v>
      </c>
      <c r="K13" s="32">
        <f t="shared" si="1"/>
        <v>512.96</v>
      </c>
      <c r="L13" s="32">
        <f t="shared" si="1"/>
        <v>512.96</v>
      </c>
      <c r="M13" s="32">
        <f t="shared" si="1"/>
        <v>512.96</v>
      </c>
      <c r="N13" s="32">
        <f t="shared" si="1"/>
        <v>512.96</v>
      </c>
      <c r="O13" s="32">
        <f t="shared" si="1"/>
        <v>512.96</v>
      </c>
      <c r="P13" s="32">
        <f t="shared" si="1"/>
        <v>512.96</v>
      </c>
    </row>
    <row r="14" spans="2:16" ht="30">
      <c r="B14" s="106"/>
      <c r="C14" s="33" t="s">
        <v>59</v>
      </c>
      <c r="D14" s="31" t="s">
        <v>60</v>
      </c>
      <c r="E14" s="30" t="s">
        <v>44</v>
      </c>
      <c r="F14" s="32">
        <f>'[7]Orçamento Sintético'!I14</f>
        <v>44.5</v>
      </c>
      <c r="G14" s="32">
        <f>F14</f>
        <v>44.5</v>
      </c>
      <c r="H14" s="32">
        <f t="shared" si="1"/>
        <v>44.5</v>
      </c>
      <c r="I14" s="32">
        <f t="shared" si="1"/>
        <v>44.5</v>
      </c>
      <c r="J14" s="32">
        <f t="shared" si="1"/>
        <v>44.5</v>
      </c>
      <c r="K14" s="32">
        <f t="shared" si="1"/>
        <v>44.5</v>
      </c>
      <c r="L14" s="32">
        <f t="shared" si="1"/>
        <v>44.5</v>
      </c>
      <c r="M14" s="32">
        <f t="shared" si="1"/>
        <v>44.5</v>
      </c>
      <c r="N14" s="32">
        <f t="shared" si="1"/>
        <v>44.5</v>
      </c>
      <c r="O14" s="32">
        <f t="shared" si="1"/>
        <v>44.5</v>
      </c>
      <c r="P14" s="32">
        <f t="shared" si="1"/>
        <v>44.5</v>
      </c>
    </row>
    <row r="15" spans="2:16" ht="30">
      <c r="B15" s="105"/>
      <c r="C15" s="23" t="s">
        <v>61</v>
      </c>
      <c r="D15" s="26" t="s">
        <v>62</v>
      </c>
      <c r="E15" s="23" t="s">
        <v>50</v>
      </c>
      <c r="F15" s="25">
        <f>'[7]Orçamento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>
      <c r="B16" s="104"/>
      <c r="C16" s="27" t="s">
        <v>63</v>
      </c>
      <c r="D16" s="28" t="s">
        <v>64</v>
      </c>
      <c r="E16" s="27" t="s">
        <v>41</v>
      </c>
      <c r="F16" s="29">
        <f>'[7]Orçamento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customHeight="1">
      <c r="B17" s="103" t="s">
        <v>65</v>
      </c>
      <c r="C17" s="20" t="s">
        <v>66</v>
      </c>
      <c r="D17" s="21" t="s">
        <v>67</v>
      </c>
      <c r="E17" s="20" t="s">
        <v>47</v>
      </c>
      <c r="F17" s="22">
        <f>'[7]Orçamento Sintético'!I41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>
      <c r="B18" s="105"/>
      <c r="C18" s="34" t="s">
        <v>68</v>
      </c>
      <c r="D18" s="24" t="s">
        <v>69</v>
      </c>
      <c r="E18" s="23" t="s">
        <v>44</v>
      </c>
      <c r="F18" s="25">
        <f>'[7]Orçamento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103" t="s">
        <v>70</v>
      </c>
      <c r="C19" s="20" t="s">
        <v>71</v>
      </c>
      <c r="D19" s="21" t="s">
        <v>72</v>
      </c>
      <c r="E19" s="20" t="s">
        <v>73</v>
      </c>
      <c r="F19" s="22">
        <f>'[7]Orçamento Sintético'!I34</f>
        <v>154.4</v>
      </c>
      <c r="G19" s="22">
        <f>F19*12</f>
        <v>1852.8000000000002</v>
      </c>
      <c r="H19" s="22">
        <f t="shared" si="2"/>
        <v>1852.8000000000002</v>
      </c>
      <c r="I19" s="22">
        <f t="shared" si="2"/>
        <v>1852.8000000000002</v>
      </c>
      <c r="J19" s="22">
        <f t="shared" si="2"/>
        <v>1852.8000000000002</v>
      </c>
      <c r="K19" s="22">
        <f t="shared" si="2"/>
        <v>1852.8000000000002</v>
      </c>
      <c r="L19" s="22">
        <f t="shared" si="2"/>
        <v>1852.8000000000002</v>
      </c>
      <c r="M19" s="22">
        <f t="shared" si="2"/>
        <v>1852.8000000000002</v>
      </c>
      <c r="N19" s="22">
        <f t="shared" si="2"/>
        <v>1852.8000000000002</v>
      </c>
      <c r="O19" s="22">
        <f t="shared" si="2"/>
        <v>1852.8000000000002</v>
      </c>
      <c r="P19" s="22">
        <f t="shared" si="2"/>
        <v>1852.8000000000002</v>
      </c>
    </row>
    <row r="20" spans="2:16" ht="30">
      <c r="B20" s="105"/>
      <c r="C20" s="23" t="s">
        <v>74</v>
      </c>
      <c r="D20" s="26" t="s">
        <v>75</v>
      </c>
      <c r="E20" s="23" t="s">
        <v>44</v>
      </c>
      <c r="F20" s="25">
        <f>'[7]Orçamento Sintético'!I35</f>
        <v>270.59999999999997</v>
      </c>
      <c r="G20" s="25">
        <f>F20</f>
        <v>270.59999999999997</v>
      </c>
      <c r="H20" s="25">
        <f t="shared" si="2"/>
        <v>270.59999999999997</v>
      </c>
      <c r="I20" s="25">
        <f t="shared" si="2"/>
        <v>270.59999999999997</v>
      </c>
      <c r="J20" s="25">
        <f t="shared" si="2"/>
        <v>270.59999999999997</v>
      </c>
      <c r="K20" s="25">
        <f t="shared" si="2"/>
        <v>270.59999999999997</v>
      </c>
      <c r="L20" s="25">
        <f t="shared" si="2"/>
        <v>270.59999999999997</v>
      </c>
      <c r="M20" s="25">
        <f t="shared" si="2"/>
        <v>270.59999999999997</v>
      </c>
      <c r="N20" s="25">
        <f t="shared" si="2"/>
        <v>270.59999999999997</v>
      </c>
      <c r="O20" s="25">
        <f t="shared" si="2"/>
        <v>270.59999999999997</v>
      </c>
      <c r="P20" s="25">
        <f t="shared" si="2"/>
        <v>270.59999999999997</v>
      </c>
    </row>
    <row r="21" spans="2:16" ht="30">
      <c r="B21" s="105"/>
      <c r="C21" s="23" t="s">
        <v>76</v>
      </c>
      <c r="D21" s="26" t="s">
        <v>77</v>
      </c>
      <c r="E21" s="23" t="s">
        <v>78</v>
      </c>
      <c r="F21" s="25">
        <f>'[7]Orçamento Sintético'!I35</f>
        <v>270.59999999999997</v>
      </c>
      <c r="G21" s="25">
        <f>F21*2</f>
        <v>541.19999999999993</v>
      </c>
      <c r="H21" s="25">
        <f t="shared" si="2"/>
        <v>541.19999999999993</v>
      </c>
      <c r="I21" s="25">
        <f t="shared" si="2"/>
        <v>541.19999999999993</v>
      </c>
      <c r="J21" s="25">
        <f t="shared" si="2"/>
        <v>541.19999999999993</v>
      </c>
      <c r="K21" s="25">
        <f t="shared" si="2"/>
        <v>541.19999999999993</v>
      </c>
      <c r="L21" s="25">
        <f t="shared" si="2"/>
        <v>541.19999999999993</v>
      </c>
      <c r="M21" s="25">
        <f t="shared" si="2"/>
        <v>541.19999999999993</v>
      </c>
      <c r="N21" s="25">
        <f t="shared" si="2"/>
        <v>541.19999999999993</v>
      </c>
      <c r="O21" s="25">
        <f t="shared" si="2"/>
        <v>541.19999999999993</v>
      </c>
      <c r="P21" s="25">
        <f t="shared" si="2"/>
        <v>541.19999999999993</v>
      </c>
    </row>
    <row r="22" spans="2:16" ht="15">
      <c r="B22" s="103" t="s">
        <v>79</v>
      </c>
      <c r="C22" s="20" t="s">
        <v>80</v>
      </c>
      <c r="D22" s="35" t="s">
        <v>81</v>
      </c>
      <c r="E22" s="20" t="s">
        <v>50</v>
      </c>
      <c r="F22" s="22">
        <f>'[7]Orçamento Sintético'!I37</f>
        <v>109.32</v>
      </c>
      <c r="G22" s="22"/>
      <c r="H22" s="22">
        <f>F22</f>
        <v>109.32</v>
      </c>
      <c r="I22" s="22"/>
      <c r="J22" s="22">
        <f>H22</f>
        <v>109.32</v>
      </c>
      <c r="K22" s="22"/>
      <c r="L22" s="22">
        <f>J22</f>
        <v>109.32</v>
      </c>
      <c r="M22" s="22"/>
      <c r="N22" s="22">
        <f>L22</f>
        <v>109.32</v>
      </c>
      <c r="O22" s="22"/>
      <c r="P22" s="22">
        <f>N22</f>
        <v>109.32</v>
      </c>
    </row>
    <row r="23" spans="2:16" ht="15">
      <c r="B23" s="104"/>
      <c r="C23" s="27" t="s">
        <v>82</v>
      </c>
      <c r="D23" s="28" t="s">
        <v>83</v>
      </c>
      <c r="E23" s="27" t="s">
        <v>47</v>
      </c>
      <c r="F23" s="22">
        <f>'[7]Orçamento Sintético'!I38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103" t="s">
        <v>84</v>
      </c>
      <c r="C24" s="20" t="s">
        <v>85</v>
      </c>
      <c r="D24" s="35" t="s">
        <v>86</v>
      </c>
      <c r="E24" s="20" t="s">
        <v>73</v>
      </c>
      <c r="F24" s="22">
        <f>'[7]Orçamento Sintético'!I6</f>
        <v>815.97109999999998</v>
      </c>
      <c r="G24" s="22">
        <f>F24*12</f>
        <v>9791.6532000000007</v>
      </c>
      <c r="H24" s="22">
        <f t="shared" ref="H24:P25" si="3">G24</f>
        <v>9791.6532000000007</v>
      </c>
      <c r="I24" s="22">
        <f t="shared" si="3"/>
        <v>9791.6532000000007</v>
      </c>
      <c r="J24" s="22">
        <f t="shared" si="3"/>
        <v>9791.6532000000007</v>
      </c>
      <c r="K24" s="22">
        <f t="shared" si="3"/>
        <v>9791.6532000000007</v>
      </c>
      <c r="L24" s="22">
        <f t="shared" si="3"/>
        <v>9791.6532000000007</v>
      </c>
      <c r="M24" s="22">
        <f t="shared" si="3"/>
        <v>9791.6532000000007</v>
      </c>
      <c r="N24" s="22">
        <f t="shared" si="3"/>
        <v>9791.6532000000007</v>
      </c>
      <c r="O24" s="22">
        <f t="shared" si="3"/>
        <v>9791.6532000000007</v>
      </c>
      <c r="P24" s="22">
        <f t="shared" si="3"/>
        <v>9791.6532000000007</v>
      </c>
    </row>
    <row r="25" spans="2:16" ht="15">
      <c r="B25" s="106"/>
      <c r="C25" s="20" t="s">
        <v>87</v>
      </c>
      <c r="D25" s="35" t="s">
        <v>86</v>
      </c>
      <c r="E25" s="20" t="s">
        <v>73</v>
      </c>
      <c r="F25" s="32">
        <f>'[7]Orçamento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>
      <c r="B26" s="105"/>
      <c r="C26" s="23" t="s">
        <v>88</v>
      </c>
      <c r="D26" s="24" t="s">
        <v>89</v>
      </c>
      <c r="E26" s="23" t="s">
        <v>78</v>
      </c>
      <c r="F26" s="25">
        <f>'[7]Orçamento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105"/>
      <c r="C27" s="23" t="s">
        <v>90</v>
      </c>
      <c r="D27" s="24" t="s">
        <v>91</v>
      </c>
      <c r="E27" s="23" t="s">
        <v>92</v>
      </c>
      <c r="F27" s="25">
        <f>'[7]Orçamento Sintético'!I9</f>
        <v>2354.9516899999999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2354.9516899999999</v>
      </c>
    </row>
    <row r="28" spans="2:16" ht="15">
      <c r="B28" s="105"/>
      <c r="C28" s="23" t="s">
        <v>93</v>
      </c>
      <c r="D28" s="24" t="s">
        <v>94</v>
      </c>
      <c r="E28" s="20" t="s">
        <v>95</v>
      </c>
      <c r="F28" s="25">
        <f>'[7]Orçamento Sintético'!I8</f>
        <v>2363.8159999999998</v>
      </c>
      <c r="G28" s="25"/>
      <c r="H28" s="25">
        <f>F28</f>
        <v>2363.8159999999998</v>
      </c>
      <c r="I28" s="25"/>
      <c r="J28" s="25">
        <f>H28</f>
        <v>2363.8159999999998</v>
      </c>
      <c r="K28" s="25"/>
      <c r="L28" s="25">
        <f>J28</f>
        <v>2363.8159999999998</v>
      </c>
      <c r="M28" s="25"/>
      <c r="N28" s="25">
        <f>L28</f>
        <v>2363.8159999999998</v>
      </c>
      <c r="O28" s="25"/>
      <c r="P28" s="36" t="s">
        <v>26</v>
      </c>
    </row>
    <row r="29" spans="2:16" ht="52.9" customHeight="1">
      <c r="B29" s="103" t="s">
        <v>96</v>
      </c>
      <c r="C29" s="37" t="s">
        <v>97</v>
      </c>
      <c r="D29" s="35" t="s">
        <v>98</v>
      </c>
      <c r="E29" s="20" t="s">
        <v>44</v>
      </c>
      <c r="F29" s="22">
        <f>'[7]Orçamento Sintético'!I29</f>
        <v>480.8</v>
      </c>
      <c r="G29" s="22">
        <f t="shared" ref="G29:P29" si="5">F29</f>
        <v>480.8</v>
      </c>
      <c r="H29" s="22">
        <f t="shared" si="5"/>
        <v>480.8</v>
      </c>
      <c r="I29" s="22">
        <f t="shared" si="5"/>
        <v>480.8</v>
      </c>
      <c r="J29" s="22">
        <f t="shared" si="5"/>
        <v>480.8</v>
      </c>
      <c r="K29" s="22">
        <f t="shared" si="5"/>
        <v>480.8</v>
      </c>
      <c r="L29" s="22">
        <f t="shared" si="5"/>
        <v>480.8</v>
      </c>
      <c r="M29" s="22">
        <f t="shared" si="5"/>
        <v>480.8</v>
      </c>
      <c r="N29" s="22">
        <f t="shared" si="5"/>
        <v>480.8</v>
      </c>
      <c r="O29" s="22">
        <f t="shared" si="5"/>
        <v>480.8</v>
      </c>
      <c r="P29" s="22">
        <f t="shared" si="5"/>
        <v>480.8</v>
      </c>
    </row>
    <row r="30" spans="2:16" ht="15">
      <c r="B30" s="104"/>
      <c r="C30" s="27" t="s">
        <v>99</v>
      </c>
      <c r="D30" s="28" t="s">
        <v>100</v>
      </c>
      <c r="E30" s="27" t="s">
        <v>50</v>
      </c>
      <c r="F30" s="29">
        <f>SUM('[7]Orçamento Sintético'!I27:I28)</f>
        <v>5171.5720000000001</v>
      </c>
      <c r="G30" s="29"/>
      <c r="H30" s="29">
        <f>F30</f>
        <v>5171.5720000000001</v>
      </c>
      <c r="I30" s="38"/>
      <c r="J30" s="29">
        <f>H30</f>
        <v>5171.5720000000001</v>
      </c>
      <c r="K30" s="38"/>
      <c r="L30" s="29">
        <f>J30</f>
        <v>5171.5720000000001</v>
      </c>
      <c r="M30" s="38"/>
      <c r="N30" s="29">
        <f>L30</f>
        <v>5171.5720000000001</v>
      </c>
      <c r="O30" s="38"/>
      <c r="P30" s="29">
        <f>N30</f>
        <v>5171.5720000000001</v>
      </c>
    </row>
    <row r="31" spans="2:16" ht="15">
      <c r="B31" s="103" t="s">
        <v>101</v>
      </c>
      <c r="C31" s="20" t="s">
        <v>102</v>
      </c>
      <c r="D31" s="21" t="s">
        <v>103</v>
      </c>
      <c r="E31" s="20" t="s">
        <v>104</v>
      </c>
      <c r="F31" s="22">
        <f>'[7]Orçamento Sintético'!I31</f>
        <v>21236.799999999999</v>
      </c>
      <c r="G31" s="22"/>
      <c r="H31" s="22"/>
      <c r="I31" s="22">
        <f>F31</f>
        <v>21236.799999999999</v>
      </c>
      <c r="J31" s="22"/>
      <c r="K31" s="22"/>
      <c r="L31" s="22">
        <f>I31</f>
        <v>21236.799999999999</v>
      </c>
      <c r="M31" s="22"/>
      <c r="N31" s="22"/>
      <c r="O31" s="22">
        <f>L31</f>
        <v>21236.799999999999</v>
      </c>
      <c r="P31" s="22"/>
    </row>
    <row r="32" spans="2:16" ht="15">
      <c r="B32" s="105"/>
      <c r="C32" s="23" t="s">
        <v>105</v>
      </c>
      <c r="D32" s="24" t="s">
        <v>106</v>
      </c>
      <c r="E32" s="20" t="s">
        <v>104</v>
      </c>
      <c r="F32" s="25">
        <f>'[7]Orçamento Sintético'!I32</f>
        <v>4044</v>
      </c>
      <c r="G32" s="22"/>
      <c r="H32" s="22"/>
      <c r="I32" s="22">
        <f>F32</f>
        <v>4044</v>
      </c>
      <c r="J32" s="22"/>
      <c r="K32" s="22"/>
      <c r="L32" s="22">
        <f>I32</f>
        <v>4044</v>
      </c>
      <c r="M32" s="22"/>
      <c r="N32" s="22"/>
      <c r="O32" s="22">
        <f>L32</f>
        <v>4044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>SUM(G7:G32)</f>
        <v>18343.324848500004</v>
      </c>
      <c r="H33" s="44">
        <f t="shared" ref="H33:P33" si="6">SUM(H7:H32)</f>
        <v>26379.392848500003</v>
      </c>
      <c r="I33" s="44">
        <f t="shared" si="6"/>
        <v>43624.124848500003</v>
      </c>
      <c r="J33" s="44">
        <f t="shared" si="6"/>
        <v>26564.262848500002</v>
      </c>
      <c r="K33" s="44">
        <f t="shared" si="6"/>
        <v>18343.324848500004</v>
      </c>
      <c r="L33" s="44">
        <f t="shared" si="6"/>
        <v>51660.192848500003</v>
      </c>
      <c r="M33" s="44">
        <f t="shared" si="6"/>
        <v>18343.324848500004</v>
      </c>
      <c r="N33" s="44">
        <f t="shared" si="6"/>
        <v>26564.262848500002</v>
      </c>
      <c r="O33" s="44">
        <f t="shared" si="6"/>
        <v>43624.124848500003</v>
      </c>
      <c r="P33" s="44">
        <f t="shared" si="6"/>
        <v>26370.528538500006</v>
      </c>
    </row>
  </sheetData>
  <mergeCells count="8"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40661-6549-4B08-A483-96C42821B35B}">
  <sheetPr>
    <pageSetUpPr fitToPage="1"/>
  </sheetPr>
  <dimension ref="B1:P33"/>
  <sheetViews>
    <sheetView topLeftCell="D1" zoomScale="55" zoomScaleNormal="55" workbookViewId="0">
      <selection activeCell="B5" sqref="B5:P5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113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ht="18">
      <c r="B5" s="107" t="s">
        <v>114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103" t="s">
        <v>38</v>
      </c>
      <c r="C7" s="20" t="s">
        <v>39</v>
      </c>
      <c r="D7" s="21" t="s">
        <v>40</v>
      </c>
      <c r="E7" s="20" t="s">
        <v>41</v>
      </c>
      <c r="F7" s="22">
        <f>'[8]Orçamento Sintético'!I24</f>
        <v>206.24</v>
      </c>
      <c r="G7" s="22">
        <f>F7*4</f>
        <v>824.96</v>
      </c>
      <c r="H7" s="22">
        <f t="shared" ref="H7:P9" si="0">G7</f>
        <v>824.96</v>
      </c>
      <c r="I7" s="22">
        <f t="shared" si="0"/>
        <v>824.96</v>
      </c>
      <c r="J7" s="22">
        <f t="shared" si="0"/>
        <v>824.96</v>
      </c>
      <c r="K7" s="22">
        <f t="shared" si="0"/>
        <v>824.96</v>
      </c>
      <c r="L7" s="22">
        <f t="shared" si="0"/>
        <v>824.96</v>
      </c>
      <c r="M7" s="22">
        <f t="shared" si="0"/>
        <v>824.96</v>
      </c>
      <c r="N7" s="22">
        <f t="shared" si="0"/>
        <v>824.96</v>
      </c>
      <c r="O7" s="22">
        <f t="shared" si="0"/>
        <v>824.96</v>
      </c>
      <c r="P7" s="22">
        <f t="shared" si="0"/>
        <v>824.96</v>
      </c>
    </row>
    <row r="8" spans="2:16" ht="15">
      <c r="B8" s="105"/>
      <c r="C8" s="23" t="s">
        <v>42</v>
      </c>
      <c r="D8" s="24" t="s">
        <v>43</v>
      </c>
      <c r="E8" s="23" t="s">
        <v>44</v>
      </c>
      <c r="F8" s="25">
        <f>'[8]Orçamento Sintético'!I19+'[8]Orçamento Sintético'!I20</f>
        <v>582.45000000000005</v>
      </c>
      <c r="G8" s="25">
        <f>F8</f>
        <v>582.45000000000005</v>
      </c>
      <c r="H8" s="25">
        <f t="shared" si="0"/>
        <v>582.45000000000005</v>
      </c>
      <c r="I8" s="25">
        <f t="shared" si="0"/>
        <v>582.45000000000005</v>
      </c>
      <c r="J8" s="25">
        <f t="shared" si="0"/>
        <v>582.45000000000005</v>
      </c>
      <c r="K8" s="25">
        <f t="shared" si="0"/>
        <v>582.45000000000005</v>
      </c>
      <c r="L8" s="25">
        <f t="shared" si="0"/>
        <v>582.45000000000005</v>
      </c>
      <c r="M8" s="25">
        <f t="shared" si="0"/>
        <v>582.45000000000005</v>
      </c>
      <c r="N8" s="25">
        <f t="shared" si="0"/>
        <v>582.45000000000005</v>
      </c>
      <c r="O8" s="25">
        <f t="shared" si="0"/>
        <v>582.45000000000005</v>
      </c>
      <c r="P8" s="25">
        <f t="shared" si="0"/>
        <v>582.45000000000005</v>
      </c>
    </row>
    <row r="9" spans="2:16" ht="15">
      <c r="B9" s="105"/>
      <c r="C9" s="23" t="s">
        <v>45</v>
      </c>
      <c r="D9" s="26" t="s">
        <v>46</v>
      </c>
      <c r="E9" s="23" t="s">
        <v>47</v>
      </c>
      <c r="F9" s="25">
        <f>'[8]Orçamento Sintético'!I21</f>
        <v>134.69999999999999</v>
      </c>
      <c r="G9" s="25">
        <f>F9</f>
        <v>134.69999999999999</v>
      </c>
      <c r="H9" s="25">
        <f t="shared" si="0"/>
        <v>134.69999999999999</v>
      </c>
      <c r="I9" s="25">
        <f t="shared" si="0"/>
        <v>134.69999999999999</v>
      </c>
      <c r="J9" s="25">
        <f t="shared" si="0"/>
        <v>134.69999999999999</v>
      </c>
      <c r="K9" s="25">
        <f t="shared" si="0"/>
        <v>134.69999999999999</v>
      </c>
      <c r="L9" s="25">
        <f t="shared" si="0"/>
        <v>134.69999999999999</v>
      </c>
      <c r="M9" s="25">
        <f t="shared" si="0"/>
        <v>134.69999999999999</v>
      </c>
      <c r="N9" s="25">
        <f t="shared" si="0"/>
        <v>134.69999999999999</v>
      </c>
      <c r="O9" s="25">
        <f t="shared" si="0"/>
        <v>134.69999999999999</v>
      </c>
      <c r="P9" s="25">
        <f t="shared" si="0"/>
        <v>134.69999999999999</v>
      </c>
    </row>
    <row r="10" spans="2:16" ht="15">
      <c r="B10" s="104"/>
      <c r="C10" s="27" t="s">
        <v>48</v>
      </c>
      <c r="D10" s="28" t="s">
        <v>49</v>
      </c>
      <c r="E10" s="27" t="s">
        <v>50</v>
      </c>
      <c r="F10" s="29">
        <f>'[8]Orçamento Sintético'!I22</f>
        <v>106.36</v>
      </c>
      <c r="G10" s="29"/>
      <c r="H10" s="29">
        <f>F10</f>
        <v>106.36</v>
      </c>
      <c r="I10" s="29"/>
      <c r="J10" s="29">
        <f>H10</f>
        <v>106.36</v>
      </c>
      <c r="K10" s="29"/>
      <c r="L10" s="29">
        <f>J10</f>
        <v>106.36</v>
      </c>
      <c r="M10" s="29"/>
      <c r="N10" s="29">
        <f>L10</f>
        <v>106.36</v>
      </c>
      <c r="O10" s="29"/>
      <c r="P10" s="29">
        <f>N10</f>
        <v>106.36</v>
      </c>
    </row>
    <row r="11" spans="2:16" ht="15">
      <c r="B11" s="103" t="s">
        <v>51</v>
      </c>
      <c r="C11" s="20" t="s">
        <v>39</v>
      </c>
      <c r="D11" s="21" t="s">
        <v>52</v>
      </c>
      <c r="E11" s="20" t="s">
        <v>41</v>
      </c>
      <c r="F11" s="22">
        <f>'[8]Orçamento Sintético'!I17</f>
        <v>180.8</v>
      </c>
      <c r="G11" s="22">
        <f>F11*4</f>
        <v>723.2</v>
      </c>
      <c r="H11" s="22">
        <f t="shared" ref="H11:P14" si="1">G11</f>
        <v>723.2</v>
      </c>
      <c r="I11" s="22">
        <f t="shared" si="1"/>
        <v>723.2</v>
      </c>
      <c r="J11" s="22">
        <f t="shared" si="1"/>
        <v>723.2</v>
      </c>
      <c r="K11" s="22">
        <f t="shared" si="1"/>
        <v>723.2</v>
      </c>
      <c r="L11" s="22">
        <f t="shared" si="1"/>
        <v>723.2</v>
      </c>
      <c r="M11" s="22">
        <f t="shared" si="1"/>
        <v>723.2</v>
      </c>
      <c r="N11" s="22">
        <f t="shared" si="1"/>
        <v>723.2</v>
      </c>
      <c r="O11" s="22">
        <f t="shared" si="1"/>
        <v>723.2</v>
      </c>
      <c r="P11" s="22">
        <f t="shared" si="1"/>
        <v>723.2</v>
      </c>
    </row>
    <row r="12" spans="2:16" ht="15">
      <c r="B12" s="106"/>
      <c r="C12" s="30" t="s">
        <v>53</v>
      </c>
      <c r="D12" s="31" t="s">
        <v>54</v>
      </c>
      <c r="E12" s="30" t="s">
        <v>55</v>
      </c>
      <c r="F12" s="32">
        <f>'[8]Orçamento Sintético'!I10</f>
        <v>128.56</v>
      </c>
      <c r="G12" s="32">
        <f>F12</f>
        <v>128.56</v>
      </c>
      <c r="H12" s="32">
        <f t="shared" si="1"/>
        <v>128.56</v>
      </c>
      <c r="I12" s="32">
        <f t="shared" si="1"/>
        <v>128.56</v>
      </c>
      <c r="J12" s="32">
        <f t="shared" si="1"/>
        <v>128.56</v>
      </c>
      <c r="K12" s="32">
        <f t="shared" si="1"/>
        <v>128.56</v>
      </c>
      <c r="L12" s="32">
        <f t="shared" si="1"/>
        <v>128.56</v>
      </c>
      <c r="M12" s="32">
        <f t="shared" si="1"/>
        <v>128.56</v>
      </c>
      <c r="N12" s="32">
        <f t="shared" si="1"/>
        <v>128.56</v>
      </c>
      <c r="O12" s="32">
        <f t="shared" si="1"/>
        <v>128.56</v>
      </c>
      <c r="P12" s="32">
        <f t="shared" si="1"/>
        <v>128.56</v>
      </c>
    </row>
    <row r="13" spans="2:16" ht="15">
      <c r="B13" s="106"/>
      <c r="C13" s="30" t="s">
        <v>56</v>
      </c>
      <c r="D13" s="31" t="s">
        <v>57</v>
      </c>
      <c r="E13" s="30" t="s">
        <v>58</v>
      </c>
      <c r="F13" s="32">
        <f>'[8]Orçamento Sintético'!I13</f>
        <v>256.48</v>
      </c>
      <c r="G13" s="32">
        <f>F13*2</f>
        <v>512.96</v>
      </c>
      <c r="H13" s="32">
        <f t="shared" si="1"/>
        <v>512.96</v>
      </c>
      <c r="I13" s="32">
        <f t="shared" si="1"/>
        <v>512.96</v>
      </c>
      <c r="J13" s="32">
        <f t="shared" si="1"/>
        <v>512.96</v>
      </c>
      <c r="K13" s="32">
        <f t="shared" si="1"/>
        <v>512.96</v>
      </c>
      <c r="L13" s="32">
        <f t="shared" si="1"/>
        <v>512.96</v>
      </c>
      <c r="M13" s="32">
        <f t="shared" si="1"/>
        <v>512.96</v>
      </c>
      <c r="N13" s="32">
        <f t="shared" si="1"/>
        <v>512.96</v>
      </c>
      <c r="O13" s="32">
        <f t="shared" si="1"/>
        <v>512.96</v>
      </c>
      <c r="P13" s="32">
        <f t="shared" si="1"/>
        <v>512.96</v>
      </c>
    </row>
    <row r="14" spans="2:16" ht="30">
      <c r="B14" s="106"/>
      <c r="C14" s="33" t="s">
        <v>59</v>
      </c>
      <c r="D14" s="31" t="s">
        <v>60</v>
      </c>
      <c r="E14" s="30" t="s">
        <v>44</v>
      </c>
      <c r="F14" s="32">
        <f>'[8]Orçamento Sintético'!I14</f>
        <v>44.5</v>
      </c>
      <c r="G14" s="32">
        <f>F14</f>
        <v>44.5</v>
      </c>
      <c r="H14" s="32">
        <f t="shared" si="1"/>
        <v>44.5</v>
      </c>
      <c r="I14" s="32">
        <f t="shared" si="1"/>
        <v>44.5</v>
      </c>
      <c r="J14" s="32">
        <f t="shared" si="1"/>
        <v>44.5</v>
      </c>
      <c r="K14" s="32">
        <f t="shared" si="1"/>
        <v>44.5</v>
      </c>
      <c r="L14" s="32">
        <f t="shared" si="1"/>
        <v>44.5</v>
      </c>
      <c r="M14" s="32">
        <f t="shared" si="1"/>
        <v>44.5</v>
      </c>
      <c r="N14" s="32">
        <f t="shared" si="1"/>
        <v>44.5</v>
      </c>
      <c r="O14" s="32">
        <f t="shared" si="1"/>
        <v>44.5</v>
      </c>
      <c r="P14" s="32">
        <f t="shared" si="1"/>
        <v>44.5</v>
      </c>
    </row>
    <row r="15" spans="2:16" ht="30">
      <c r="B15" s="105"/>
      <c r="C15" s="23" t="s">
        <v>61</v>
      </c>
      <c r="D15" s="26" t="s">
        <v>62</v>
      </c>
      <c r="E15" s="23" t="s">
        <v>50</v>
      </c>
      <c r="F15" s="25">
        <f>'[8]Orçamento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>
      <c r="B16" s="104"/>
      <c r="C16" s="27" t="s">
        <v>63</v>
      </c>
      <c r="D16" s="28" t="s">
        <v>64</v>
      </c>
      <c r="E16" s="27" t="s">
        <v>41</v>
      </c>
      <c r="F16" s="29">
        <f>'[8]Orçamento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customHeight="1">
      <c r="B17" s="103" t="s">
        <v>65</v>
      </c>
      <c r="C17" s="20" t="s">
        <v>66</v>
      </c>
      <c r="D17" s="21" t="s">
        <v>67</v>
      </c>
      <c r="E17" s="20" t="s">
        <v>47</v>
      </c>
      <c r="F17" s="22">
        <f>'[8]Orçamento Sintético'!I41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>
      <c r="B18" s="105"/>
      <c r="C18" s="34" t="s">
        <v>68</v>
      </c>
      <c r="D18" s="24" t="s">
        <v>69</v>
      </c>
      <c r="E18" s="23" t="s">
        <v>44</v>
      </c>
      <c r="F18" s="25">
        <f>'[8]Orçamento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103" t="s">
        <v>70</v>
      </c>
      <c r="C19" s="20" t="s">
        <v>71</v>
      </c>
      <c r="D19" s="21" t="s">
        <v>72</v>
      </c>
      <c r="E19" s="20" t="s">
        <v>73</v>
      </c>
      <c r="F19" s="22">
        <f>'[8]Orçamento Sintético'!I34</f>
        <v>386</v>
      </c>
      <c r="G19" s="22">
        <f>F19*12</f>
        <v>4632</v>
      </c>
      <c r="H19" s="22">
        <f t="shared" si="2"/>
        <v>4632</v>
      </c>
      <c r="I19" s="22">
        <f t="shared" si="2"/>
        <v>4632</v>
      </c>
      <c r="J19" s="22">
        <f t="shared" si="2"/>
        <v>4632</v>
      </c>
      <c r="K19" s="22">
        <f t="shared" si="2"/>
        <v>4632</v>
      </c>
      <c r="L19" s="22">
        <f t="shared" si="2"/>
        <v>4632</v>
      </c>
      <c r="M19" s="22">
        <f t="shared" si="2"/>
        <v>4632</v>
      </c>
      <c r="N19" s="22">
        <f t="shared" si="2"/>
        <v>4632</v>
      </c>
      <c r="O19" s="22">
        <f t="shared" si="2"/>
        <v>4632</v>
      </c>
      <c r="P19" s="22">
        <f t="shared" si="2"/>
        <v>4632</v>
      </c>
    </row>
    <row r="20" spans="2:16" ht="30">
      <c r="B20" s="105"/>
      <c r="C20" s="23" t="s">
        <v>74</v>
      </c>
      <c r="D20" s="26" t="s">
        <v>75</v>
      </c>
      <c r="E20" s="23" t="s">
        <v>44</v>
      </c>
      <c r="F20" s="25">
        <f>'[8]Orçamento Sintético'!I35</f>
        <v>324.71999999999997</v>
      </c>
      <c r="G20" s="25">
        <f>F20</f>
        <v>324.71999999999997</v>
      </c>
      <c r="H20" s="25">
        <f t="shared" si="2"/>
        <v>324.71999999999997</v>
      </c>
      <c r="I20" s="25">
        <f t="shared" si="2"/>
        <v>324.71999999999997</v>
      </c>
      <c r="J20" s="25">
        <f t="shared" si="2"/>
        <v>324.71999999999997</v>
      </c>
      <c r="K20" s="25">
        <f t="shared" si="2"/>
        <v>324.71999999999997</v>
      </c>
      <c r="L20" s="25">
        <f t="shared" si="2"/>
        <v>324.71999999999997</v>
      </c>
      <c r="M20" s="25">
        <f t="shared" si="2"/>
        <v>324.71999999999997</v>
      </c>
      <c r="N20" s="25">
        <f t="shared" si="2"/>
        <v>324.71999999999997</v>
      </c>
      <c r="O20" s="25">
        <f t="shared" si="2"/>
        <v>324.71999999999997</v>
      </c>
      <c r="P20" s="25">
        <f t="shared" si="2"/>
        <v>324.71999999999997</v>
      </c>
    </row>
    <row r="21" spans="2:16" ht="30">
      <c r="B21" s="105"/>
      <c r="C21" s="23" t="s">
        <v>76</v>
      </c>
      <c r="D21" s="26" t="s">
        <v>77</v>
      </c>
      <c r="E21" s="23" t="s">
        <v>78</v>
      </c>
      <c r="F21" s="25">
        <f>'[8]Orçamento Sintético'!I35</f>
        <v>324.71999999999997</v>
      </c>
      <c r="G21" s="25">
        <f>F21*2</f>
        <v>649.43999999999994</v>
      </c>
      <c r="H21" s="25">
        <f t="shared" si="2"/>
        <v>649.43999999999994</v>
      </c>
      <c r="I21" s="25">
        <f t="shared" si="2"/>
        <v>649.43999999999994</v>
      </c>
      <c r="J21" s="25">
        <f t="shared" si="2"/>
        <v>649.43999999999994</v>
      </c>
      <c r="K21" s="25">
        <f t="shared" si="2"/>
        <v>649.43999999999994</v>
      </c>
      <c r="L21" s="25">
        <f t="shared" si="2"/>
        <v>649.43999999999994</v>
      </c>
      <c r="M21" s="25">
        <f t="shared" si="2"/>
        <v>649.43999999999994</v>
      </c>
      <c r="N21" s="25">
        <f t="shared" si="2"/>
        <v>649.43999999999994</v>
      </c>
      <c r="O21" s="25">
        <f t="shared" si="2"/>
        <v>649.43999999999994</v>
      </c>
      <c r="P21" s="25">
        <f t="shared" si="2"/>
        <v>649.43999999999994</v>
      </c>
    </row>
    <row r="22" spans="2:16" ht="15">
      <c r="B22" s="103" t="s">
        <v>79</v>
      </c>
      <c r="C22" s="20" t="s">
        <v>80</v>
      </c>
      <c r="D22" s="35" t="s">
        <v>81</v>
      </c>
      <c r="E22" s="20" t="s">
        <v>50</v>
      </c>
      <c r="F22" s="22">
        <f>'[8]Orçamento Sintético'!I37</f>
        <v>109.32</v>
      </c>
      <c r="G22" s="22"/>
      <c r="H22" s="22">
        <f>F22</f>
        <v>109.32</v>
      </c>
      <c r="I22" s="22"/>
      <c r="J22" s="22">
        <f>H22</f>
        <v>109.32</v>
      </c>
      <c r="K22" s="22"/>
      <c r="L22" s="22">
        <f>J22</f>
        <v>109.32</v>
      </c>
      <c r="M22" s="22"/>
      <c r="N22" s="22">
        <f>L22</f>
        <v>109.32</v>
      </c>
      <c r="O22" s="22"/>
      <c r="P22" s="22">
        <f>N22</f>
        <v>109.32</v>
      </c>
    </row>
    <row r="23" spans="2:16" ht="15">
      <c r="B23" s="104"/>
      <c r="C23" s="27" t="s">
        <v>82</v>
      </c>
      <c r="D23" s="28" t="s">
        <v>83</v>
      </c>
      <c r="E23" s="27" t="s">
        <v>47</v>
      </c>
      <c r="F23" s="22">
        <f>'[8]Orçamento Sintético'!I38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103" t="s">
        <v>84</v>
      </c>
      <c r="C24" s="20" t="s">
        <v>85</v>
      </c>
      <c r="D24" s="35" t="s">
        <v>86</v>
      </c>
      <c r="E24" s="20" t="s">
        <v>73</v>
      </c>
      <c r="F24" s="22">
        <f>'[8]Orçamento Sintético'!I6</f>
        <v>747.6893</v>
      </c>
      <c r="G24" s="22">
        <f>F24*12</f>
        <v>8972.2716</v>
      </c>
      <c r="H24" s="22">
        <f t="shared" ref="H24:P25" si="3">G24</f>
        <v>8972.2716</v>
      </c>
      <c r="I24" s="22">
        <f t="shared" si="3"/>
        <v>8972.2716</v>
      </c>
      <c r="J24" s="22">
        <f t="shared" si="3"/>
        <v>8972.2716</v>
      </c>
      <c r="K24" s="22">
        <f t="shared" si="3"/>
        <v>8972.2716</v>
      </c>
      <c r="L24" s="22">
        <f t="shared" si="3"/>
        <v>8972.2716</v>
      </c>
      <c r="M24" s="22">
        <f t="shared" si="3"/>
        <v>8972.2716</v>
      </c>
      <c r="N24" s="22">
        <f t="shared" si="3"/>
        <v>8972.2716</v>
      </c>
      <c r="O24" s="22">
        <f t="shared" si="3"/>
        <v>8972.2716</v>
      </c>
      <c r="P24" s="22">
        <f t="shared" si="3"/>
        <v>8972.2716</v>
      </c>
    </row>
    <row r="25" spans="2:16" ht="15">
      <c r="B25" s="106"/>
      <c r="C25" s="20" t="s">
        <v>87</v>
      </c>
      <c r="D25" s="35" t="s">
        <v>86</v>
      </c>
      <c r="E25" s="20" t="s">
        <v>73</v>
      </c>
      <c r="F25" s="32">
        <f>'[8]Orçamento Sintético'!I11</f>
        <v>237.6</v>
      </c>
      <c r="G25" s="22">
        <f>F25*12</f>
        <v>2851.2</v>
      </c>
      <c r="H25" s="22">
        <f>G25</f>
        <v>2851.2</v>
      </c>
      <c r="I25" s="22">
        <f t="shared" si="3"/>
        <v>2851.2</v>
      </c>
      <c r="J25" s="22">
        <f t="shared" si="3"/>
        <v>2851.2</v>
      </c>
      <c r="K25" s="22">
        <f t="shared" si="3"/>
        <v>2851.2</v>
      </c>
      <c r="L25" s="22">
        <f t="shared" si="3"/>
        <v>2851.2</v>
      </c>
      <c r="M25" s="22">
        <f t="shared" si="3"/>
        <v>2851.2</v>
      </c>
      <c r="N25" s="22">
        <f t="shared" si="3"/>
        <v>2851.2</v>
      </c>
      <c r="O25" s="22">
        <f t="shared" si="3"/>
        <v>2851.2</v>
      </c>
      <c r="P25" s="22">
        <f t="shared" si="3"/>
        <v>2851.2</v>
      </c>
    </row>
    <row r="26" spans="2:16" ht="15">
      <c r="B26" s="105"/>
      <c r="C26" s="23" t="s">
        <v>88</v>
      </c>
      <c r="D26" s="24" t="s">
        <v>89</v>
      </c>
      <c r="E26" s="23" t="s">
        <v>78</v>
      </c>
      <c r="F26" s="25">
        <f>'[8]Orçamento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105"/>
      <c r="C27" s="23" t="s">
        <v>90</v>
      </c>
      <c r="D27" s="24" t="s">
        <v>91</v>
      </c>
      <c r="E27" s="23" t="s">
        <v>92</v>
      </c>
      <c r="F27" s="25">
        <f>'[8]Orçamento Sintético'!I9</f>
        <v>2157.8854700000002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2157.8854700000002</v>
      </c>
    </row>
    <row r="28" spans="2:16" ht="15">
      <c r="B28" s="105"/>
      <c r="C28" s="23" t="s">
        <v>93</v>
      </c>
      <c r="D28" s="24" t="s">
        <v>94</v>
      </c>
      <c r="E28" s="20" t="s">
        <v>95</v>
      </c>
      <c r="F28" s="25">
        <f>'[8]Orçamento Sintético'!I8</f>
        <v>2166.0080000000003</v>
      </c>
      <c r="G28" s="25"/>
      <c r="H28" s="25">
        <f>F28</f>
        <v>2166.0080000000003</v>
      </c>
      <c r="I28" s="25"/>
      <c r="J28" s="25">
        <f>H28</f>
        <v>2166.0080000000003</v>
      </c>
      <c r="K28" s="25"/>
      <c r="L28" s="25">
        <f>J28</f>
        <v>2166.0080000000003</v>
      </c>
      <c r="M28" s="25"/>
      <c r="N28" s="25">
        <f>L28</f>
        <v>2166.0080000000003</v>
      </c>
      <c r="O28" s="25"/>
      <c r="P28" s="36" t="s">
        <v>26</v>
      </c>
    </row>
    <row r="29" spans="2:16" ht="52.9" customHeight="1">
      <c r="B29" s="103" t="s">
        <v>96</v>
      </c>
      <c r="C29" s="37" t="s">
        <v>97</v>
      </c>
      <c r="D29" s="35" t="s">
        <v>98</v>
      </c>
      <c r="E29" s="20" t="s">
        <v>44</v>
      </c>
      <c r="F29" s="22">
        <f>'[8]Orçamento Sintético'!I29</f>
        <v>480.8</v>
      </c>
      <c r="G29" s="22">
        <f t="shared" ref="G29:P29" si="5">F29</f>
        <v>480.8</v>
      </c>
      <c r="H29" s="22">
        <f t="shared" si="5"/>
        <v>480.8</v>
      </c>
      <c r="I29" s="22">
        <f t="shared" si="5"/>
        <v>480.8</v>
      </c>
      <c r="J29" s="22">
        <f t="shared" si="5"/>
        <v>480.8</v>
      </c>
      <c r="K29" s="22">
        <f t="shared" si="5"/>
        <v>480.8</v>
      </c>
      <c r="L29" s="22">
        <f t="shared" si="5"/>
        <v>480.8</v>
      </c>
      <c r="M29" s="22">
        <f t="shared" si="5"/>
        <v>480.8</v>
      </c>
      <c r="N29" s="22">
        <f t="shared" si="5"/>
        <v>480.8</v>
      </c>
      <c r="O29" s="22">
        <f t="shared" si="5"/>
        <v>480.8</v>
      </c>
      <c r="P29" s="22">
        <f t="shared" si="5"/>
        <v>480.8</v>
      </c>
    </row>
    <row r="30" spans="2:16" ht="15">
      <c r="B30" s="104"/>
      <c r="C30" s="27" t="s">
        <v>99</v>
      </c>
      <c r="D30" s="28" t="s">
        <v>100</v>
      </c>
      <c r="E30" s="27" t="s">
        <v>50</v>
      </c>
      <c r="F30" s="29">
        <f>SUM('[8]Orçamento Sintético'!I27:I28)</f>
        <v>6125.4480000000003</v>
      </c>
      <c r="G30" s="29"/>
      <c r="H30" s="29">
        <f>F30</f>
        <v>6125.4480000000003</v>
      </c>
      <c r="I30" s="38"/>
      <c r="J30" s="29">
        <f>H30</f>
        <v>6125.4480000000003</v>
      </c>
      <c r="K30" s="38"/>
      <c r="L30" s="29">
        <f>J30</f>
        <v>6125.4480000000003</v>
      </c>
      <c r="M30" s="38"/>
      <c r="N30" s="29">
        <f>L30</f>
        <v>6125.4480000000003</v>
      </c>
      <c r="O30" s="38"/>
      <c r="P30" s="29">
        <f>N30</f>
        <v>6125.4480000000003</v>
      </c>
    </row>
    <row r="31" spans="2:16" ht="15">
      <c r="B31" s="103" t="s">
        <v>101</v>
      </c>
      <c r="C31" s="20" t="s">
        <v>102</v>
      </c>
      <c r="D31" s="21" t="s">
        <v>103</v>
      </c>
      <c r="E31" s="20" t="s">
        <v>104</v>
      </c>
      <c r="F31" s="22">
        <f>'[8]Orçamento Sintético'!I31</f>
        <v>16013.92</v>
      </c>
      <c r="G31" s="22"/>
      <c r="H31" s="22"/>
      <c r="I31" s="22">
        <f>F31</f>
        <v>16013.92</v>
      </c>
      <c r="J31" s="22"/>
      <c r="K31" s="22"/>
      <c r="L31" s="22">
        <f>I31</f>
        <v>16013.92</v>
      </c>
      <c r="M31" s="22"/>
      <c r="N31" s="22"/>
      <c r="O31" s="22">
        <f>L31</f>
        <v>16013.92</v>
      </c>
      <c r="P31" s="22"/>
    </row>
    <row r="32" spans="2:16" ht="15">
      <c r="B32" s="105"/>
      <c r="C32" s="23" t="s">
        <v>105</v>
      </c>
      <c r="D32" s="24" t="s">
        <v>106</v>
      </c>
      <c r="E32" s="20" t="s">
        <v>104</v>
      </c>
      <c r="F32" s="25">
        <f>'[8]Orçamento Sintético'!I32</f>
        <v>4021.7579999999998</v>
      </c>
      <c r="G32" s="22"/>
      <c r="H32" s="22"/>
      <c r="I32" s="22">
        <f>F32</f>
        <v>4021.7579999999998</v>
      </c>
      <c r="J32" s="22"/>
      <c r="K32" s="22"/>
      <c r="L32" s="22">
        <f>I32</f>
        <v>4021.7579999999998</v>
      </c>
      <c r="M32" s="22"/>
      <c r="N32" s="22"/>
      <c r="O32" s="22">
        <f>L32</f>
        <v>4021.7579999999998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>SUM(G7:G32)</f>
        <v>23316.703248500002</v>
      </c>
      <c r="H33" s="44">
        <f t="shared" ref="H33:P33" si="6">SUM(H7:H32)</f>
        <v>32108.839248500004</v>
      </c>
      <c r="I33" s="44">
        <f t="shared" si="6"/>
        <v>43352.381248500002</v>
      </c>
      <c r="J33" s="44">
        <f t="shared" si="6"/>
        <v>32293.709248500007</v>
      </c>
      <c r="K33" s="44">
        <f t="shared" si="6"/>
        <v>23316.703248500002</v>
      </c>
      <c r="L33" s="44">
        <f t="shared" si="6"/>
        <v>52144.517248500008</v>
      </c>
      <c r="M33" s="44">
        <f t="shared" si="6"/>
        <v>23316.703248500002</v>
      </c>
      <c r="N33" s="44">
        <f t="shared" si="6"/>
        <v>32293.709248500007</v>
      </c>
      <c r="O33" s="44">
        <f t="shared" si="6"/>
        <v>43352.381248500002</v>
      </c>
      <c r="P33" s="44">
        <f t="shared" si="6"/>
        <v>32100.716718500003</v>
      </c>
    </row>
  </sheetData>
  <mergeCells count="9">
    <mergeCell ref="B5:P5"/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6F072-AEA2-46F1-A59B-BAE8183F3BCE}">
  <sheetPr>
    <pageSetUpPr fitToPage="1"/>
  </sheetPr>
  <dimension ref="B1:P33"/>
  <sheetViews>
    <sheetView topLeftCell="D1" zoomScale="55" zoomScaleNormal="55" workbookViewId="0">
      <selection activeCell="B5" sqref="B5:P5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115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ht="18">
      <c r="B5" s="107" t="s">
        <v>114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103" t="s">
        <v>38</v>
      </c>
      <c r="C7" s="20" t="s">
        <v>39</v>
      </c>
      <c r="D7" s="21" t="s">
        <v>40</v>
      </c>
      <c r="E7" s="20" t="s">
        <v>41</v>
      </c>
      <c r="F7" s="22">
        <f>'[9]Orçamento Sintético'!I24</f>
        <v>206.24</v>
      </c>
      <c r="G7" s="22">
        <f>F7*4</f>
        <v>824.96</v>
      </c>
      <c r="H7" s="22">
        <f t="shared" ref="H7:P9" si="0">G7</f>
        <v>824.96</v>
      </c>
      <c r="I7" s="22">
        <f t="shared" si="0"/>
        <v>824.96</v>
      </c>
      <c r="J7" s="22">
        <f t="shared" si="0"/>
        <v>824.96</v>
      </c>
      <c r="K7" s="22">
        <f t="shared" si="0"/>
        <v>824.96</v>
      </c>
      <c r="L7" s="22">
        <f t="shared" si="0"/>
        <v>824.96</v>
      </c>
      <c r="M7" s="22">
        <f t="shared" si="0"/>
        <v>824.96</v>
      </c>
      <c r="N7" s="22">
        <f t="shared" si="0"/>
        <v>824.96</v>
      </c>
      <c r="O7" s="22">
        <f t="shared" si="0"/>
        <v>824.96</v>
      </c>
      <c r="P7" s="22">
        <f t="shared" si="0"/>
        <v>824.96</v>
      </c>
    </row>
    <row r="8" spans="2:16" ht="15">
      <c r="B8" s="105"/>
      <c r="C8" s="23" t="s">
        <v>42</v>
      </c>
      <c r="D8" s="24" t="s">
        <v>43</v>
      </c>
      <c r="E8" s="23" t="s">
        <v>44</v>
      </c>
      <c r="F8" s="25">
        <f>'[9]Orçamento Sintético'!I19+'[9]Orçamento Sintético'!I20</f>
        <v>388.3</v>
      </c>
      <c r="G8" s="25">
        <f>F8</f>
        <v>388.3</v>
      </c>
      <c r="H8" s="25">
        <f t="shared" si="0"/>
        <v>388.3</v>
      </c>
      <c r="I8" s="25">
        <f t="shared" si="0"/>
        <v>388.3</v>
      </c>
      <c r="J8" s="25">
        <f t="shared" si="0"/>
        <v>388.3</v>
      </c>
      <c r="K8" s="25">
        <f t="shared" si="0"/>
        <v>388.3</v>
      </c>
      <c r="L8" s="25">
        <f t="shared" si="0"/>
        <v>388.3</v>
      </c>
      <c r="M8" s="25">
        <f t="shared" si="0"/>
        <v>388.3</v>
      </c>
      <c r="N8" s="25">
        <f t="shared" si="0"/>
        <v>388.3</v>
      </c>
      <c r="O8" s="25">
        <f t="shared" si="0"/>
        <v>388.3</v>
      </c>
      <c r="P8" s="25">
        <f t="shared" si="0"/>
        <v>388.3</v>
      </c>
    </row>
    <row r="9" spans="2:16" ht="15">
      <c r="B9" s="105"/>
      <c r="C9" s="23" t="s">
        <v>45</v>
      </c>
      <c r="D9" s="26" t="s">
        <v>46</v>
      </c>
      <c r="E9" s="23" t="s">
        <v>47</v>
      </c>
      <c r="F9" s="25">
        <f>'[9]Orçamento Sintético'!I21</f>
        <v>112.25</v>
      </c>
      <c r="G9" s="25">
        <f>F9</f>
        <v>112.25</v>
      </c>
      <c r="H9" s="25">
        <f t="shared" si="0"/>
        <v>112.25</v>
      </c>
      <c r="I9" s="25">
        <f t="shared" si="0"/>
        <v>112.25</v>
      </c>
      <c r="J9" s="25">
        <f t="shared" si="0"/>
        <v>112.25</v>
      </c>
      <c r="K9" s="25">
        <f t="shared" si="0"/>
        <v>112.25</v>
      </c>
      <c r="L9" s="25">
        <f t="shared" si="0"/>
        <v>112.25</v>
      </c>
      <c r="M9" s="25">
        <f t="shared" si="0"/>
        <v>112.25</v>
      </c>
      <c r="N9" s="25">
        <f t="shared" si="0"/>
        <v>112.25</v>
      </c>
      <c r="O9" s="25">
        <f t="shared" si="0"/>
        <v>112.25</v>
      </c>
      <c r="P9" s="25">
        <f t="shared" si="0"/>
        <v>112.25</v>
      </c>
    </row>
    <row r="10" spans="2:16" ht="15">
      <c r="B10" s="104"/>
      <c r="C10" s="27" t="s">
        <v>48</v>
      </c>
      <c r="D10" s="28" t="s">
        <v>49</v>
      </c>
      <c r="E10" s="27" t="s">
        <v>50</v>
      </c>
      <c r="F10" s="29">
        <f>'[9]Orçamento Sintético'!I22</f>
        <v>106.36</v>
      </c>
      <c r="G10" s="29"/>
      <c r="H10" s="29">
        <f>F10</f>
        <v>106.36</v>
      </c>
      <c r="I10" s="29"/>
      <c r="J10" s="29">
        <f>H10</f>
        <v>106.36</v>
      </c>
      <c r="K10" s="29"/>
      <c r="L10" s="29">
        <f>J10</f>
        <v>106.36</v>
      </c>
      <c r="M10" s="29"/>
      <c r="N10" s="29">
        <f>L10</f>
        <v>106.36</v>
      </c>
      <c r="O10" s="29"/>
      <c r="P10" s="29">
        <f>N10</f>
        <v>106.36</v>
      </c>
    </row>
    <row r="11" spans="2:16" ht="15">
      <c r="B11" s="103" t="s">
        <v>111</v>
      </c>
      <c r="C11" s="20" t="s">
        <v>39</v>
      </c>
      <c r="D11" s="21" t="s">
        <v>52</v>
      </c>
      <c r="E11" s="20" t="s">
        <v>41</v>
      </c>
      <c r="F11" s="22">
        <f>'[9]Orçamento Sintético'!I17</f>
        <v>180.8</v>
      </c>
      <c r="G11" s="22">
        <f>F11*4</f>
        <v>723.2</v>
      </c>
      <c r="H11" s="22">
        <f t="shared" ref="H11:P14" si="1">G11</f>
        <v>723.2</v>
      </c>
      <c r="I11" s="22">
        <f t="shared" si="1"/>
        <v>723.2</v>
      </c>
      <c r="J11" s="22">
        <f t="shared" si="1"/>
        <v>723.2</v>
      </c>
      <c r="K11" s="22">
        <f t="shared" si="1"/>
        <v>723.2</v>
      </c>
      <c r="L11" s="22">
        <f t="shared" si="1"/>
        <v>723.2</v>
      </c>
      <c r="M11" s="22">
        <f t="shared" si="1"/>
        <v>723.2</v>
      </c>
      <c r="N11" s="22">
        <f t="shared" si="1"/>
        <v>723.2</v>
      </c>
      <c r="O11" s="22">
        <f t="shared" si="1"/>
        <v>723.2</v>
      </c>
      <c r="P11" s="22">
        <f t="shared" si="1"/>
        <v>723.2</v>
      </c>
    </row>
    <row r="12" spans="2:16" ht="15">
      <c r="B12" s="106"/>
      <c r="C12" s="30" t="s">
        <v>53</v>
      </c>
      <c r="D12" s="31" t="s">
        <v>54</v>
      </c>
      <c r="E12" s="30" t="s">
        <v>55</v>
      </c>
      <c r="F12" s="32">
        <f>'[9]Orçamento Sintético'!I10</f>
        <v>128.56</v>
      </c>
      <c r="G12" s="32">
        <f>F12</f>
        <v>128.56</v>
      </c>
      <c r="H12" s="32">
        <f t="shared" si="1"/>
        <v>128.56</v>
      </c>
      <c r="I12" s="32">
        <f t="shared" si="1"/>
        <v>128.56</v>
      </c>
      <c r="J12" s="32">
        <f t="shared" si="1"/>
        <v>128.56</v>
      </c>
      <c r="K12" s="32">
        <f t="shared" si="1"/>
        <v>128.56</v>
      </c>
      <c r="L12" s="32">
        <f t="shared" si="1"/>
        <v>128.56</v>
      </c>
      <c r="M12" s="32">
        <f t="shared" si="1"/>
        <v>128.56</v>
      </c>
      <c r="N12" s="32">
        <f t="shared" si="1"/>
        <v>128.56</v>
      </c>
      <c r="O12" s="32">
        <f t="shared" si="1"/>
        <v>128.56</v>
      </c>
      <c r="P12" s="32">
        <f t="shared" si="1"/>
        <v>128.56</v>
      </c>
    </row>
    <row r="13" spans="2:16" ht="15">
      <c r="B13" s="106"/>
      <c r="C13" s="30" t="s">
        <v>56</v>
      </c>
      <c r="D13" s="31" t="s">
        <v>57</v>
      </c>
      <c r="E13" s="30" t="s">
        <v>58</v>
      </c>
      <c r="F13" s="32">
        <f>'[9]Orçamento Sintético'!I13</f>
        <v>256.48</v>
      </c>
      <c r="G13" s="32">
        <f>F13*2</f>
        <v>512.96</v>
      </c>
      <c r="H13" s="32">
        <f t="shared" si="1"/>
        <v>512.96</v>
      </c>
      <c r="I13" s="32">
        <f t="shared" si="1"/>
        <v>512.96</v>
      </c>
      <c r="J13" s="32">
        <f t="shared" si="1"/>
        <v>512.96</v>
      </c>
      <c r="K13" s="32">
        <f t="shared" si="1"/>
        <v>512.96</v>
      </c>
      <c r="L13" s="32">
        <f t="shared" si="1"/>
        <v>512.96</v>
      </c>
      <c r="M13" s="32">
        <f t="shared" si="1"/>
        <v>512.96</v>
      </c>
      <c r="N13" s="32">
        <f t="shared" si="1"/>
        <v>512.96</v>
      </c>
      <c r="O13" s="32">
        <f t="shared" si="1"/>
        <v>512.96</v>
      </c>
      <c r="P13" s="32">
        <f t="shared" si="1"/>
        <v>512.96</v>
      </c>
    </row>
    <row r="14" spans="2:16" ht="30">
      <c r="B14" s="106"/>
      <c r="C14" s="33" t="s">
        <v>59</v>
      </c>
      <c r="D14" s="31" t="s">
        <v>60</v>
      </c>
      <c r="E14" s="30" t="s">
        <v>44</v>
      </c>
      <c r="F14" s="32">
        <f>'[9]Orçamento Sintético'!I14</f>
        <v>44.5</v>
      </c>
      <c r="G14" s="32">
        <f>F14</f>
        <v>44.5</v>
      </c>
      <c r="H14" s="32">
        <f t="shared" si="1"/>
        <v>44.5</v>
      </c>
      <c r="I14" s="32">
        <f t="shared" si="1"/>
        <v>44.5</v>
      </c>
      <c r="J14" s="32">
        <f t="shared" si="1"/>
        <v>44.5</v>
      </c>
      <c r="K14" s="32">
        <f t="shared" si="1"/>
        <v>44.5</v>
      </c>
      <c r="L14" s="32">
        <f t="shared" si="1"/>
        <v>44.5</v>
      </c>
      <c r="M14" s="32">
        <f t="shared" si="1"/>
        <v>44.5</v>
      </c>
      <c r="N14" s="32">
        <f t="shared" si="1"/>
        <v>44.5</v>
      </c>
      <c r="O14" s="32">
        <f t="shared" si="1"/>
        <v>44.5</v>
      </c>
      <c r="P14" s="32">
        <f t="shared" si="1"/>
        <v>44.5</v>
      </c>
    </row>
    <row r="15" spans="2:16" ht="30">
      <c r="B15" s="105"/>
      <c r="C15" s="23" t="s">
        <v>61</v>
      </c>
      <c r="D15" s="26" t="s">
        <v>62</v>
      </c>
      <c r="E15" s="23" t="s">
        <v>50</v>
      </c>
      <c r="F15" s="25">
        <f>'[9]Orçamento Sintético'!I15</f>
        <v>285</v>
      </c>
      <c r="G15" s="25"/>
      <c r="H15" s="25">
        <f>F15</f>
        <v>285</v>
      </c>
      <c r="I15" s="25"/>
      <c r="J15" s="25">
        <f>H15</f>
        <v>285</v>
      </c>
      <c r="K15" s="25"/>
      <c r="L15" s="25">
        <f>J15</f>
        <v>285</v>
      </c>
      <c r="M15" s="25"/>
      <c r="N15" s="25">
        <f>L15</f>
        <v>285</v>
      </c>
      <c r="O15" s="25"/>
      <c r="P15" s="25">
        <f>N15</f>
        <v>285</v>
      </c>
    </row>
    <row r="16" spans="2:16" ht="15">
      <c r="B16" s="104"/>
      <c r="C16" s="27" t="s">
        <v>63</v>
      </c>
      <c r="D16" s="28" t="s">
        <v>64</v>
      </c>
      <c r="E16" s="27" t="s">
        <v>41</v>
      </c>
      <c r="F16" s="29">
        <f>'[9]Orçamento Sintético'!I16</f>
        <v>64.81</v>
      </c>
      <c r="G16" s="29">
        <f>F16*4</f>
        <v>259.24</v>
      </c>
      <c r="H16" s="29">
        <f t="shared" ref="H16:P21" si="2">G16</f>
        <v>259.24</v>
      </c>
      <c r="I16" s="29">
        <f t="shared" si="2"/>
        <v>259.24</v>
      </c>
      <c r="J16" s="29">
        <f t="shared" si="2"/>
        <v>259.24</v>
      </c>
      <c r="K16" s="29">
        <f t="shared" si="2"/>
        <v>259.24</v>
      </c>
      <c r="L16" s="29">
        <f t="shared" si="2"/>
        <v>259.24</v>
      </c>
      <c r="M16" s="29">
        <f t="shared" si="2"/>
        <v>259.24</v>
      </c>
      <c r="N16" s="29">
        <f t="shared" si="2"/>
        <v>259.24</v>
      </c>
      <c r="O16" s="29">
        <f t="shared" si="2"/>
        <v>259.24</v>
      </c>
      <c r="P16" s="29">
        <f t="shared" si="2"/>
        <v>259.24</v>
      </c>
    </row>
    <row r="17" spans="2:16" ht="28.9" customHeight="1">
      <c r="B17" s="103" t="s">
        <v>65</v>
      </c>
      <c r="C17" s="20" t="s">
        <v>66</v>
      </c>
      <c r="D17" s="21" t="s">
        <v>67</v>
      </c>
      <c r="E17" s="20" t="s">
        <v>47</v>
      </c>
      <c r="F17" s="22">
        <f>'[9]Orçamento Sintético'!I41</f>
        <v>353.92402149999998</v>
      </c>
      <c r="G17" s="22">
        <f>F17*3</f>
        <v>1061.7720644999999</v>
      </c>
      <c r="H17" s="22">
        <f t="shared" si="2"/>
        <v>1061.7720644999999</v>
      </c>
      <c r="I17" s="22">
        <f t="shared" si="2"/>
        <v>1061.7720644999999</v>
      </c>
      <c r="J17" s="22">
        <f t="shared" si="2"/>
        <v>1061.7720644999999</v>
      </c>
      <c r="K17" s="22">
        <f t="shared" si="2"/>
        <v>1061.7720644999999</v>
      </c>
      <c r="L17" s="22">
        <f t="shared" si="2"/>
        <v>1061.7720644999999</v>
      </c>
      <c r="M17" s="22">
        <f t="shared" si="2"/>
        <v>1061.7720644999999</v>
      </c>
      <c r="N17" s="22">
        <f t="shared" si="2"/>
        <v>1061.7720644999999</v>
      </c>
      <c r="O17" s="22">
        <f t="shared" si="2"/>
        <v>1061.7720644999999</v>
      </c>
      <c r="P17" s="22">
        <f t="shared" si="2"/>
        <v>1061.7720644999999</v>
      </c>
    </row>
    <row r="18" spans="2:16" ht="15">
      <c r="B18" s="105"/>
      <c r="C18" s="34" t="s">
        <v>68</v>
      </c>
      <c r="D18" s="24" t="s">
        <v>69</v>
      </c>
      <c r="E18" s="23" t="s">
        <v>44</v>
      </c>
      <c r="F18" s="25">
        <f>'[9]Orçamento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103" t="s">
        <v>70</v>
      </c>
      <c r="C19" s="20" t="s">
        <v>71</v>
      </c>
      <c r="D19" s="21" t="s">
        <v>72</v>
      </c>
      <c r="E19" s="20" t="s">
        <v>73</v>
      </c>
      <c r="F19" s="22">
        <f>'[9]Orçamento Sintético'!I34</f>
        <v>386</v>
      </c>
      <c r="G19" s="22">
        <f>F19*12</f>
        <v>4632</v>
      </c>
      <c r="H19" s="22">
        <f t="shared" si="2"/>
        <v>4632</v>
      </c>
      <c r="I19" s="22">
        <f t="shared" si="2"/>
        <v>4632</v>
      </c>
      <c r="J19" s="22">
        <f t="shared" si="2"/>
        <v>4632</v>
      </c>
      <c r="K19" s="22">
        <f t="shared" si="2"/>
        <v>4632</v>
      </c>
      <c r="L19" s="22">
        <f t="shared" si="2"/>
        <v>4632</v>
      </c>
      <c r="M19" s="22">
        <f t="shared" si="2"/>
        <v>4632</v>
      </c>
      <c r="N19" s="22">
        <f t="shared" si="2"/>
        <v>4632</v>
      </c>
      <c r="O19" s="22">
        <f t="shared" si="2"/>
        <v>4632</v>
      </c>
      <c r="P19" s="22">
        <f t="shared" si="2"/>
        <v>4632</v>
      </c>
    </row>
    <row r="20" spans="2:16" ht="30">
      <c r="B20" s="105"/>
      <c r="C20" s="23" t="s">
        <v>74</v>
      </c>
      <c r="D20" s="26" t="s">
        <v>75</v>
      </c>
      <c r="E20" s="23" t="s">
        <v>44</v>
      </c>
      <c r="F20" s="25">
        <f>'[9]Orçamento Sintético'!I35</f>
        <v>541.19999999999993</v>
      </c>
      <c r="G20" s="25">
        <f>F20</f>
        <v>541.19999999999993</v>
      </c>
      <c r="H20" s="25">
        <f t="shared" si="2"/>
        <v>541.19999999999993</v>
      </c>
      <c r="I20" s="25">
        <f t="shared" si="2"/>
        <v>541.19999999999993</v>
      </c>
      <c r="J20" s="25">
        <f t="shared" si="2"/>
        <v>541.19999999999993</v>
      </c>
      <c r="K20" s="25">
        <f t="shared" si="2"/>
        <v>541.19999999999993</v>
      </c>
      <c r="L20" s="25">
        <f t="shared" si="2"/>
        <v>541.19999999999993</v>
      </c>
      <c r="M20" s="25">
        <f t="shared" si="2"/>
        <v>541.19999999999993</v>
      </c>
      <c r="N20" s="25">
        <f t="shared" si="2"/>
        <v>541.19999999999993</v>
      </c>
      <c r="O20" s="25">
        <f t="shared" si="2"/>
        <v>541.19999999999993</v>
      </c>
      <c r="P20" s="25">
        <f t="shared" si="2"/>
        <v>541.19999999999993</v>
      </c>
    </row>
    <row r="21" spans="2:16" ht="30">
      <c r="B21" s="105"/>
      <c r="C21" s="23" t="s">
        <v>76</v>
      </c>
      <c r="D21" s="26" t="s">
        <v>77</v>
      </c>
      <c r="E21" s="23" t="s">
        <v>78</v>
      </c>
      <c r="F21" s="25">
        <f>'[9]Orçamento Sintético'!I35</f>
        <v>541.19999999999993</v>
      </c>
      <c r="G21" s="25">
        <f>F21*2</f>
        <v>1082.3999999999999</v>
      </c>
      <c r="H21" s="25">
        <f t="shared" si="2"/>
        <v>1082.3999999999999</v>
      </c>
      <c r="I21" s="25">
        <f t="shared" si="2"/>
        <v>1082.3999999999999</v>
      </c>
      <c r="J21" s="25">
        <f t="shared" si="2"/>
        <v>1082.3999999999999</v>
      </c>
      <c r="K21" s="25">
        <f t="shared" si="2"/>
        <v>1082.3999999999999</v>
      </c>
      <c r="L21" s="25">
        <f t="shared" si="2"/>
        <v>1082.3999999999999</v>
      </c>
      <c r="M21" s="25">
        <f t="shared" si="2"/>
        <v>1082.3999999999999</v>
      </c>
      <c r="N21" s="25">
        <f t="shared" si="2"/>
        <v>1082.3999999999999</v>
      </c>
      <c r="O21" s="25">
        <f t="shared" si="2"/>
        <v>1082.3999999999999</v>
      </c>
      <c r="P21" s="25">
        <f t="shared" si="2"/>
        <v>1082.3999999999999</v>
      </c>
    </row>
    <row r="22" spans="2:16" ht="15">
      <c r="B22" s="103" t="s">
        <v>79</v>
      </c>
      <c r="C22" s="20" t="s">
        <v>80</v>
      </c>
      <c r="D22" s="35" t="s">
        <v>81</v>
      </c>
      <c r="E22" s="20" t="s">
        <v>50</v>
      </c>
      <c r="F22" s="22">
        <f>'[9]Orçamento Sintético'!I37</f>
        <v>145.76</v>
      </c>
      <c r="G22" s="22"/>
      <c r="H22" s="22">
        <f>F22</f>
        <v>145.76</v>
      </c>
      <c r="I22" s="22"/>
      <c r="J22" s="22">
        <f>H22</f>
        <v>145.76</v>
      </c>
      <c r="K22" s="22"/>
      <c r="L22" s="22">
        <f>J22</f>
        <v>145.76</v>
      </c>
      <c r="M22" s="22"/>
      <c r="N22" s="22">
        <f>L22</f>
        <v>145.76</v>
      </c>
      <c r="O22" s="22"/>
      <c r="P22" s="22">
        <f>N22</f>
        <v>145.76</v>
      </c>
    </row>
    <row r="23" spans="2:16" ht="15">
      <c r="B23" s="104"/>
      <c r="C23" s="27" t="s">
        <v>82</v>
      </c>
      <c r="D23" s="28" t="s">
        <v>83</v>
      </c>
      <c r="E23" s="27" t="s">
        <v>47</v>
      </c>
      <c r="F23" s="22">
        <f>'[9]Orçamento Sintético'!I38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103" t="s">
        <v>84</v>
      </c>
      <c r="C24" s="20" t="s">
        <v>85</v>
      </c>
      <c r="D24" s="35" t="s">
        <v>86</v>
      </c>
      <c r="E24" s="20" t="s">
        <v>73</v>
      </c>
      <c r="F24" s="22">
        <f>'[9]Orçamento Sintético'!I6</f>
        <v>829.79259999999988</v>
      </c>
      <c r="G24" s="22">
        <f>F24*12</f>
        <v>9957.511199999999</v>
      </c>
      <c r="H24" s="22">
        <f t="shared" ref="H24:P25" si="3">G24</f>
        <v>9957.511199999999</v>
      </c>
      <c r="I24" s="22">
        <f t="shared" si="3"/>
        <v>9957.511199999999</v>
      </c>
      <c r="J24" s="22">
        <f t="shared" si="3"/>
        <v>9957.511199999999</v>
      </c>
      <c r="K24" s="22">
        <f t="shared" si="3"/>
        <v>9957.511199999999</v>
      </c>
      <c r="L24" s="22">
        <f t="shared" si="3"/>
        <v>9957.511199999999</v>
      </c>
      <c r="M24" s="22">
        <f t="shared" si="3"/>
        <v>9957.511199999999</v>
      </c>
      <c r="N24" s="22">
        <f t="shared" si="3"/>
        <v>9957.511199999999</v>
      </c>
      <c r="O24" s="22">
        <f t="shared" si="3"/>
        <v>9957.511199999999</v>
      </c>
      <c r="P24" s="22">
        <f t="shared" si="3"/>
        <v>9957.511199999999</v>
      </c>
    </row>
    <row r="25" spans="2:16" ht="15">
      <c r="B25" s="106"/>
      <c r="C25" s="20" t="s">
        <v>87</v>
      </c>
      <c r="D25" s="35" t="s">
        <v>86</v>
      </c>
      <c r="E25" s="20" t="s">
        <v>73</v>
      </c>
      <c r="F25" s="32">
        <f>'[9]Orçamento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>
      <c r="B26" s="105"/>
      <c r="C26" s="23" t="s">
        <v>88</v>
      </c>
      <c r="D26" s="24" t="s">
        <v>89</v>
      </c>
      <c r="E26" s="23" t="s">
        <v>78</v>
      </c>
      <c r="F26" s="25">
        <f>'[9]Orçamento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105"/>
      <c r="C27" s="23" t="s">
        <v>90</v>
      </c>
      <c r="D27" s="24" t="s">
        <v>91</v>
      </c>
      <c r="E27" s="23" t="s">
        <v>92</v>
      </c>
      <c r="F27" s="25">
        <f>'[9]Orçamento Sintético'!I9</f>
        <v>2394.8415399999999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2394.8415399999999</v>
      </c>
    </row>
    <row r="28" spans="2:16" ht="15">
      <c r="B28" s="105"/>
      <c r="C28" s="23" t="s">
        <v>93</v>
      </c>
      <c r="D28" s="24" t="s">
        <v>94</v>
      </c>
      <c r="E28" s="20" t="s">
        <v>95</v>
      </c>
      <c r="F28" s="25">
        <f>'[9]Orçamento Sintético'!I8</f>
        <v>2403.8559999999998</v>
      </c>
      <c r="G28" s="25"/>
      <c r="H28" s="25">
        <f>F28</f>
        <v>2403.8559999999998</v>
      </c>
      <c r="I28" s="25"/>
      <c r="J28" s="25">
        <f>H28</f>
        <v>2403.8559999999998</v>
      </c>
      <c r="K28" s="25"/>
      <c r="L28" s="25">
        <f>J28</f>
        <v>2403.8559999999998</v>
      </c>
      <c r="M28" s="25"/>
      <c r="N28" s="25">
        <f>L28</f>
        <v>2403.8559999999998</v>
      </c>
      <c r="O28" s="25"/>
      <c r="P28" s="36" t="s">
        <v>26</v>
      </c>
    </row>
    <row r="29" spans="2:16" ht="52.9" customHeight="1">
      <c r="B29" s="103" t="s">
        <v>96</v>
      </c>
      <c r="C29" s="37" t="s">
        <v>97</v>
      </c>
      <c r="D29" s="35" t="s">
        <v>98</v>
      </c>
      <c r="E29" s="20" t="s">
        <v>44</v>
      </c>
      <c r="F29" s="22">
        <f>'[9]Orçamento Sintético'!I29</f>
        <v>480.8</v>
      </c>
      <c r="G29" s="22">
        <f t="shared" ref="G29:P29" si="5">F29</f>
        <v>480.8</v>
      </c>
      <c r="H29" s="22">
        <f t="shared" si="5"/>
        <v>480.8</v>
      </c>
      <c r="I29" s="22">
        <f t="shared" si="5"/>
        <v>480.8</v>
      </c>
      <c r="J29" s="22">
        <f t="shared" si="5"/>
        <v>480.8</v>
      </c>
      <c r="K29" s="22">
        <f t="shared" si="5"/>
        <v>480.8</v>
      </c>
      <c r="L29" s="22">
        <f t="shared" si="5"/>
        <v>480.8</v>
      </c>
      <c r="M29" s="22">
        <f t="shared" si="5"/>
        <v>480.8</v>
      </c>
      <c r="N29" s="22">
        <f t="shared" si="5"/>
        <v>480.8</v>
      </c>
      <c r="O29" s="22">
        <f t="shared" si="5"/>
        <v>480.8</v>
      </c>
      <c r="P29" s="22">
        <f t="shared" si="5"/>
        <v>480.8</v>
      </c>
    </row>
    <row r="30" spans="2:16" ht="15">
      <c r="B30" s="104"/>
      <c r="C30" s="27" t="s">
        <v>99</v>
      </c>
      <c r="D30" s="28" t="s">
        <v>100</v>
      </c>
      <c r="E30" s="27" t="s">
        <v>50</v>
      </c>
      <c r="F30" s="29">
        <f>SUM('[9]Orçamento Sintético'!I27:I28)</f>
        <v>2946.4819999999995</v>
      </c>
      <c r="G30" s="29"/>
      <c r="H30" s="29">
        <f>F30</f>
        <v>2946.4819999999995</v>
      </c>
      <c r="I30" s="38"/>
      <c r="J30" s="29">
        <f>H30</f>
        <v>2946.4819999999995</v>
      </c>
      <c r="K30" s="38"/>
      <c r="L30" s="29">
        <f>J30</f>
        <v>2946.4819999999995</v>
      </c>
      <c r="M30" s="38"/>
      <c r="N30" s="29">
        <f>L30</f>
        <v>2946.4819999999995</v>
      </c>
      <c r="O30" s="38"/>
      <c r="P30" s="29">
        <f>N30</f>
        <v>2946.4819999999995</v>
      </c>
    </row>
    <row r="31" spans="2:16" ht="15">
      <c r="B31" s="103" t="s">
        <v>101</v>
      </c>
      <c r="C31" s="20" t="s">
        <v>102</v>
      </c>
      <c r="D31" s="21" t="s">
        <v>103</v>
      </c>
      <c r="E31" s="20" t="s">
        <v>104</v>
      </c>
      <c r="F31" s="22">
        <f>'[9]Orçamento Sintético'!I31</f>
        <v>15392</v>
      </c>
      <c r="G31" s="22"/>
      <c r="H31" s="22"/>
      <c r="I31" s="22">
        <f>F31</f>
        <v>15392</v>
      </c>
      <c r="J31" s="22"/>
      <c r="K31" s="22"/>
      <c r="L31" s="22">
        <f>I31</f>
        <v>15392</v>
      </c>
      <c r="M31" s="22"/>
      <c r="N31" s="22"/>
      <c r="O31" s="22">
        <f>L31</f>
        <v>15392</v>
      </c>
      <c r="P31" s="22"/>
    </row>
    <row r="32" spans="2:16" ht="15">
      <c r="B32" s="105"/>
      <c r="C32" s="23" t="s">
        <v>105</v>
      </c>
      <c r="D32" s="24" t="s">
        <v>106</v>
      </c>
      <c r="E32" s="20" t="s">
        <v>104</v>
      </c>
      <c r="F32" s="25">
        <f>'[9]Orçamento Sintético'!I32</f>
        <v>4145.0999999999995</v>
      </c>
      <c r="G32" s="22"/>
      <c r="H32" s="22"/>
      <c r="I32" s="22">
        <f>F32</f>
        <v>4145.0999999999995</v>
      </c>
      <c r="J32" s="22"/>
      <c r="K32" s="22"/>
      <c r="L32" s="22">
        <f>I32</f>
        <v>4145.0999999999995</v>
      </c>
      <c r="M32" s="22"/>
      <c r="N32" s="22"/>
      <c r="O32" s="22">
        <f>L32</f>
        <v>4145.0999999999995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>SUM(G7:G32)</f>
        <v>21883.582848499998</v>
      </c>
      <c r="H33" s="44">
        <f t="shared" ref="H33:P33" si="6">SUM(H7:H32)</f>
        <v>27771.040848500001</v>
      </c>
      <c r="I33" s="44">
        <f t="shared" si="6"/>
        <v>41420.682848499993</v>
      </c>
      <c r="J33" s="44">
        <f t="shared" si="6"/>
        <v>27955.9108485</v>
      </c>
      <c r="K33" s="44">
        <f t="shared" si="6"/>
        <v>21883.582848499998</v>
      </c>
      <c r="L33" s="44">
        <f t="shared" si="6"/>
        <v>47308.140848499999</v>
      </c>
      <c r="M33" s="44">
        <f t="shared" si="6"/>
        <v>21883.582848499998</v>
      </c>
      <c r="N33" s="44">
        <f t="shared" si="6"/>
        <v>27955.9108485</v>
      </c>
      <c r="O33" s="44">
        <f t="shared" si="6"/>
        <v>41420.682848499993</v>
      </c>
      <c r="P33" s="44">
        <f t="shared" si="6"/>
        <v>27762.026388500002</v>
      </c>
    </row>
  </sheetData>
  <mergeCells count="9">
    <mergeCell ref="B5:P5"/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93EAF-40F2-4701-8E43-6B3FD9E26527}">
  <sheetPr>
    <pageSetUpPr fitToPage="1"/>
  </sheetPr>
  <dimension ref="B1:P33"/>
  <sheetViews>
    <sheetView topLeftCell="E1" zoomScale="55" zoomScaleNormal="55" workbookViewId="0">
      <selection activeCell="B5" sqref="B5:P5"/>
    </sheetView>
  </sheetViews>
  <sheetFormatPr defaultColWidth="10" defaultRowHeight="14.25"/>
  <cols>
    <col min="1" max="1" width="10" style="1"/>
    <col min="2" max="2" width="37.5703125" style="1" customWidth="1"/>
    <col min="3" max="3" width="40.7109375" style="1" bestFit="1" customWidth="1"/>
    <col min="4" max="4" width="58" style="2" bestFit="1" customWidth="1"/>
    <col min="5" max="5" width="22.7109375" style="1" bestFit="1" customWidth="1"/>
    <col min="6" max="6" width="16.5703125" style="3" bestFit="1" customWidth="1"/>
    <col min="7" max="7" width="17" style="3" bestFit="1" customWidth="1"/>
    <col min="8" max="8" width="17.85546875" style="3" bestFit="1" customWidth="1"/>
    <col min="9" max="16" width="17" style="3" bestFit="1" customWidth="1"/>
    <col min="17" max="16384" width="10" style="1"/>
  </cols>
  <sheetData>
    <row r="1" spans="2:16" ht="15" thickBot="1"/>
    <row r="2" spans="2:16" ht="19.5" thickTop="1" thickBot="1">
      <c r="B2" s="4" t="s">
        <v>116</v>
      </c>
      <c r="C2" s="5"/>
      <c r="D2" s="5"/>
      <c r="E2" s="5"/>
      <c r="F2" s="6"/>
      <c r="G2" s="6"/>
      <c r="H2" s="7"/>
      <c r="I2" s="6"/>
      <c r="J2" s="6"/>
      <c r="K2" s="6"/>
      <c r="L2" s="6"/>
      <c r="M2" s="6"/>
      <c r="N2" s="6"/>
      <c r="O2" s="6"/>
      <c r="P2" s="8"/>
    </row>
    <row r="3" spans="2:16" ht="18.75" thickTop="1">
      <c r="B3" s="9"/>
      <c r="C3" s="10"/>
      <c r="E3" s="10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</row>
    <row r="4" spans="2:16" ht="40.15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ht="18">
      <c r="B5" s="107" t="s">
        <v>114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2:16" s="19" customFormat="1" ht="15.75">
      <c r="B6" s="16" t="s">
        <v>33</v>
      </c>
      <c r="C6" s="16" t="s">
        <v>34</v>
      </c>
      <c r="D6" s="17" t="s">
        <v>35</v>
      </c>
      <c r="E6" s="16" t="s">
        <v>36</v>
      </c>
      <c r="F6" s="18" t="s">
        <v>37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12</v>
      </c>
    </row>
    <row r="7" spans="2:16" ht="30">
      <c r="B7" s="103" t="s">
        <v>38</v>
      </c>
      <c r="C7" s="20" t="s">
        <v>39</v>
      </c>
      <c r="D7" s="21" t="s">
        <v>40</v>
      </c>
      <c r="E7" s="20" t="s">
        <v>41</v>
      </c>
      <c r="F7" s="22">
        <f>'[10]Orçamento Sintético'!I24</f>
        <v>25.78</v>
      </c>
      <c r="G7" s="22">
        <f>F7*4</f>
        <v>103.12</v>
      </c>
      <c r="H7" s="22">
        <f t="shared" ref="H7:P9" si="0">G7</f>
        <v>103.12</v>
      </c>
      <c r="I7" s="22">
        <f t="shared" si="0"/>
        <v>103.12</v>
      </c>
      <c r="J7" s="22">
        <f t="shared" si="0"/>
        <v>103.12</v>
      </c>
      <c r="K7" s="22">
        <f t="shared" si="0"/>
        <v>103.12</v>
      </c>
      <c r="L7" s="22">
        <f t="shared" si="0"/>
        <v>103.12</v>
      </c>
      <c r="M7" s="22">
        <f t="shared" si="0"/>
        <v>103.12</v>
      </c>
      <c r="N7" s="22">
        <f t="shared" si="0"/>
        <v>103.12</v>
      </c>
      <c r="O7" s="22">
        <f t="shared" si="0"/>
        <v>103.12</v>
      </c>
      <c r="P7" s="22">
        <f t="shared" si="0"/>
        <v>103.12</v>
      </c>
    </row>
    <row r="8" spans="2:16" ht="15">
      <c r="B8" s="105"/>
      <c r="C8" s="23" t="s">
        <v>42</v>
      </c>
      <c r="D8" s="24" t="s">
        <v>43</v>
      </c>
      <c r="E8" s="23" t="s">
        <v>44</v>
      </c>
      <c r="F8" s="25">
        <f>'[10]Orçamento Sintético'!I19+'[10]Orçamento Sintético'!I20</f>
        <v>77.660000000000011</v>
      </c>
      <c r="G8" s="25">
        <f>F8</f>
        <v>77.660000000000011</v>
      </c>
      <c r="H8" s="25">
        <f t="shared" si="0"/>
        <v>77.660000000000011</v>
      </c>
      <c r="I8" s="25">
        <f t="shared" si="0"/>
        <v>77.660000000000011</v>
      </c>
      <c r="J8" s="25">
        <f t="shared" si="0"/>
        <v>77.660000000000011</v>
      </c>
      <c r="K8" s="25">
        <f t="shared" si="0"/>
        <v>77.660000000000011</v>
      </c>
      <c r="L8" s="25">
        <f t="shared" si="0"/>
        <v>77.660000000000011</v>
      </c>
      <c r="M8" s="25">
        <f t="shared" si="0"/>
        <v>77.660000000000011</v>
      </c>
      <c r="N8" s="25">
        <f t="shared" si="0"/>
        <v>77.660000000000011</v>
      </c>
      <c r="O8" s="25">
        <f t="shared" si="0"/>
        <v>77.660000000000011</v>
      </c>
      <c r="P8" s="25">
        <f t="shared" si="0"/>
        <v>77.660000000000011</v>
      </c>
    </row>
    <row r="9" spans="2:16" ht="15">
      <c r="B9" s="105"/>
      <c r="C9" s="23" t="s">
        <v>45</v>
      </c>
      <c r="D9" s="26" t="s">
        <v>46</v>
      </c>
      <c r="E9" s="23" t="s">
        <v>47</v>
      </c>
      <c r="F9" s="25">
        <f>'[10]Orçamento Sintético'!I21</f>
        <v>44.9</v>
      </c>
      <c r="G9" s="25">
        <f>F9</f>
        <v>44.9</v>
      </c>
      <c r="H9" s="25">
        <f t="shared" si="0"/>
        <v>44.9</v>
      </c>
      <c r="I9" s="25">
        <f t="shared" si="0"/>
        <v>44.9</v>
      </c>
      <c r="J9" s="25">
        <f t="shared" si="0"/>
        <v>44.9</v>
      </c>
      <c r="K9" s="25">
        <f t="shared" si="0"/>
        <v>44.9</v>
      </c>
      <c r="L9" s="25">
        <f t="shared" si="0"/>
        <v>44.9</v>
      </c>
      <c r="M9" s="25">
        <f t="shared" si="0"/>
        <v>44.9</v>
      </c>
      <c r="N9" s="25">
        <f t="shared" si="0"/>
        <v>44.9</v>
      </c>
      <c r="O9" s="25">
        <f t="shared" si="0"/>
        <v>44.9</v>
      </c>
      <c r="P9" s="25">
        <f t="shared" si="0"/>
        <v>44.9</v>
      </c>
    </row>
    <row r="10" spans="2:16" ht="15">
      <c r="B10" s="104"/>
      <c r="C10" s="27" t="s">
        <v>48</v>
      </c>
      <c r="D10" s="28" t="s">
        <v>49</v>
      </c>
      <c r="E10" s="27" t="s">
        <v>50</v>
      </c>
      <c r="F10" s="29">
        <f>'[10]Orçamento Sintético'!I22</f>
        <v>53.18</v>
      </c>
      <c r="G10" s="29"/>
      <c r="H10" s="29">
        <f>F10</f>
        <v>53.18</v>
      </c>
      <c r="I10" s="29"/>
      <c r="J10" s="29">
        <f>H10</f>
        <v>53.18</v>
      </c>
      <c r="K10" s="29"/>
      <c r="L10" s="29">
        <f>J10</f>
        <v>53.18</v>
      </c>
      <c r="M10" s="29"/>
      <c r="N10" s="29">
        <f>L10</f>
        <v>53.18</v>
      </c>
      <c r="O10" s="29"/>
      <c r="P10" s="29">
        <f>N10</f>
        <v>53.18</v>
      </c>
    </row>
    <row r="11" spans="2:16" ht="15">
      <c r="B11" s="103" t="s">
        <v>51</v>
      </c>
      <c r="C11" s="20" t="s">
        <v>39</v>
      </c>
      <c r="D11" s="21" t="s">
        <v>52</v>
      </c>
      <c r="E11" s="20" t="s">
        <v>41</v>
      </c>
      <c r="F11" s="22">
        <f>'[10]Orçamento Sintético'!I17</f>
        <v>22.6</v>
      </c>
      <c r="G11" s="22">
        <f>F11*4</f>
        <v>90.4</v>
      </c>
      <c r="H11" s="22">
        <f t="shared" ref="H11:P14" si="1">G11</f>
        <v>90.4</v>
      </c>
      <c r="I11" s="22">
        <f t="shared" si="1"/>
        <v>90.4</v>
      </c>
      <c r="J11" s="22">
        <f t="shared" si="1"/>
        <v>90.4</v>
      </c>
      <c r="K11" s="22">
        <f t="shared" si="1"/>
        <v>90.4</v>
      </c>
      <c r="L11" s="22">
        <f t="shared" si="1"/>
        <v>90.4</v>
      </c>
      <c r="M11" s="22">
        <f t="shared" si="1"/>
        <v>90.4</v>
      </c>
      <c r="N11" s="22">
        <f t="shared" si="1"/>
        <v>90.4</v>
      </c>
      <c r="O11" s="22">
        <f t="shared" si="1"/>
        <v>90.4</v>
      </c>
      <c r="P11" s="22">
        <f t="shared" si="1"/>
        <v>90.4</v>
      </c>
    </row>
    <row r="12" spans="2:16" ht="15">
      <c r="B12" s="106"/>
      <c r="C12" s="30" t="s">
        <v>53</v>
      </c>
      <c r="D12" s="31" t="s">
        <v>54</v>
      </c>
      <c r="E12" s="30" t="s">
        <v>55</v>
      </c>
      <c r="F12" s="32">
        <f>'[10]Orçamento Sintético'!I10</f>
        <v>0</v>
      </c>
      <c r="G12" s="32">
        <f>F12</f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2">
        <f t="shared" si="1"/>
        <v>0</v>
      </c>
      <c r="O12" s="32">
        <f t="shared" si="1"/>
        <v>0</v>
      </c>
      <c r="P12" s="32">
        <f t="shared" si="1"/>
        <v>0</v>
      </c>
    </row>
    <row r="13" spans="2:16" ht="15">
      <c r="B13" s="106"/>
      <c r="C13" s="30" t="s">
        <v>56</v>
      </c>
      <c r="D13" s="31" t="s">
        <v>57</v>
      </c>
      <c r="E13" s="30" t="s">
        <v>58</v>
      </c>
      <c r="F13" s="32">
        <f>'[10]Orçamento Sintético'!I13</f>
        <v>32.06</v>
      </c>
      <c r="G13" s="32">
        <f>F13*2</f>
        <v>64.12</v>
      </c>
      <c r="H13" s="32">
        <f t="shared" si="1"/>
        <v>64.12</v>
      </c>
      <c r="I13" s="32">
        <f t="shared" si="1"/>
        <v>64.12</v>
      </c>
      <c r="J13" s="32">
        <f t="shared" si="1"/>
        <v>64.12</v>
      </c>
      <c r="K13" s="32">
        <f t="shared" si="1"/>
        <v>64.12</v>
      </c>
      <c r="L13" s="32">
        <f t="shared" si="1"/>
        <v>64.12</v>
      </c>
      <c r="M13" s="32">
        <f t="shared" si="1"/>
        <v>64.12</v>
      </c>
      <c r="N13" s="32">
        <f t="shared" si="1"/>
        <v>64.12</v>
      </c>
      <c r="O13" s="32">
        <f t="shared" si="1"/>
        <v>64.12</v>
      </c>
      <c r="P13" s="32">
        <f t="shared" si="1"/>
        <v>64.12</v>
      </c>
    </row>
    <row r="14" spans="2:16" ht="30">
      <c r="B14" s="106"/>
      <c r="C14" s="33" t="s">
        <v>59</v>
      </c>
      <c r="D14" s="31" t="s">
        <v>60</v>
      </c>
      <c r="E14" s="30" t="s">
        <v>44</v>
      </c>
      <c r="F14" s="32">
        <f>'[10]Orçamento Sintético'!I14</f>
        <v>0</v>
      </c>
      <c r="G14" s="32">
        <f>F14</f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</row>
    <row r="15" spans="2:16" ht="30">
      <c r="B15" s="105"/>
      <c r="C15" s="23" t="s">
        <v>61</v>
      </c>
      <c r="D15" s="26" t="s">
        <v>62</v>
      </c>
      <c r="E15" s="23" t="s">
        <v>50</v>
      </c>
      <c r="F15" s="25">
        <f>'[10]Orçamento Sintético'!I15</f>
        <v>0</v>
      </c>
      <c r="G15" s="25"/>
      <c r="H15" s="25">
        <f>F15</f>
        <v>0</v>
      </c>
      <c r="I15" s="25"/>
      <c r="J15" s="25">
        <f>H15</f>
        <v>0</v>
      </c>
      <c r="K15" s="25"/>
      <c r="L15" s="25">
        <f>J15</f>
        <v>0</v>
      </c>
      <c r="M15" s="25"/>
      <c r="N15" s="25">
        <f>L15</f>
        <v>0</v>
      </c>
      <c r="O15" s="25"/>
      <c r="P15" s="25">
        <f>N15</f>
        <v>0</v>
      </c>
    </row>
    <row r="16" spans="2:16" ht="15">
      <c r="B16" s="104"/>
      <c r="C16" s="27" t="s">
        <v>63</v>
      </c>
      <c r="D16" s="28" t="s">
        <v>64</v>
      </c>
      <c r="E16" s="27" t="s">
        <v>41</v>
      </c>
      <c r="F16" s="29">
        <f>'[10]Orçamento Sintético'!I16</f>
        <v>0</v>
      </c>
      <c r="G16" s="29">
        <f>F16*4</f>
        <v>0</v>
      </c>
      <c r="H16" s="29">
        <f t="shared" ref="H16:P21" si="2">G16</f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</row>
    <row r="17" spans="2:16" ht="28.9" customHeight="1">
      <c r="B17" s="103" t="s">
        <v>65</v>
      </c>
      <c r="C17" s="20" t="s">
        <v>66</v>
      </c>
      <c r="D17" s="21" t="s">
        <v>67</v>
      </c>
      <c r="E17" s="20" t="s">
        <v>47</v>
      </c>
      <c r="F17" s="22">
        <f>'[10]Orçamento Sintético'!I41</f>
        <v>0</v>
      </c>
      <c r="G17" s="22">
        <f>F17*3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</row>
    <row r="18" spans="2:16" ht="15">
      <c r="B18" s="105"/>
      <c r="C18" s="34" t="s">
        <v>68</v>
      </c>
      <c r="D18" s="24" t="s">
        <v>69</v>
      </c>
      <c r="E18" s="23" t="s">
        <v>44</v>
      </c>
      <c r="F18" s="25">
        <f>'[10]Orçamento Sintético'!G42</f>
        <v>890.27958399999989</v>
      </c>
      <c r="G18" s="25">
        <f>F18</f>
        <v>890.27958399999989</v>
      </c>
      <c r="H18" s="25">
        <f t="shared" si="2"/>
        <v>890.27958399999989</v>
      </c>
      <c r="I18" s="25">
        <f t="shared" si="2"/>
        <v>890.27958399999989</v>
      </c>
      <c r="J18" s="25">
        <f t="shared" si="2"/>
        <v>890.27958399999989</v>
      </c>
      <c r="K18" s="25">
        <f t="shared" si="2"/>
        <v>890.27958399999989</v>
      </c>
      <c r="L18" s="25">
        <f t="shared" si="2"/>
        <v>890.27958399999989</v>
      </c>
      <c r="M18" s="25">
        <f t="shared" si="2"/>
        <v>890.27958399999989</v>
      </c>
      <c r="N18" s="25">
        <f t="shared" si="2"/>
        <v>890.27958399999989</v>
      </c>
      <c r="O18" s="25">
        <f t="shared" si="2"/>
        <v>890.27958399999989</v>
      </c>
      <c r="P18" s="25">
        <f t="shared" si="2"/>
        <v>890.27958399999989</v>
      </c>
    </row>
    <row r="19" spans="2:16" ht="15">
      <c r="B19" s="103" t="s">
        <v>70</v>
      </c>
      <c r="C19" s="20" t="s">
        <v>71</v>
      </c>
      <c r="D19" s="21" t="s">
        <v>72</v>
      </c>
      <c r="E19" s="20" t="s">
        <v>73</v>
      </c>
      <c r="F19" s="22">
        <f>'[10]Orçamento Sintético'!I34</f>
        <v>231.6</v>
      </c>
      <c r="G19" s="22">
        <f>F19*12</f>
        <v>2779.2</v>
      </c>
      <c r="H19" s="22">
        <f t="shared" si="2"/>
        <v>2779.2</v>
      </c>
      <c r="I19" s="22">
        <f t="shared" si="2"/>
        <v>2779.2</v>
      </c>
      <c r="J19" s="22">
        <f t="shared" si="2"/>
        <v>2779.2</v>
      </c>
      <c r="K19" s="22">
        <f t="shared" si="2"/>
        <v>2779.2</v>
      </c>
      <c r="L19" s="22">
        <f t="shared" si="2"/>
        <v>2779.2</v>
      </c>
      <c r="M19" s="22">
        <f t="shared" si="2"/>
        <v>2779.2</v>
      </c>
      <c r="N19" s="22">
        <f t="shared" si="2"/>
        <v>2779.2</v>
      </c>
      <c r="O19" s="22">
        <f t="shared" si="2"/>
        <v>2779.2</v>
      </c>
      <c r="P19" s="22">
        <f t="shared" si="2"/>
        <v>2779.2</v>
      </c>
    </row>
    <row r="20" spans="2:16" ht="30">
      <c r="B20" s="105"/>
      <c r="C20" s="23" t="s">
        <v>74</v>
      </c>
      <c r="D20" s="26" t="s">
        <v>75</v>
      </c>
      <c r="E20" s="23" t="s">
        <v>44</v>
      </c>
      <c r="F20" s="25">
        <f>'[10]Orçamento Sintético'!I35</f>
        <v>270.59999999999997</v>
      </c>
      <c r="G20" s="25">
        <f>F20</f>
        <v>270.59999999999997</v>
      </c>
      <c r="H20" s="25">
        <f t="shared" si="2"/>
        <v>270.59999999999997</v>
      </c>
      <c r="I20" s="25">
        <f t="shared" si="2"/>
        <v>270.59999999999997</v>
      </c>
      <c r="J20" s="25">
        <f t="shared" si="2"/>
        <v>270.59999999999997</v>
      </c>
      <c r="K20" s="25">
        <f t="shared" si="2"/>
        <v>270.59999999999997</v>
      </c>
      <c r="L20" s="25">
        <f t="shared" si="2"/>
        <v>270.59999999999997</v>
      </c>
      <c r="M20" s="25">
        <f t="shared" si="2"/>
        <v>270.59999999999997</v>
      </c>
      <c r="N20" s="25">
        <f t="shared" si="2"/>
        <v>270.59999999999997</v>
      </c>
      <c r="O20" s="25">
        <f t="shared" si="2"/>
        <v>270.59999999999997</v>
      </c>
      <c r="P20" s="25">
        <f t="shared" si="2"/>
        <v>270.59999999999997</v>
      </c>
    </row>
    <row r="21" spans="2:16" ht="30">
      <c r="B21" s="105"/>
      <c r="C21" s="23" t="s">
        <v>76</v>
      </c>
      <c r="D21" s="26" t="s">
        <v>77</v>
      </c>
      <c r="E21" s="23" t="s">
        <v>78</v>
      </c>
      <c r="F21" s="25">
        <f>'[10]Orçamento Sintético'!I35</f>
        <v>270.59999999999997</v>
      </c>
      <c r="G21" s="25">
        <f>F21*2</f>
        <v>541.19999999999993</v>
      </c>
      <c r="H21" s="25">
        <f t="shared" si="2"/>
        <v>541.19999999999993</v>
      </c>
      <c r="I21" s="25">
        <f t="shared" si="2"/>
        <v>541.19999999999993</v>
      </c>
      <c r="J21" s="25">
        <f t="shared" si="2"/>
        <v>541.19999999999993</v>
      </c>
      <c r="K21" s="25">
        <f t="shared" si="2"/>
        <v>541.19999999999993</v>
      </c>
      <c r="L21" s="25">
        <f t="shared" si="2"/>
        <v>541.19999999999993</v>
      </c>
      <c r="M21" s="25">
        <f t="shared" si="2"/>
        <v>541.19999999999993</v>
      </c>
      <c r="N21" s="25">
        <f t="shared" si="2"/>
        <v>541.19999999999993</v>
      </c>
      <c r="O21" s="25">
        <f t="shared" si="2"/>
        <v>541.19999999999993</v>
      </c>
      <c r="P21" s="25">
        <f t="shared" si="2"/>
        <v>541.19999999999993</v>
      </c>
    </row>
    <row r="22" spans="2:16" ht="15">
      <c r="B22" s="103" t="s">
        <v>79</v>
      </c>
      <c r="C22" s="20" t="s">
        <v>80</v>
      </c>
      <c r="D22" s="35" t="s">
        <v>81</v>
      </c>
      <c r="E22" s="20" t="s">
        <v>50</v>
      </c>
      <c r="F22" s="22">
        <f>'[10]Orçamento Sintético'!I37</f>
        <v>109.32</v>
      </c>
      <c r="G22" s="22"/>
      <c r="H22" s="22">
        <f>F22</f>
        <v>109.32</v>
      </c>
      <c r="I22" s="22"/>
      <c r="J22" s="22">
        <f>H22</f>
        <v>109.32</v>
      </c>
      <c r="K22" s="22"/>
      <c r="L22" s="22">
        <f>J22</f>
        <v>109.32</v>
      </c>
      <c r="M22" s="22"/>
      <c r="N22" s="22">
        <f>L22</f>
        <v>109.32</v>
      </c>
      <c r="O22" s="22"/>
      <c r="P22" s="22">
        <f>N22</f>
        <v>109.32</v>
      </c>
    </row>
    <row r="23" spans="2:16" ht="15">
      <c r="B23" s="104"/>
      <c r="C23" s="27" t="s">
        <v>82</v>
      </c>
      <c r="D23" s="28" t="s">
        <v>83</v>
      </c>
      <c r="E23" s="27" t="s">
        <v>47</v>
      </c>
      <c r="F23" s="22">
        <f>'[10]Orçamento Sintético'!I38</f>
        <v>184.87</v>
      </c>
      <c r="G23" s="29"/>
      <c r="H23" s="29"/>
      <c r="I23" s="29"/>
      <c r="J23" s="29">
        <f>F23</f>
        <v>184.87</v>
      </c>
      <c r="K23" s="29"/>
      <c r="L23" s="29">
        <f>I23</f>
        <v>0</v>
      </c>
      <c r="M23" s="29"/>
      <c r="N23" s="29">
        <f>J23</f>
        <v>184.87</v>
      </c>
      <c r="O23" s="29"/>
      <c r="P23" s="29"/>
    </row>
    <row r="24" spans="2:16" ht="15">
      <c r="B24" s="103" t="s">
        <v>84</v>
      </c>
      <c r="C24" s="20" t="s">
        <v>85</v>
      </c>
      <c r="D24" s="35" t="s">
        <v>86</v>
      </c>
      <c r="E24" s="20" t="s">
        <v>73</v>
      </c>
      <c r="F24" s="22">
        <f>'[10]Orçamento Sintético'!I6</f>
        <v>297.68279999999999</v>
      </c>
      <c r="G24" s="22">
        <f>F24*12</f>
        <v>3572.1935999999996</v>
      </c>
      <c r="H24" s="22">
        <f t="shared" ref="H24:P25" si="3">G24</f>
        <v>3572.1935999999996</v>
      </c>
      <c r="I24" s="22">
        <f t="shared" si="3"/>
        <v>3572.1935999999996</v>
      </c>
      <c r="J24" s="22">
        <f t="shared" si="3"/>
        <v>3572.1935999999996</v>
      </c>
      <c r="K24" s="22">
        <f t="shared" si="3"/>
        <v>3572.1935999999996</v>
      </c>
      <c r="L24" s="22">
        <f t="shared" si="3"/>
        <v>3572.1935999999996</v>
      </c>
      <c r="M24" s="22">
        <f t="shared" si="3"/>
        <v>3572.1935999999996</v>
      </c>
      <c r="N24" s="22">
        <f t="shared" si="3"/>
        <v>3572.1935999999996</v>
      </c>
      <c r="O24" s="22">
        <f t="shared" si="3"/>
        <v>3572.1935999999996</v>
      </c>
      <c r="P24" s="22">
        <f t="shared" si="3"/>
        <v>3572.1935999999996</v>
      </c>
    </row>
    <row r="25" spans="2:16" ht="15">
      <c r="B25" s="106"/>
      <c r="C25" s="20" t="s">
        <v>87</v>
      </c>
      <c r="D25" s="35" t="s">
        <v>86</v>
      </c>
      <c r="E25" s="20" t="s">
        <v>73</v>
      </c>
      <c r="F25" s="32">
        <f>'[10]Orçamento Sintético'!I11</f>
        <v>0</v>
      </c>
      <c r="G25" s="22">
        <f>F25*12</f>
        <v>0</v>
      </c>
      <c r="H25" s="22">
        <f>G25</f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</row>
    <row r="26" spans="2:16" ht="15">
      <c r="B26" s="105"/>
      <c r="C26" s="23" t="s">
        <v>88</v>
      </c>
      <c r="D26" s="24" t="s">
        <v>89</v>
      </c>
      <c r="E26" s="23" t="s">
        <v>78</v>
      </c>
      <c r="F26" s="25">
        <f>'[10]Orçamento Sintético'!I7</f>
        <v>121.82499999999999</v>
      </c>
      <c r="G26" s="25">
        <f>F26*2</f>
        <v>243.64999999999998</v>
      </c>
      <c r="H26" s="25">
        <f t="shared" ref="H26:P26" si="4">G26</f>
        <v>243.64999999999998</v>
      </c>
      <c r="I26" s="25">
        <f t="shared" si="4"/>
        <v>243.64999999999998</v>
      </c>
      <c r="J26" s="25">
        <f t="shared" si="4"/>
        <v>243.64999999999998</v>
      </c>
      <c r="K26" s="25">
        <f t="shared" si="4"/>
        <v>243.64999999999998</v>
      </c>
      <c r="L26" s="25">
        <f t="shared" si="4"/>
        <v>243.64999999999998</v>
      </c>
      <c r="M26" s="25">
        <f t="shared" si="4"/>
        <v>243.64999999999998</v>
      </c>
      <c r="N26" s="25">
        <f t="shared" si="4"/>
        <v>243.64999999999998</v>
      </c>
      <c r="O26" s="25">
        <f t="shared" si="4"/>
        <v>243.64999999999998</v>
      </c>
      <c r="P26" s="25">
        <f t="shared" si="4"/>
        <v>243.64999999999998</v>
      </c>
    </row>
    <row r="27" spans="2:16" ht="15">
      <c r="B27" s="105"/>
      <c r="C27" s="23" t="s">
        <v>90</v>
      </c>
      <c r="D27" s="24" t="s">
        <v>91</v>
      </c>
      <c r="E27" s="23" t="s">
        <v>92</v>
      </c>
      <c r="F27" s="25">
        <f>'[10]Orçamento Sintético'!I9</f>
        <v>859.13411999999994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f>F27</f>
        <v>859.13411999999994</v>
      </c>
    </row>
    <row r="28" spans="2:16" ht="15">
      <c r="B28" s="105"/>
      <c r="C28" s="23" t="s">
        <v>93</v>
      </c>
      <c r="D28" s="24" t="s">
        <v>94</v>
      </c>
      <c r="E28" s="20" t="s">
        <v>95</v>
      </c>
      <c r="F28" s="25">
        <f>'[10]Orçamento Sintético'!I8</f>
        <v>862.36800000000005</v>
      </c>
      <c r="G28" s="25"/>
      <c r="H28" s="25">
        <f>F28</f>
        <v>862.36800000000005</v>
      </c>
      <c r="I28" s="25"/>
      <c r="J28" s="25">
        <f>H28</f>
        <v>862.36800000000005</v>
      </c>
      <c r="K28" s="25"/>
      <c r="L28" s="25">
        <f>J28</f>
        <v>862.36800000000005</v>
      </c>
      <c r="M28" s="25"/>
      <c r="N28" s="25">
        <f>L28</f>
        <v>862.36800000000005</v>
      </c>
      <c r="O28" s="25"/>
      <c r="P28" s="36" t="s">
        <v>26</v>
      </c>
    </row>
    <row r="29" spans="2:16" ht="52.9" customHeight="1">
      <c r="B29" s="103" t="s">
        <v>96</v>
      </c>
      <c r="C29" s="37" t="s">
        <v>97</v>
      </c>
      <c r="D29" s="35" t="s">
        <v>98</v>
      </c>
      <c r="E29" s="20" t="s">
        <v>44</v>
      </c>
      <c r="F29" s="22">
        <f>'[10]Orçamento Sintético'!I29</f>
        <v>30.05</v>
      </c>
      <c r="G29" s="22">
        <f t="shared" ref="G29:P29" si="5">F29</f>
        <v>30.05</v>
      </c>
      <c r="H29" s="22">
        <f t="shared" si="5"/>
        <v>30.05</v>
      </c>
      <c r="I29" s="22">
        <f t="shared" si="5"/>
        <v>30.05</v>
      </c>
      <c r="J29" s="22">
        <f t="shared" si="5"/>
        <v>30.05</v>
      </c>
      <c r="K29" s="22">
        <f t="shared" si="5"/>
        <v>30.05</v>
      </c>
      <c r="L29" s="22">
        <f t="shared" si="5"/>
        <v>30.05</v>
      </c>
      <c r="M29" s="22">
        <f t="shared" si="5"/>
        <v>30.05</v>
      </c>
      <c r="N29" s="22">
        <f t="shared" si="5"/>
        <v>30.05</v>
      </c>
      <c r="O29" s="22">
        <f t="shared" si="5"/>
        <v>30.05</v>
      </c>
      <c r="P29" s="22">
        <f t="shared" si="5"/>
        <v>30.05</v>
      </c>
    </row>
    <row r="30" spans="2:16" ht="15">
      <c r="B30" s="104"/>
      <c r="C30" s="27" t="s">
        <v>99</v>
      </c>
      <c r="D30" s="28" t="s">
        <v>100</v>
      </c>
      <c r="E30" s="27" t="s">
        <v>50</v>
      </c>
      <c r="F30" s="29">
        <f>SUM('[10]Orçamento Sintético'!I27:I28)</f>
        <v>851.19999999999993</v>
      </c>
      <c r="G30" s="29"/>
      <c r="H30" s="29">
        <f>F30</f>
        <v>851.19999999999993</v>
      </c>
      <c r="I30" s="38"/>
      <c r="J30" s="29">
        <f>H30</f>
        <v>851.19999999999993</v>
      </c>
      <c r="K30" s="38"/>
      <c r="L30" s="29">
        <f>J30</f>
        <v>851.19999999999993</v>
      </c>
      <c r="M30" s="38"/>
      <c r="N30" s="29">
        <f>L30</f>
        <v>851.19999999999993</v>
      </c>
      <c r="O30" s="38"/>
      <c r="P30" s="29">
        <f>N30</f>
        <v>851.19999999999993</v>
      </c>
    </row>
    <row r="31" spans="2:16" ht="15">
      <c r="B31" s="103" t="s">
        <v>101</v>
      </c>
      <c r="C31" s="20" t="s">
        <v>102</v>
      </c>
      <c r="D31" s="21" t="s">
        <v>103</v>
      </c>
      <c r="E31" s="20" t="s">
        <v>104</v>
      </c>
      <c r="F31" s="22">
        <f>'[10]Orçamento Sintético'!I31</f>
        <v>7015.84</v>
      </c>
      <c r="G31" s="22"/>
      <c r="H31" s="22"/>
      <c r="I31" s="22">
        <f>F31</f>
        <v>7015.84</v>
      </c>
      <c r="J31" s="22"/>
      <c r="K31" s="22"/>
      <c r="L31" s="22">
        <f>I31</f>
        <v>7015.84</v>
      </c>
      <c r="M31" s="22"/>
      <c r="N31" s="22"/>
      <c r="O31" s="22">
        <f>L31</f>
        <v>7015.84</v>
      </c>
      <c r="P31" s="22"/>
    </row>
    <row r="32" spans="2:16" ht="15">
      <c r="B32" s="105"/>
      <c r="C32" s="23" t="s">
        <v>105</v>
      </c>
      <c r="D32" s="24" t="s">
        <v>106</v>
      </c>
      <c r="E32" s="20" t="s">
        <v>104</v>
      </c>
      <c r="F32" s="25">
        <f>'[10]Orçamento Sintético'!I32</f>
        <v>0</v>
      </c>
      <c r="G32" s="22"/>
      <c r="H32" s="22"/>
      <c r="I32" s="22">
        <f>F32</f>
        <v>0</v>
      </c>
      <c r="J32" s="22"/>
      <c r="K32" s="22"/>
      <c r="L32" s="22">
        <f>I32</f>
        <v>0</v>
      </c>
      <c r="M32" s="22"/>
      <c r="N32" s="22"/>
      <c r="O32" s="22">
        <f>L32</f>
        <v>0</v>
      </c>
      <c r="P32" s="22"/>
    </row>
    <row r="33" spans="2:16" s="39" customFormat="1" ht="18">
      <c r="B33" s="40"/>
      <c r="C33" s="41"/>
      <c r="D33" s="42"/>
      <c r="E33" s="41"/>
      <c r="F33" s="43" t="s">
        <v>107</v>
      </c>
      <c r="G33" s="44">
        <f>SUM(G7:G32)</f>
        <v>8707.3731839999982</v>
      </c>
      <c r="H33" s="44">
        <f t="shared" ref="H33:P33" si="6">SUM(H7:H32)</f>
        <v>10583.441183999999</v>
      </c>
      <c r="I33" s="44">
        <f t="shared" si="6"/>
        <v>15723.213183999998</v>
      </c>
      <c r="J33" s="44">
        <f t="shared" si="6"/>
        <v>10768.311183999998</v>
      </c>
      <c r="K33" s="44">
        <f t="shared" si="6"/>
        <v>8707.3731839999982</v>
      </c>
      <c r="L33" s="44">
        <f t="shared" si="6"/>
        <v>17599.281183999999</v>
      </c>
      <c r="M33" s="44">
        <f t="shared" si="6"/>
        <v>8707.3731839999982</v>
      </c>
      <c r="N33" s="44">
        <f t="shared" si="6"/>
        <v>10768.311183999998</v>
      </c>
      <c r="O33" s="44">
        <f t="shared" si="6"/>
        <v>15723.213183999998</v>
      </c>
      <c r="P33" s="44">
        <f t="shared" si="6"/>
        <v>10580.207304</v>
      </c>
    </row>
  </sheetData>
  <mergeCells count="9">
    <mergeCell ref="B5:P5"/>
    <mergeCell ref="B29:B30"/>
    <mergeCell ref="B31:B32"/>
    <mergeCell ref="B7:B10"/>
    <mergeCell ref="B11:B16"/>
    <mergeCell ref="B17:B18"/>
    <mergeCell ref="B19:B21"/>
    <mergeCell ref="B22:B23"/>
    <mergeCell ref="B24:B28"/>
  </mergeCells>
  <pageMargins left="0.51181102362204722" right="0.51181102362204722" top="0.78740157480314965" bottom="0.78740157480314965" header="0.31496062992125984" footer="0.31496062992125984"/>
  <pageSetup paperSize="9" scale="2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9399771-ac7a-49d8-98a9-1c812e638248">
      <UserInfo>
        <DisplayName>Rodrigo Levkovicz</DisplayName>
        <AccountId>28</AccountId>
        <AccountType/>
      </UserInfo>
      <UserInfo>
        <DisplayName>Diego Hernandes Rodrigues Laranja</DisplayName>
        <AccountId>29</AccountId>
        <AccountType/>
      </UserInfo>
      <UserInfo>
        <DisplayName>Daniel Raimondo e Silva</DisplayName>
        <AccountId>30</AccountId>
        <AccountType/>
      </UserInfo>
      <UserInfo>
        <DisplayName>Gustave Gilles Lopez</DisplayName>
        <AccountId>23</AccountId>
        <AccountType/>
      </UserInfo>
      <UserInfo>
        <DisplayName>Jeannette Geenen</DisplayName>
        <AccountId>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02CD42CF6FAB42A182E206A3FE8CC9" ma:contentTypeVersion="13" ma:contentTypeDescription="Crie um novo documento." ma:contentTypeScope="" ma:versionID="b6f5fa5d1d7bc410ef4e340da17c824b">
  <xsd:schema xmlns:xsd="http://www.w3.org/2001/XMLSchema" xmlns:xs="http://www.w3.org/2001/XMLSchema" xmlns:p="http://schemas.microsoft.com/office/2006/metadata/properties" xmlns:ns2="13716a5d-c39b-405d-89be-49f0ac2b1ab2" xmlns:ns3="a9399771-ac7a-49d8-98a9-1c812e638248" targetNamespace="http://schemas.microsoft.com/office/2006/metadata/properties" ma:root="true" ma:fieldsID="010fec18d70f2f3442959fdeb5eea181" ns2:_="" ns3:_="">
    <xsd:import namespace="13716a5d-c39b-405d-89be-49f0ac2b1ab2"/>
    <xsd:import namespace="a9399771-ac7a-49d8-98a9-1c812e6382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16a5d-c39b-405d-89be-49f0ac2b1a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99771-ac7a-49d8-98a9-1c812e63824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6CD099-0E91-44A7-9921-A37462C956A2}"/>
</file>

<file path=customXml/itemProps2.xml><?xml version="1.0" encoding="utf-8"?>
<ds:datastoreItem xmlns:ds="http://schemas.openxmlformats.org/officeDocument/2006/customXml" ds:itemID="{9ECC5D00-8A1C-4EF5-BAD2-6EA9034F7A7E}"/>
</file>

<file path=customXml/itemProps3.xml><?xml version="1.0" encoding="utf-8"?>
<ds:datastoreItem xmlns:ds="http://schemas.openxmlformats.org/officeDocument/2006/customXml" ds:itemID="{CB76AA80-DE19-4616-BBF0-F8384782FF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Murilo Aziz Araujo</dc:creator>
  <cp:keywords/>
  <dc:description/>
  <cp:lastModifiedBy>Priscila Saviolo Moreira</cp:lastModifiedBy>
  <cp:revision/>
  <dcterms:created xsi:type="dcterms:W3CDTF">2015-06-05T18:19:34Z</dcterms:created>
  <dcterms:modified xsi:type="dcterms:W3CDTF">2021-09-20T17:38:50Z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0x010100BA02CD42CF6FAB42A182E206A3FE8CC9</vt:lpwstr>
  </property>
  <property fmtid="{D5CDD505-2E9C-101B-9397-08002B2CF9AE}" pid="3" name="Order">
    <vt:r8>465000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