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1\TOMADA DE PREÇOS\FF.0016392021-96-REFORMA CASA DA FARINHA\"/>
    </mc:Choice>
  </mc:AlternateContent>
  <bookViews>
    <workbookView xWindow="0" yWindow="0" windowWidth="20490" windowHeight="5955" tabRatio="936"/>
  </bookViews>
  <sheets>
    <sheet name="CASA DA FARINHA" sheetId="6" r:id="rId1"/>
    <sheet name="CRONOGRAMA" sheetId="17" r:id="rId2"/>
    <sheet name="BDI" sheetId="13" r:id="rId3"/>
    <sheet name="ORÇAMENTOS DE MERCADO" sheetId="15" state="hidden" r:id="rId4"/>
    <sheet name="COMPOSIÇÃO PU" sheetId="18" r:id="rId5"/>
  </sheets>
  <definedNames>
    <definedName name="_xlnm.Print_Area" localSheetId="2">BDI!$A$1:$D$36</definedName>
    <definedName name="_xlnm.Print_Area" localSheetId="0">'CASA DA FARINHA'!$A$1:$I$447</definedName>
    <definedName name="_xlnm.Print_Area" localSheetId="4">'COMPOSIÇÃO PU'!$A$1:$I$84</definedName>
    <definedName name="_xlnm.Print_Area" localSheetId="3">'ORÇAMENTOS DE MERCADO'!$A$1:$F$38</definedName>
    <definedName name="_xlnm.Print_Titles" localSheetId="0">'CASA DA FARINHA'!$1:$2</definedName>
  </definedNames>
  <calcPr calcId="152511"/>
</workbook>
</file>

<file path=xl/calcChain.xml><?xml version="1.0" encoding="utf-8"?>
<calcChain xmlns="http://schemas.openxmlformats.org/spreadsheetml/2006/main">
  <c r="E35" i="6" l="1"/>
  <c r="E34" i="6"/>
  <c r="E32" i="6"/>
  <c r="E434" i="6"/>
  <c r="E16" i="6"/>
  <c r="E53" i="6" l="1"/>
  <c r="B19" i="17"/>
  <c r="C439" i="6"/>
  <c r="E69" i="18"/>
  <c r="E77" i="18"/>
  <c r="E74" i="18"/>
  <c r="C438" i="6"/>
  <c r="E66" i="18"/>
  <c r="E432" i="6"/>
  <c r="E431" i="6"/>
  <c r="B428" i="6"/>
  <c r="C428" i="6"/>
  <c r="E425" i="6"/>
  <c r="E424" i="6"/>
  <c r="B419" i="6"/>
  <c r="B418" i="6"/>
  <c r="B417" i="6"/>
  <c r="B416" i="6"/>
  <c r="B415" i="6"/>
  <c r="E426" i="6" l="1"/>
  <c r="I3" i="18"/>
  <c r="B18" i="17" l="1"/>
  <c r="B16" i="17"/>
  <c r="B14" i="17"/>
  <c r="B11" i="17"/>
  <c r="B10" i="17"/>
  <c r="M15" i="17"/>
  <c r="E183" i="6"/>
  <c r="M19" i="17" l="1"/>
  <c r="M16" i="17"/>
  <c r="L15" i="17"/>
  <c r="M18" i="17"/>
  <c r="K18" i="17" s="1"/>
  <c r="M10" i="17"/>
  <c r="M13" i="17"/>
  <c r="M14" i="17"/>
  <c r="I3" i="6"/>
  <c r="M11" i="17"/>
  <c r="J11" i="17" s="1"/>
  <c r="M17" i="17"/>
  <c r="M8" i="17"/>
  <c r="E19" i="17" l="1"/>
  <c r="F19" i="17"/>
  <c r="M5" i="17"/>
  <c r="J18" i="17"/>
  <c r="H16" i="17"/>
  <c r="G16" i="17"/>
  <c r="F16" i="17"/>
  <c r="K11" i="17"/>
  <c r="L18" i="17"/>
  <c r="I8" i="17"/>
  <c r="H8" i="17"/>
  <c r="K8" i="17"/>
  <c r="K13" i="17"/>
  <c r="J13" i="17"/>
  <c r="J17" i="17"/>
  <c r="I16" i="17"/>
  <c r="I14" i="17"/>
  <c r="H13" i="17"/>
  <c r="I13" i="17"/>
  <c r="D10" i="17"/>
  <c r="J8" i="17"/>
  <c r="I18" i="17"/>
  <c r="G8" i="17"/>
  <c r="G13" i="17"/>
  <c r="L17" i="17"/>
  <c r="K17" i="17"/>
  <c r="M12" i="17"/>
  <c r="M9" i="17"/>
  <c r="L5" i="17" l="1"/>
  <c r="K5" i="17"/>
  <c r="C5" i="17"/>
  <c r="I5" i="17"/>
  <c r="J5" i="17"/>
  <c r="H5" i="17"/>
  <c r="F5" i="17"/>
  <c r="G5" i="17"/>
  <c r="E5" i="17"/>
  <c r="D5" i="17"/>
  <c r="H9" i="17"/>
  <c r="L9" i="17"/>
  <c r="J9" i="17"/>
  <c r="G9" i="17"/>
  <c r="K9" i="17"/>
  <c r="I9" i="17"/>
  <c r="L12" i="17"/>
  <c r="H12" i="17"/>
  <c r="J12" i="17"/>
  <c r="I12" i="17"/>
  <c r="K12" i="17"/>
  <c r="F5" i="15" l="1"/>
  <c r="F4" i="15"/>
  <c r="C36" i="13"/>
  <c r="C14" i="13"/>
  <c r="C10" i="13"/>
  <c r="C26" i="13" s="1"/>
  <c r="C446" i="6" l="1"/>
  <c r="B22" i="17"/>
  <c r="O4" i="17" s="1"/>
  <c r="M7" i="17"/>
  <c r="E7" i="17" s="1"/>
  <c r="N19" i="17"/>
  <c r="O19" i="17" s="1"/>
  <c r="P19" i="17" s="1"/>
  <c r="B21" i="17"/>
  <c r="N4" i="17" s="1"/>
  <c r="C445" i="6"/>
  <c r="N15" i="17"/>
  <c r="O15" i="17" s="1"/>
  <c r="P15" i="17" s="1"/>
  <c r="N13" i="17"/>
  <c r="O13" i="17" s="1"/>
  <c r="P13" i="17" s="1"/>
  <c r="N18" i="17"/>
  <c r="N10" i="17"/>
  <c r="O10" i="17" s="1"/>
  <c r="P10" i="17" s="1"/>
  <c r="N8" i="17"/>
  <c r="O8" i="17" s="1"/>
  <c r="P8" i="17" s="1"/>
  <c r="N14" i="17"/>
  <c r="O14" i="17" s="1"/>
  <c r="P14" i="17" s="1"/>
  <c r="N16" i="17"/>
  <c r="O16" i="17" s="1"/>
  <c r="P16" i="17" s="1"/>
  <c r="N11" i="17"/>
  <c r="O11" i="17" s="1"/>
  <c r="P11" i="17" s="1"/>
  <c r="N17" i="17"/>
  <c r="N9" i="17"/>
  <c r="N12" i="17"/>
  <c r="O12" i="17" s="1"/>
  <c r="P12" i="17" s="1"/>
  <c r="N5" i="17"/>
  <c r="M6" i="17"/>
  <c r="O17" i="17" l="1"/>
  <c r="P17" i="17" s="1"/>
  <c r="O18" i="17"/>
  <c r="P18" i="17" s="1"/>
  <c r="O5" i="17"/>
  <c r="P5" i="17" s="1"/>
  <c r="O9" i="17"/>
  <c r="P9" i="17" s="1"/>
  <c r="N6" i="17"/>
  <c r="O6" i="17" s="1"/>
  <c r="P6" i="17" s="1"/>
  <c r="M20" i="17"/>
  <c r="M21" i="17" s="1"/>
  <c r="M22" i="17" s="1"/>
  <c r="M23" i="17" s="1"/>
  <c r="M24" i="17" s="1"/>
  <c r="E20" i="17"/>
  <c r="E21" i="17" s="1"/>
  <c r="E22" i="17" s="1"/>
  <c r="E23" i="17" s="1"/>
  <c r="D6" i="17"/>
  <c r="C6" i="17"/>
  <c r="F7" i="17"/>
  <c r="I7" i="17"/>
  <c r="K7" i="17"/>
  <c r="G7" i="17"/>
  <c r="H7" i="17"/>
  <c r="L7" i="17"/>
  <c r="J7" i="17"/>
  <c r="N7" i="17"/>
  <c r="O7" i="17" s="1"/>
  <c r="P7" i="17" s="1"/>
  <c r="I20" i="17" l="1"/>
  <c r="I21" i="17" s="1"/>
  <c r="I22" i="17" s="1"/>
  <c r="I23" i="17" s="1"/>
  <c r="I24" i="17" s="1"/>
  <c r="L20" i="17"/>
  <c r="L21" i="17" s="1"/>
  <c r="L22" i="17" s="1"/>
  <c r="L23" i="17" s="1"/>
  <c r="L24" i="17" s="1"/>
  <c r="F20" i="17"/>
  <c r="F21" i="17" s="1"/>
  <c r="F22" i="17" s="1"/>
  <c r="F23" i="17" s="1"/>
  <c r="F24" i="17" s="1"/>
  <c r="H20" i="17"/>
  <c r="H21" i="17" s="1"/>
  <c r="H22" i="17" s="1"/>
  <c r="H23" i="17" s="1"/>
  <c r="H24" i="17" s="1"/>
  <c r="C20" i="17"/>
  <c r="C21" i="17" s="1"/>
  <c r="C22" i="17" s="1"/>
  <c r="C23" i="17" s="1"/>
  <c r="C24" i="17" s="1"/>
  <c r="G20" i="17"/>
  <c r="G21" i="17" s="1"/>
  <c r="G22" i="17" s="1"/>
  <c r="G23" i="17" s="1"/>
  <c r="G24" i="17" s="1"/>
  <c r="D20" i="17"/>
  <c r="D21" i="17" s="1"/>
  <c r="D22" i="17" s="1"/>
  <c r="D23" i="17" s="1"/>
  <c r="D24" i="17" s="1"/>
  <c r="K20" i="17"/>
  <c r="K21" i="17" s="1"/>
  <c r="K22" i="17" s="1"/>
  <c r="K23" i="17" s="1"/>
  <c r="K24" i="17" s="1"/>
  <c r="J20" i="17"/>
  <c r="J21" i="17" s="1"/>
  <c r="J22" i="17" s="1"/>
  <c r="J23" i="17" s="1"/>
  <c r="J24" i="17" s="1"/>
  <c r="N20" i="17"/>
  <c r="E24" i="17"/>
  <c r="O20" i="17" l="1"/>
  <c r="P20" i="17" s="1"/>
  <c r="Q19" i="17" l="1"/>
  <c r="Q16" i="17"/>
  <c r="Q12" i="17"/>
  <c r="Q11" i="17"/>
  <c r="Q17" i="17"/>
  <c r="Q8" i="17"/>
  <c r="Q13" i="17"/>
  <c r="Q9" i="17"/>
  <c r="Q7" i="17"/>
  <c r="Q6" i="17"/>
  <c r="Q5" i="17"/>
  <c r="Q10" i="17"/>
  <c r="Q18" i="17"/>
  <c r="Q15" i="17"/>
  <c r="Q14" i="17"/>
  <c r="Q20" i="17" l="1"/>
</calcChain>
</file>

<file path=xl/sharedStrings.xml><?xml version="1.0" encoding="utf-8"?>
<sst xmlns="http://schemas.openxmlformats.org/spreadsheetml/2006/main" count="1986" uniqueCount="1080">
  <si>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</si>
  <si>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</si>
  <si>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</si>
  <si>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</si>
  <si>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</si>
  <si>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</si>
  <si>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</si>
  <si>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</si>
  <si>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</si>
  <si>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</si>
  <si>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</si>
  <si>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</si>
  <si>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</si>
  <si>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1.2</t>
  </si>
  <si>
    <t>1.3</t>
  </si>
  <si>
    <t>2.2</t>
  </si>
  <si>
    <t>m²</t>
  </si>
  <si>
    <t>m³</t>
  </si>
  <si>
    <t>1.4</t>
  </si>
  <si>
    <t>1.6</t>
  </si>
  <si>
    <t>1.7</t>
  </si>
  <si>
    <t>1.8</t>
  </si>
  <si>
    <t>m</t>
  </si>
  <si>
    <t>2.3</t>
  </si>
  <si>
    <t>2.4</t>
  </si>
  <si>
    <t>un</t>
  </si>
  <si>
    <t>2.5</t>
  </si>
  <si>
    <t>2.6</t>
  </si>
  <si>
    <t>2.7</t>
  </si>
  <si>
    <t>2.8</t>
  </si>
  <si>
    <t>1.10</t>
  </si>
  <si>
    <t>1.11</t>
  </si>
  <si>
    <t>1.12</t>
  </si>
  <si>
    <t>1.13</t>
  </si>
  <si>
    <t>1.15</t>
  </si>
  <si>
    <t>Placa de identificação para obra</t>
  </si>
  <si>
    <t>B.01.000.010111</t>
  </si>
  <si>
    <t>Carpinteiro</t>
  </si>
  <si>
    <t>1.9</t>
  </si>
  <si>
    <t>1.14</t>
  </si>
  <si>
    <t>Cód. CDHU</t>
  </si>
  <si>
    <t>B.01.000.010112</t>
  </si>
  <si>
    <t>Ajudante de carpinteiro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</si>
  <si>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</si>
  <si>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</si>
  <si>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</si>
  <si>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</si>
  <si>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</si>
  <si>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</si>
  <si>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</si>
  <si>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</si>
  <si>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</si>
  <si>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</si>
  <si>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</si>
  <si>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</si>
  <si>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</si>
  <si>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</si>
  <si>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</si>
  <si>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</si>
  <si>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</si>
  <si>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</si>
  <si>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</si>
  <si>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</si>
  <si>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</si>
  <si>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</si>
  <si>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</si>
  <si>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</si>
  <si>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</si>
  <si>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</si>
  <si>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</si>
  <si>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</si>
  <si>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</si>
  <si>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</si>
  <si>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</si>
  <si>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</si>
  <si>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</si>
  <si>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</si>
  <si>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Projeto executivo de estrutura em formato A1</t>
  </si>
  <si>
    <t>Projeto executivo de arquitetura em formato A1</t>
  </si>
  <si>
    <t>Conjunto de 4 lixeiras para coleta seletiva, com tampa basculante, capacidade 50 litros</t>
  </si>
  <si>
    <t>CJ</t>
  </si>
  <si>
    <t>H</t>
  </si>
  <si>
    <t>KG</t>
  </si>
  <si>
    <t>M</t>
  </si>
  <si>
    <t>CORDA</t>
  </si>
  <si>
    <t>UNIDADE</t>
  </si>
  <si>
    <t>21 peças por m²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</si>
  <si>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</si>
  <si>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</si>
  <si>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</si>
  <si>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</si>
  <si>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</si>
  <si>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</si>
  <si>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</si>
  <si>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</si>
  <si>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</si>
  <si>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</si>
  <si>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</si>
  <si>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4.3</t>
  </si>
  <si>
    <t>4.4</t>
  </si>
  <si>
    <t>4.5</t>
  </si>
  <si>
    <t>4.6</t>
  </si>
  <si>
    <t>4.7</t>
  </si>
  <si>
    <t>4.8</t>
  </si>
  <si>
    <t>4.9</t>
  </si>
  <si>
    <t>4.10</t>
  </si>
  <si>
    <t>UN</t>
  </si>
  <si>
    <t>Serviços iniciais</t>
  </si>
  <si>
    <t>6.1</t>
  </si>
  <si>
    <t>Emboço comum</t>
  </si>
  <si>
    <t>5.5</t>
  </si>
  <si>
    <t>INSUMO</t>
  </si>
  <si>
    <t>ORÇ 1 (R$)</t>
  </si>
  <si>
    <t>ORÇ 2 (R$)</t>
  </si>
  <si>
    <t>ORÇ 3 (R$)</t>
  </si>
  <si>
    <t>MÉDIA (R$)</t>
  </si>
  <si>
    <t>PISO DE BORRACHA</t>
  </si>
  <si>
    <t>AREIA</t>
  </si>
  <si>
    <t>TABELA DE MÉDIAS DE ORÇAMENTOS DE MERCADO UTILIZADOS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</si>
  <si>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</si>
  <si>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</si>
  <si>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</si>
  <si>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</si>
  <si>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</si>
  <si>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</si>
  <si>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</si>
  <si>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</si>
  <si>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</si>
  <si>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</si>
  <si>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 xml:space="preserve"> 02.08.020 </t>
  </si>
  <si>
    <t xml:space="preserve"> 02.02.140 </t>
  </si>
  <si>
    <t>Locação de container tipo sanitário com 2 vasos sanitários, 2 lavatórios, 2 mictórios e 4 pontos para chuveiro - área mínima de 13,80 m²</t>
  </si>
  <si>
    <t>UNMES</t>
  </si>
  <si>
    <t xml:space="preserve"> 02.01.021 </t>
  </si>
  <si>
    <t>Construção provisória em madeira - fornecimento e montagem</t>
  </si>
  <si>
    <t>02.01.200</t>
  </si>
  <si>
    <t>Desmobilização de construção provisória</t>
  </si>
  <si>
    <t xml:space="preserve"> 02.03.080 </t>
  </si>
  <si>
    <t>Fechamento provisório de vãos em chapa de madeira compensada</t>
  </si>
  <si>
    <t xml:space="preserve"> 02.05.202 </t>
  </si>
  <si>
    <t>Andaime torre metálico (1,5 x 1,5 m) com piso metálico</t>
  </si>
  <si>
    <t>MXMES</t>
  </si>
  <si>
    <t xml:space="preserve"> 02.05.090 </t>
  </si>
  <si>
    <t>Montagem e desmontagem de andaime tubular fachadeiro com altura até 10 m</t>
  </si>
  <si>
    <t xml:space="preserve"> 02.09.030 </t>
  </si>
  <si>
    <t>Limpeza manual do terreno, inclusive troncos até 5 cm de diâmetro, com caminhão à disposição dentro da obra, até o raio de 1 km</t>
  </si>
  <si>
    <t xml:space="preserve"> 01.20.010 </t>
  </si>
  <si>
    <t>Taxa de mobilização e desmobilização de equipamentos para execução de levantamento topográfico</t>
  </si>
  <si>
    <t>TX</t>
  </si>
  <si>
    <t xml:space="preserve"> 01.20.691 </t>
  </si>
  <si>
    <t>Levantamento planimétrico cadastral com áreas ocupadas predominantemente por comunidades - área até 20.000 m² (mínimo de 3.500 m²)</t>
  </si>
  <si>
    <t xml:space="preserve"> 05.07.040 </t>
  </si>
  <si>
    <t>Remoção de entulho separado de obra com caçamba metálica - terra, alvenaria, concreto, argamassa, madeira, papel, plástico ou metal</t>
  </si>
  <si>
    <t xml:space="preserve"> 05.08.220 </t>
  </si>
  <si>
    <t>Carregamento mecanizado de entulho fragmentado, com caminhão à disposição dentro da obra, até o raio de 1 km</t>
  </si>
  <si>
    <t xml:space="preserve"> 05.08.140 </t>
  </si>
  <si>
    <t>Transporte de entulho, para distâncias superiores ao 20° km</t>
  </si>
  <si>
    <t>M3XKM</t>
  </si>
  <si>
    <t xml:space="preserve"> IIO-LIG-010 </t>
  </si>
  <si>
    <t>LIGAÇÃO PROVISÓRIA DE LUZ E FORÇA-PADRÃO PROVISÓRIO 30KVA</t>
  </si>
  <si>
    <t>U</t>
  </si>
  <si>
    <t>68.01.600</t>
  </si>
  <si>
    <t>Poste de concreto circular, 200 kg, H = 7,00 m</t>
  </si>
  <si>
    <t>54.01.010</t>
  </si>
  <si>
    <t>Regularização e compactação de superfície</t>
  </si>
  <si>
    <t>Projetos</t>
  </si>
  <si>
    <t xml:space="preserve"> 01.06.021 </t>
  </si>
  <si>
    <t>Elaboração de projeto de adequação de entrada de energia elétrica junto a concessionária, com medição em baixa tensão e demanda até 75 kVA</t>
  </si>
  <si>
    <t xml:space="preserve"> 01.28.620 </t>
  </si>
  <si>
    <t>Parecer técnico junto a CETESB</t>
  </si>
  <si>
    <t xml:space="preserve"> 01.17.111 </t>
  </si>
  <si>
    <t>Projeto executivo de instalações elétricas em formato A1</t>
  </si>
  <si>
    <t xml:space="preserve"> 01.17.071 </t>
  </si>
  <si>
    <t>Projeto executivo de instalações hidráulicas em formato A1</t>
  </si>
  <si>
    <t xml:space="preserve"> 01.17.051 </t>
  </si>
  <si>
    <t xml:space="preserve"> 200533 </t>
  </si>
  <si>
    <t>DESENVOLVIMENTO DE PROJETO TÉCNICO DE PREVENÇÃO E COMBATE A INCÊNDIO E APROVAÇÃO JUNTO AO CORPO DE BOMBEIROS PARA EDIFICAÇÕES ATÉ 2000 M2</t>
  </si>
  <si>
    <t>GL</t>
  </si>
  <si>
    <t xml:space="preserve"> 01.27.031 </t>
  </si>
  <si>
    <t>Projeto e implementação de controle ambiental de obra</t>
  </si>
  <si>
    <t xml:space="preserve"> 01.17.031 </t>
  </si>
  <si>
    <t>Casa da Farinha</t>
  </si>
  <si>
    <t>Cobertura</t>
  </si>
  <si>
    <t xml:space="preserve"> 04.02.050 </t>
  </si>
  <si>
    <t>Retirada de estrutura em madeira tesoura - telhas de barro</t>
  </si>
  <si>
    <t xml:space="preserve"> 04.03.020 </t>
  </si>
  <si>
    <t>Retirada de telhamento em barro</t>
  </si>
  <si>
    <t xml:space="preserve"> 04.03.060 </t>
  </si>
  <si>
    <t>Retirada de cumeeira ou espigão em barro</t>
  </si>
  <si>
    <t xml:space="preserve"> 15.01.030 </t>
  </si>
  <si>
    <t>Estrutura de madeira tesourada para telha de barro - vãos de 10,01 a 13,00 m</t>
  </si>
  <si>
    <t xml:space="preserve"> 16.02.045 </t>
  </si>
  <si>
    <t>Telha de barro colonial/paulista</t>
  </si>
  <si>
    <t xml:space="preserve"> 33.01.060 </t>
  </si>
  <si>
    <t>Imunizante para madeira</t>
  </si>
  <si>
    <t xml:space="preserve"> 16.02.230 </t>
  </si>
  <si>
    <t>Cumeeira de barro emboçado tipos: plan, romana, italiana, francesa e paulistinha</t>
  </si>
  <si>
    <t xml:space="preserve"> 16.02.120 </t>
  </si>
  <si>
    <t>Emboçamento de beiral em telhas de barro</t>
  </si>
  <si>
    <t xml:space="preserve"> 278 </t>
  </si>
  <si>
    <t>Limpeza (Lavagem) de telhas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</si>
  <si>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</si>
  <si>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</si>
  <si>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</si>
  <si>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</si>
  <si>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</si>
  <si>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</si>
  <si>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</si>
  <si>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</si>
  <si>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</si>
  <si>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Demolição</t>
  </si>
  <si>
    <t xml:space="preserve"> 03.04.020 </t>
  </si>
  <si>
    <t>Demolição manual de revestimento cerâmico, incluindo a base</t>
  </si>
  <si>
    <t xml:space="preserve"> 03.02.040 </t>
  </si>
  <si>
    <t>Demolição manual de alvenaria de elevação ou elemento vazado, incluindo revestimento</t>
  </si>
  <si>
    <t xml:space="preserve"> 03.06.060 </t>
  </si>
  <si>
    <t>Desmonte (levantamento) mecanizado de pavimento em paralelepípedo ou lajota de concreto, inclusive acomodação do material</t>
  </si>
  <si>
    <t xml:space="preserve"> 04.11.080 </t>
  </si>
  <si>
    <t>Retirada de registro ou válvula embutidos</t>
  </si>
  <si>
    <t xml:space="preserve"> 04.11.140 </t>
  </si>
  <si>
    <t>Retirada de sifão ou metais sanitários diversos</t>
  </si>
  <si>
    <t xml:space="preserve"> 04.11.030 </t>
  </si>
  <si>
    <t>Retirada de bancada incluindo pertences</t>
  </si>
  <si>
    <t xml:space="preserve"> 03.08.040 </t>
  </si>
  <si>
    <t>Demolição manual de forro qualquer, inclusive sistema de fixação/tarugamento</t>
  </si>
  <si>
    <t>Marcenaria</t>
  </si>
  <si>
    <t xml:space="preserve"> 04.08.020 </t>
  </si>
  <si>
    <t>Retirada de folha de esquadria em madeira</t>
  </si>
  <si>
    <t xml:space="preserve"> 04.08.040 </t>
  </si>
  <si>
    <t>Retirada de guarnição, moldura e peças lineares em madeira, fixadas</t>
  </si>
  <si>
    <t xml:space="preserve"> 04.08.060 </t>
  </si>
  <si>
    <t>Retirada de batente com guarnição e peças lineares em madeira, chumbados</t>
  </si>
  <si>
    <t>JANELA DE MADEIRA - CEDRINHO/ANGELIM OU EQUIVALENTE DA REGIÃO - DE ABRIR COM 4 FOLHAS (2 VENEZIANAS E 2 DE CORRER PARA VIDRO), COM BATENTE, ALIZAR E FERRAGENS. EXCLUSIVE VIDROS, ACABAMENTO E CONTRAMARCO. FORNECIMENTO E INSTALAÇÃO</t>
  </si>
  <si>
    <t>24.03.200</t>
  </si>
  <si>
    <t>Tela de proteção tipo mosquiteira em aço
galvanizado, com requadro em perfis de ferro</t>
  </si>
  <si>
    <t xml:space="preserve"> 23.02.030 </t>
  </si>
  <si>
    <t>Porta macho e fêmea com batente de madeira - 70 x 210 cm</t>
  </si>
  <si>
    <t xml:space="preserve"> 23.13.002 </t>
  </si>
  <si>
    <t>Porta lisa de madeira, interna "PIM", para acabamento em pintura, padrão dimensional médio/pesado, com ferragens, completo - 90 x 210 cm</t>
  </si>
  <si>
    <t xml:space="preserve"> 23.02.050 </t>
  </si>
  <si>
    <t>Porta macho e fêmea com batente de madeira - 90 x 210 cm</t>
  </si>
  <si>
    <t xml:space="preserve"> 23.08.160 </t>
  </si>
  <si>
    <t>Porta lisa com balcão, batente de madeira, completa - 80 x 210 cm</t>
  </si>
  <si>
    <t xml:space="preserve"> 28.01.020 </t>
  </si>
  <si>
    <t>Ferragem completa com maçaneta tipo alavanca, para porta externa com 1 folha</t>
  </si>
  <si>
    <t xml:space="preserve"> 28.01.030 </t>
  </si>
  <si>
    <t>Ferragem completa com maçaneta tipo alavanca, para porta externa com 2 folhas</t>
  </si>
  <si>
    <t>RECUPERAÇÃO DE BALÇÃO DE MADEIRA</t>
  </si>
  <si>
    <t>D.02.000.021005</t>
  </si>
  <si>
    <t>Madeira serrada em cambará, cedrinho, cumaru, eucaliptocitriodora, eucalipto-saligna, garapa, pinus-elioti, tuari</t>
  </si>
  <si>
    <t>E.03.000.026709</t>
  </si>
  <si>
    <t>Grapa ferro para cantoneira 1´ x 1/8´ 1,19 kg/m</t>
  </si>
  <si>
    <t>E.03.000.026653</t>
  </si>
  <si>
    <t xml:space="preserve">Parafuso auto-atarraxante/auto-brocante em aço médio carbono,com acabamento zincado brando, de 12 x 38 mm - com arruela de vedação </t>
  </si>
  <si>
    <t xml:space="preserve"> B.01.000.010130 </t>
  </si>
  <si>
    <t>Marceneiro</t>
  </si>
  <si>
    <t>Guarda-corpo em madeira reflorestada (eucalipto), h=1,00m</t>
  </si>
  <si>
    <t>23.08.040</t>
  </si>
  <si>
    <t>Armário/gabinete embutido em MDF sob medida, revestido em laminado melamínico, com portas e prateleiras</t>
  </si>
  <si>
    <t>REVESTIMENTO</t>
  </si>
  <si>
    <t xml:space="preserve"> 18.06.102 </t>
  </si>
  <si>
    <t>Placa cerâmica esmaltada PEI-5 para área interna, grupo de absorção BIIb, resistência química B, assentado com argamassa colante industrializada</t>
  </si>
  <si>
    <t xml:space="preserve"> 18.06.410 </t>
  </si>
  <si>
    <t>Rejuntamento em placas cerâmicas com argamassa industrializada para rejunte, juntas acima de 3 até 5 mm</t>
  </si>
  <si>
    <t xml:space="preserve"> 17.03.060 </t>
  </si>
  <si>
    <t>Cimentado desempenado e alisado com corante (queimado)</t>
  </si>
  <si>
    <t xml:space="preserve"> 17.01.020 </t>
  </si>
  <si>
    <t>Argamassa de regularização e/ou proteção</t>
  </si>
  <si>
    <t>11.03.090</t>
  </si>
  <si>
    <t>Concreto preparado no local, fck = 20 Mpa</t>
  </si>
  <si>
    <t xml:space="preserve"> 11.16.040 </t>
  </si>
  <si>
    <t>Lançamento e adensamento de concreto ou massa em fundação</t>
  </si>
  <si>
    <t xml:space="preserve"> 11.18.040 </t>
  </si>
  <si>
    <t>Lastro de pedra britada</t>
  </si>
  <si>
    <t xml:space="preserve"> 17.02.120 </t>
  </si>
  <si>
    <t xml:space="preserve"> 18.11.042 </t>
  </si>
  <si>
    <t>Revestimento em placa cerâmica esmaltada de 20x20 cm, tipo monocolor, assentado e rejuntado com argamassa industrializada</t>
  </si>
  <si>
    <t xml:space="preserve"> 55.01.130 </t>
  </si>
  <si>
    <t>Limpeza e lavagem de superfície revestida com material cerâmico ou pastilhas por hidrojateamento com rejuntamento</t>
  </si>
  <si>
    <t xml:space="preserve"> 54.04.340 </t>
  </si>
  <si>
    <t>Pavimentação em lajota de concreto 35 MPa, espessura 6 cm, cor natural, tipos: raquete, retangular, sextavado e 16 faces, com rejunte em areia</t>
  </si>
  <si>
    <t xml:space="preserve"> 54.04.040 </t>
  </si>
  <si>
    <t>Rejuntamento de paralelepípedo com areia</t>
  </si>
  <si>
    <t xml:space="preserve"> 19.01.062 </t>
  </si>
  <si>
    <t>Peitoril e/ou soleira em granito, espessura de 2 cm e largura até 20 cm, acabamento polido</t>
  </si>
  <si>
    <t xml:space="preserve"> 33.03.740 </t>
  </si>
  <si>
    <t>Resina acrílica plastificante</t>
  </si>
  <si>
    <t xml:space="preserve"> 2255 </t>
  </si>
  <si>
    <t>Rodapé madeira 10 x 1,5 cm, inclusive chapuzes 7 x 7 x 2,5 cm</t>
  </si>
  <si>
    <t xml:space="preserve">22.02.030 </t>
  </si>
  <si>
    <t xml:space="preserve">Forro em painéis de gesso acartonado, espessura de 12,5 mm, fixo </t>
  </si>
  <si>
    <t>3.3.1</t>
  </si>
  <si>
    <t>3.3.2</t>
  </si>
  <si>
    <t>3.3.3</t>
  </si>
  <si>
    <t>3.3.4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</si>
  <si>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</si>
  <si>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</si>
  <si>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</si>
  <si>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</si>
  <si>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</si>
  <si>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</si>
  <si>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</si>
  <si>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</si>
  <si>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</si>
  <si>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</si>
  <si>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3.2.1</t>
  </si>
  <si>
    <t>3.2.2</t>
  </si>
  <si>
    <t>3.2.3</t>
  </si>
  <si>
    <t>3.2.4</t>
  </si>
  <si>
    <t>3.2.5</t>
  </si>
  <si>
    <t>3.2.6</t>
  </si>
  <si>
    <t>3.2.7</t>
  </si>
  <si>
    <t>3.3.13.1</t>
  </si>
  <si>
    <t>3.3.13.2</t>
  </si>
  <si>
    <t>3.3.13.3</t>
  </si>
  <si>
    <t>3.3.13.4</t>
  </si>
  <si>
    <t>3.4.1</t>
  </si>
  <si>
    <t>APARELHOS E METAIS HIDRAULICOS</t>
  </si>
  <si>
    <t xml:space="preserve"> 44.01.240 </t>
  </si>
  <si>
    <t>Lavatório em louça com coluna suspensa</t>
  </si>
  <si>
    <t xml:space="preserve"> 44.02.100 </t>
  </si>
  <si>
    <t>Tampo/bancada em mármore nacional espessura de 3 cm</t>
  </si>
  <si>
    <t xml:space="preserve"> 44.04.030 </t>
  </si>
  <si>
    <t>Prateleira em granito com espessura de 2 cm</t>
  </si>
  <si>
    <t xml:space="preserve"> 44.03.315 </t>
  </si>
  <si>
    <t>Torneira de mesa com bica móvel e alavanca</t>
  </si>
  <si>
    <t xml:space="preserve"> 44.06.700 </t>
  </si>
  <si>
    <t>Cuba em aço inoxidável dupla de 715x400x140mm</t>
  </si>
  <si>
    <t xml:space="preserve"> 44.06.360 </t>
  </si>
  <si>
    <t>Cuba em aço inoxidável simples de 500x400x200mm</t>
  </si>
  <si>
    <t xml:space="preserve"> 44.20.010 </t>
  </si>
  <si>
    <t>Sifão plástico sanfonado universal de 1´</t>
  </si>
  <si>
    <t xml:space="preserve"> 44.20.110 </t>
  </si>
  <si>
    <t>Engate flexível de PVC DN= 1/2´</t>
  </si>
  <si>
    <t xml:space="preserve"> 44.20.150 </t>
  </si>
  <si>
    <t>Acabamento cromado para registro</t>
  </si>
  <si>
    <t xml:space="preserve"> 44.20.620 </t>
  </si>
  <si>
    <t>Válvula americana</t>
  </si>
  <si>
    <t>Revestimento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</si>
  <si>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</si>
  <si>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</si>
  <si>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</si>
  <si>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</si>
  <si>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</si>
  <si>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</si>
  <si>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</si>
  <si>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</si>
  <si>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</si>
  <si>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</si>
  <si>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</si>
  <si>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</si>
  <si>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</si>
  <si>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</si>
  <si>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</si>
  <si>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Aparelhos e metais hidraulicos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</si>
  <si>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</si>
  <si>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</si>
  <si>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</si>
  <si>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</si>
  <si>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</si>
  <si>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</si>
  <si>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</si>
  <si>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</si>
  <si>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</si>
  <si>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</si>
  <si>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</si>
  <si>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</si>
  <si>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</si>
  <si>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</si>
  <si>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</si>
  <si>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</si>
  <si>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</si>
  <si>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</si>
  <si>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</si>
  <si>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</si>
  <si>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</si>
  <si>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</si>
  <si>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</si>
  <si>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Hidrossanitario</t>
  </si>
  <si>
    <t xml:space="preserve"> 45.02.020 </t>
  </si>
  <si>
    <t>Entrada completa de gás GLP domiciliar com 2 bujões de 13 kg</t>
  </si>
  <si>
    <t xml:space="preserve"> 46.10.020 </t>
  </si>
  <si>
    <t>Tubo de cobre classe A, DN= 22mm (3/4´), inclusive conexões</t>
  </si>
  <si>
    <t xml:space="preserve"> 45.01.020 </t>
  </si>
  <si>
    <t>Entrada completa de água com abrigo e registro de gaveta, DN= 3/4´</t>
  </si>
  <si>
    <t xml:space="preserve"> 46.01.020 </t>
  </si>
  <si>
    <t>Tubo de PVC rígido soldável marrom, DN= 25 mm, (3/4´), inclusive conexões</t>
  </si>
  <si>
    <t xml:space="preserve"> 46.02.010 </t>
  </si>
  <si>
    <t>Tubo de PVC rígido branco, pontas lisas, soldável, linha esgoto série normal, DN= 40 mm, inclusive conexões</t>
  </si>
  <si>
    <t xml:space="preserve"> 46.02.070 </t>
  </si>
  <si>
    <t>Tubo de PVC rígido branco PxB com virola e anel de borracha, linha esgoto série normal, DN= 100 mm, inclusive conexões</t>
  </si>
  <si>
    <t xml:space="preserve"> 47.01.020 </t>
  </si>
  <si>
    <t>Registro de gaveta em latão fundido sem acabamento, DN= 3/4´</t>
  </si>
  <si>
    <t xml:space="preserve"> 47.01.190 </t>
  </si>
  <si>
    <t>Válvula de esfera monobloco em latão, passagem plena, acionamento com alavanca, DN= 1´</t>
  </si>
  <si>
    <t xml:space="preserve"> 48.02.400 </t>
  </si>
  <si>
    <t>Reservatório em polietileno com tampa de rosca - capacidade de 1.000 litros</t>
  </si>
  <si>
    <t xml:space="preserve"> 48.05.030 </t>
  </si>
  <si>
    <t>Torneira de boia, DN= 1 1/4´</t>
  </si>
  <si>
    <t xml:space="preserve"> 49.01.016 </t>
  </si>
  <si>
    <t>Caixa sifonada de PVC rígido de 100 x 100 x 50 mm, com grelha</t>
  </si>
  <si>
    <t xml:space="preserve"> 49.03.036 </t>
  </si>
  <si>
    <t>Caixa de gordura em PVC com tampa reforçada - capacidade 19 litros</t>
  </si>
  <si>
    <t>Instalações eletricas</t>
  </si>
  <si>
    <t xml:space="preserve">Quadro Elétrico </t>
  </si>
  <si>
    <t>3.7.1</t>
  </si>
  <si>
    <t>3.7.1.1</t>
  </si>
  <si>
    <t>3.7.1.2</t>
  </si>
  <si>
    <t>3.7.1.3</t>
  </si>
  <si>
    <t>3.7.1.4</t>
  </si>
  <si>
    <t>3.7.1.5</t>
  </si>
  <si>
    <t>3.7.1.6</t>
  </si>
  <si>
    <t>3.7.1.7</t>
  </si>
  <si>
    <t>3.7.1.8</t>
  </si>
  <si>
    <t>3.7.1.25</t>
  </si>
  <si>
    <t>3.7.1.26</t>
  </si>
  <si>
    <t>3.7.1.27</t>
  </si>
  <si>
    <t>3.7.1.28</t>
  </si>
  <si>
    <t>3.7.1.29</t>
  </si>
  <si>
    <t>3.7.1.30</t>
  </si>
  <si>
    <t>3.7.1.31</t>
  </si>
  <si>
    <t>3.7.1.32</t>
  </si>
  <si>
    <t>3.7.1.33</t>
  </si>
  <si>
    <t>3.7.1.34</t>
  </si>
  <si>
    <t>3.7.1.35</t>
  </si>
  <si>
    <t>3.7.1.36</t>
  </si>
  <si>
    <t>3.7.1.37</t>
  </si>
  <si>
    <t>3.7.1.38</t>
  </si>
  <si>
    <t>3.7.1.39</t>
  </si>
  <si>
    <t>3.7.1.40</t>
  </si>
  <si>
    <t xml:space="preserve"> 37.04.250 </t>
  </si>
  <si>
    <t>Quadro de distribuição universal de sobrepor, para disjuntores 16 DIN / 12 Bolt-on - 150 A - sem componentes</t>
  </si>
  <si>
    <t xml:space="preserve"> 39.10.120 </t>
  </si>
  <si>
    <t>Terminal de pressão/compressão para cabo de 25 mm²</t>
  </si>
  <si>
    <t xml:space="preserve"> 39.10.060 </t>
  </si>
  <si>
    <t>Terminal de pressão/compressão para cabo de 6 até 10 mm²</t>
  </si>
  <si>
    <t xml:space="preserve"> 37.10.010 </t>
  </si>
  <si>
    <t>Barramento de cobre nu</t>
  </si>
  <si>
    <t xml:space="preserve"> 37.13.840 </t>
  </si>
  <si>
    <t>Mini-disjuntor termomagnético, bipolar 220/380 V, corrente de 10 A até 32 A</t>
  </si>
  <si>
    <t xml:space="preserve"> 37.17.100 </t>
  </si>
  <si>
    <t>Dispositivo diferencial residual de 80 A x 30 mA - 4 polos</t>
  </si>
  <si>
    <t xml:space="preserve"> 37.20.080 </t>
  </si>
  <si>
    <t>Barra de neutro e/ou terra</t>
  </si>
  <si>
    <t xml:space="preserve"> 37.24.040 </t>
  </si>
  <si>
    <t>Supressor de surto monofásico, Neutro-Terra, In &gt; ou = 20 kA, Imax. de surto de 65 até 80 kA</t>
  </si>
  <si>
    <t>3.7.2</t>
  </si>
  <si>
    <t>3.7.2.1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</si>
  <si>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</si>
  <si>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</si>
  <si>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</si>
  <si>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</si>
  <si>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</si>
  <si>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</si>
  <si>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</si>
  <si>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</si>
  <si>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Alimentação Interna</t>
  </si>
  <si>
    <t xml:space="preserve"> 39.10.050 </t>
  </si>
  <si>
    <t>Terminal de compressão para cabo de 2,5 mm²</t>
  </si>
  <si>
    <t xml:space="preserve"> 39.21.010 </t>
  </si>
  <si>
    <t>Cabo de cobre flexível de 1,5 mm², isolamento 0,6/1kV - isolação HEPR 90°C</t>
  </si>
  <si>
    <t xml:space="preserve"> 39.21.020 </t>
  </si>
  <si>
    <t>Cabo de cobre flexível de 2,5 mm², isolamento 0,6/1kV - isolação HEPR 90°C</t>
  </si>
  <si>
    <t xml:space="preserve"> 39.21.030 </t>
  </si>
  <si>
    <t>Cabo de cobre flexível de 4 mm², isolamento 0,6/1kV - isolação HEPR 90°C</t>
  </si>
  <si>
    <t xml:space="preserve"> 40.04.450 </t>
  </si>
  <si>
    <t>Tomada 2P+T de 10 A - 250 V, completa</t>
  </si>
  <si>
    <t xml:space="preserve"> 40.04.460 </t>
  </si>
  <si>
    <t>Tomada 2P+T de 20 A - 250 V, completa</t>
  </si>
  <si>
    <t xml:space="preserve"> 40.05.060 </t>
  </si>
  <si>
    <t>Interruptor com 3 teclas simples e placa</t>
  </si>
  <si>
    <t xml:space="preserve"> 40.05.020 </t>
  </si>
  <si>
    <t>Interruptor com 1 tecla simples e placa</t>
  </si>
  <si>
    <t xml:space="preserve"> 38.05.100 </t>
  </si>
  <si>
    <t>Eletroduto galvanizado a quente conforme NBR6323 - 1 1/2´ com acessórios</t>
  </si>
  <si>
    <t xml:space="preserve"> 3.7.3 </t>
  </si>
  <si>
    <t xml:space="preserve"> 3.7.3.1 </t>
  </si>
  <si>
    <t>Iluminação</t>
  </si>
  <si>
    <t xml:space="preserve"> 41.13.050 </t>
  </si>
  <si>
    <t>Luminária blindada de sobrepor ou pendente em calha fechada, para 2 lâmpadas fluorescentes de 32 W/36 W/40 W</t>
  </si>
  <si>
    <t xml:space="preserve"> 41.07.450 </t>
  </si>
  <si>
    <t xml:space="preserve">Lampada LED 15 W Bulbo E 27 </t>
  </si>
  <si>
    <t xml:space="preserve"> 97593 </t>
  </si>
  <si>
    <t>LUMINÁRIA TIPO SPOT, DE SOBREPOR, COM 1 LÂMPADA FLUORESCENTE DE 15 W, SEM REATOR - FORNECIMENTO E INSTALAÇÃO. AF_02/2020</t>
  </si>
  <si>
    <t xml:space="preserve"> 3.7.3.3</t>
  </si>
  <si>
    <t xml:space="preserve"> 3.7.3.4</t>
  </si>
  <si>
    <t>1.16</t>
  </si>
  <si>
    <t>1.17</t>
  </si>
  <si>
    <t xml:space="preserve"> 3.7.4</t>
  </si>
  <si>
    <t>SPDA</t>
  </si>
  <si>
    <t xml:space="preserve"> 42.05.440 </t>
  </si>
  <si>
    <t>Barra condutora chata em alumínio de 7/8´ x 1/8´, inclusive acessórios de fixação</t>
  </si>
  <si>
    <t xml:space="preserve"> 42.05.410 </t>
  </si>
  <si>
    <t>Suporte para fixação de terminal aéreo e/ou de cabo de cobre nu, com base ondulada</t>
  </si>
  <si>
    <t xml:space="preserve"> 42.01.086 </t>
  </si>
  <si>
    <t>Captor tipo terminal aéreo, h= 300 mm em alumínio</t>
  </si>
  <si>
    <t xml:space="preserve"> 42.05.290 </t>
  </si>
  <si>
    <t>Suporte para fixação de terminal aéreo e/ou de cabo de cobre nu, com base plana</t>
  </si>
  <si>
    <t xml:space="preserve"> 38.01.120 </t>
  </si>
  <si>
    <t>Eletroduto de PVC rígido roscável de 2´ - com acessórios</t>
  </si>
  <si>
    <t xml:space="preserve"> 42.05.100 </t>
  </si>
  <si>
    <t>Caixa de inspeção suspensa</t>
  </si>
  <si>
    <t xml:space="preserve"> 39.10.160 </t>
  </si>
  <si>
    <t>Terminal de pressão/compressão para cabo de 50 mm²</t>
  </si>
  <si>
    <t xml:space="preserve"> 42.05.240 </t>
  </si>
  <si>
    <t>Suporte para tubo de proteção com chapa de encosto, diâmetro 2´</t>
  </si>
  <si>
    <t xml:space="preserve"> 39.04.080 </t>
  </si>
  <si>
    <t>Cabo de cobre nu, têmpera mole, classe 2, de 50 mm²</t>
  </si>
  <si>
    <t xml:space="preserve"> 06.01.020 </t>
  </si>
  <si>
    <t>Escavação manual em solo de 1ª e 2ª categoria em campo aberto</t>
  </si>
  <si>
    <t xml:space="preserve"> 06.11.040 </t>
  </si>
  <si>
    <t>Reaterro manual apiloado sem controle de compactação</t>
  </si>
  <si>
    <t xml:space="preserve"> 42.05.190 </t>
  </si>
  <si>
    <t>Haste de aterramento de 3/4'' x 3 m</t>
  </si>
  <si>
    <t xml:space="preserve"> 42.05.140 </t>
  </si>
  <si>
    <t>Conector olhal cabo/haste de 3/4´</t>
  </si>
  <si>
    <t xml:space="preserve"> 42.05.300 </t>
  </si>
  <si>
    <t>Tampa para caixa de inspeção cilíndrica, aço galvanizado</t>
  </si>
  <si>
    <t xml:space="preserve"> 42.05.330 </t>
  </si>
  <si>
    <t>Caixa de inspeção do terra cilíndrica em PVC rígido, diâmetro de 300 mm - h= 600 mm</t>
  </si>
  <si>
    <t>RODA D'ÁGUA</t>
  </si>
  <si>
    <t xml:space="preserve"> 15.03.030 </t>
  </si>
  <si>
    <t>Fornecimento e montagem de estrutura em aço ASTM-A36, sem pintura</t>
  </si>
  <si>
    <t xml:space="preserve"> 33.07.102 </t>
  </si>
  <si>
    <t>Esmalte a base de água em estrutura metálica</t>
  </si>
  <si>
    <t xml:space="preserve"> D.03.000.021036 </t>
  </si>
  <si>
    <t>Chapa compensado naval em virola, espessura de 25mm - (2,20 x 1,60)m</t>
  </si>
  <si>
    <t>Drenagem Pluvial</t>
  </si>
  <si>
    <t xml:space="preserve"> 10273 </t>
  </si>
  <si>
    <t>Canaleta de drenagem em alvenaria de tijolo maciço, dimensões internas 40 x 50cm, com tampa de concreto, inclusive escavação manual</t>
  </si>
  <si>
    <t>3.8.1</t>
  </si>
  <si>
    <t>3.8.2</t>
  </si>
  <si>
    <t>3.8.3</t>
  </si>
  <si>
    <t>3.8.4</t>
  </si>
  <si>
    <t>3.8.5</t>
  </si>
  <si>
    <t>3.8.6</t>
  </si>
  <si>
    <t>3.9.1</t>
  </si>
  <si>
    <t>3.9.2</t>
  </si>
  <si>
    <t>3.10.1</t>
  </si>
  <si>
    <t>3.10.34</t>
  </si>
  <si>
    <t>3.10.35</t>
  </si>
  <si>
    <t>3.10.36</t>
  </si>
  <si>
    <t>3.10.37</t>
  </si>
  <si>
    <t>3.10.38</t>
  </si>
  <si>
    <t>3.10.39</t>
  </si>
  <si>
    <t>3.10.40</t>
  </si>
  <si>
    <t>Recuperação de Taipa de Mão</t>
  </si>
  <si>
    <t xml:space="preserve"> 8743 </t>
  </si>
  <si>
    <t>Restauro - Execução de parede de taipa</t>
  </si>
  <si>
    <t>Pintura</t>
  </si>
  <si>
    <t xml:space="preserve"> 03.10.140 </t>
  </si>
  <si>
    <t>Remoção de pintura em massa com lixamento</t>
  </si>
  <si>
    <t xml:space="preserve"> 33.10.030 </t>
  </si>
  <si>
    <t>Tinta acrílica antimofo em massa, inclusive preparo</t>
  </si>
  <si>
    <t xml:space="preserve"> 33.03.750 </t>
  </si>
  <si>
    <t>Verniz acrílico</t>
  </si>
  <si>
    <t xml:space="preserve"> 03.10.100 </t>
  </si>
  <si>
    <t>Remoção de pintura em superfícies de madeira e/ou metálicas com lixamento</t>
  </si>
  <si>
    <t xml:space="preserve"> 15.03.131 </t>
  </si>
  <si>
    <t>Fornecimento e montagem de estrutura em aço ASTM-A572 Grau 50, sem pintura</t>
  </si>
  <si>
    <t>14.04.200</t>
  </si>
  <si>
    <t>Alvenaria de bloco cerâmico de vedação, uso revestido, de 9 cm</t>
  </si>
  <si>
    <t xml:space="preserve"> 17.02.220 </t>
  </si>
  <si>
    <t>Reboco</t>
  </si>
  <si>
    <t>3.11.1</t>
  </si>
  <si>
    <t>3.11.2</t>
  </si>
  <si>
    <t>3.11.3</t>
  </si>
  <si>
    <t>3.11.4</t>
  </si>
  <si>
    <t>3.12.1</t>
  </si>
  <si>
    <t>3.13</t>
  </si>
  <si>
    <t>3.13.1</t>
  </si>
  <si>
    <t>3.13.2</t>
  </si>
  <si>
    <t>3.13.3</t>
  </si>
  <si>
    <t>3.14</t>
  </si>
  <si>
    <t>Cobertura modelo</t>
  </si>
  <si>
    <t xml:space="preserve"> 15.01.010 </t>
  </si>
  <si>
    <t>Estrutura de madeira tesourada para telha de barro - vãos até 7,00 m</t>
  </si>
  <si>
    <t xml:space="preserve"> D.02.000.021043 </t>
  </si>
  <si>
    <t>Madeira de cedrinho - bruto - Pilares</t>
  </si>
  <si>
    <t>3.14.1</t>
  </si>
  <si>
    <t>3.14.2</t>
  </si>
  <si>
    <t>3.14.3</t>
  </si>
  <si>
    <t>3.14.4</t>
  </si>
  <si>
    <t>h</t>
  </si>
  <si>
    <t xml:space="preserve"> 20.03.010 </t>
  </si>
  <si>
    <t>Soalho em tábua de madeira aparelhada</t>
  </si>
  <si>
    <t xml:space="preserve"> 33.05.330 </t>
  </si>
  <si>
    <t>Verniz em superfície de madeira</t>
  </si>
  <si>
    <t xml:space="preserve">SEM COD. </t>
  </si>
  <si>
    <t>MOINHO DE PEDRA</t>
  </si>
  <si>
    <t>TAMPO DO MOINHO DE PEDRA</t>
  </si>
  <si>
    <t>Sanitario</t>
  </si>
  <si>
    <t>COBERTURA</t>
  </si>
  <si>
    <t>Moinho</t>
  </si>
  <si>
    <t>Alvenaria de elevação para vedação da Cozinha</t>
  </si>
  <si>
    <t>Pinguela Metalica</t>
  </si>
  <si>
    <t xml:space="preserve"> 8666 </t>
  </si>
  <si>
    <t xml:space="preserve"> 22.01.020 </t>
  </si>
  <si>
    <t>Forro em tábuas aparelhadas macho e fêmea de pinus tarugado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</si>
  <si>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</si>
  <si>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</si>
  <si>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</si>
  <si>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</si>
  <si>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</si>
  <si>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</si>
  <si>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</si>
  <si>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</si>
  <si>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</si>
  <si>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</si>
  <si>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 xml:space="preserve"> 18.06.142 </t>
  </si>
  <si>
    <t>Placa cerâmica esmaltada antiderrapante PEI-5 para área interna com saída para o exterior, grupo de absorção BIIa, resistência química A, assentado com argamassa colante industrializada</t>
  </si>
  <si>
    <t>PASTILHA 2,5 x 2,5cm VIDRO CRISTAL BRANCA PLACA 30 x 30cm</t>
  </si>
  <si>
    <t xml:space="preserve"> 18.11.022 </t>
  </si>
  <si>
    <t>Revestimento em placa cerâmica esmaltada de 10x10 cm, assentado e rejuntado com argamassa industrializada</t>
  </si>
  <si>
    <t>Aparelho e Metais Hidraulicos</t>
  </si>
  <si>
    <t xml:space="preserve"> 44.01.160 </t>
  </si>
  <si>
    <t>Lavatório de louça pequeno com coluna suspensa - linha especial</t>
  </si>
  <si>
    <t xml:space="preserve"> 30.01.061 </t>
  </si>
  <si>
    <t>Barra de apoio lateral para lavatório, para pessoas com mobilidade reduzida, em tubo de aço inoxidável de 1.1/4", comprimento 25 a 30 cm</t>
  </si>
  <si>
    <t xml:space="preserve"> 44.01.800 </t>
  </si>
  <si>
    <t>Bacia sifonada com caixa de descarga acoplada sem tampa - 6 litros</t>
  </si>
  <si>
    <t xml:space="preserve"> 30.01.030 </t>
  </si>
  <si>
    <t>Barra de apoio reta, para pessoas com mobilidade reduzida, em tubo de aço inoxidável de 1 1/2´ x 800 mm</t>
  </si>
  <si>
    <t xml:space="preserve"> 44.20.280 </t>
  </si>
  <si>
    <t>Tampa de plástico para bacia sanitária</t>
  </si>
  <si>
    <t xml:space="preserve"> 44.01.850 </t>
  </si>
  <si>
    <t>Cuba de louça de embutir redonda</t>
  </si>
  <si>
    <t>48.05.030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</si>
  <si>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</si>
  <si>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</si>
  <si>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</si>
  <si>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</si>
  <si>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</si>
  <si>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</si>
  <si>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</si>
  <si>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</si>
  <si>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</si>
  <si>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</si>
  <si>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</si>
  <si>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</si>
  <si>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5.5.1</t>
  </si>
  <si>
    <t>5.5.2</t>
  </si>
  <si>
    <t>5.5.3</t>
  </si>
  <si>
    <t>5.5.4</t>
  </si>
  <si>
    <t>5.5.5</t>
  </si>
  <si>
    <t>5.5.6</t>
  </si>
  <si>
    <t>INSTALAÇÕES ELETRICAS</t>
  </si>
  <si>
    <t>Quadro elétrico</t>
  </si>
  <si>
    <t>Alimentação interna</t>
  </si>
  <si>
    <t xml:space="preserve"> 39.03.160 </t>
  </si>
  <si>
    <t>Cabo de cobre de 1,5 mm², isolamento 0,6/1 kV - isolação em PVC 70°C</t>
  </si>
  <si>
    <t xml:space="preserve"> 40.05.180 </t>
  </si>
  <si>
    <t>Interruptor bipolar simples, 1 tecla dupla e placa</t>
  </si>
  <si>
    <t xml:space="preserve"> 38.06.040 </t>
  </si>
  <si>
    <t>Eletroduto galvanizado a quente conforme NBR5598 - 3/4´ com acessórios</t>
  </si>
  <si>
    <t xml:space="preserve"> 42.05.250 </t>
  </si>
  <si>
    <t>Barra condutora chata em alumínio de 3/4´ x 1/4´, inclusive acessórios de fixação</t>
  </si>
  <si>
    <t xml:space="preserve"> 42.05.510 </t>
  </si>
  <si>
    <t>Suporte para fixação de fita de alumínio 7/8" x 1/8" e/ou cabo de cobre nu, com base ondulada</t>
  </si>
  <si>
    <t xml:space="preserve"> 42.05.260 </t>
  </si>
  <si>
    <t>Suporte para tubo de proteção com grapa para chumbar, diâmetro 2´</t>
  </si>
  <si>
    <t>5.6</t>
  </si>
  <si>
    <t>5.6.1</t>
  </si>
  <si>
    <t xml:space="preserve">Hidrossanitario </t>
  </si>
  <si>
    <t>Instalações Eletricas</t>
  </si>
  <si>
    <t>5.6.1.1</t>
  </si>
  <si>
    <t>5.6.1.2</t>
  </si>
  <si>
    <t>5.6.1.3</t>
  </si>
  <si>
    <t>5.6.1.4</t>
  </si>
  <si>
    <t>5.6.1.5</t>
  </si>
  <si>
    <t>5.6.1.6</t>
  </si>
  <si>
    <t>5.6.1.7</t>
  </si>
  <si>
    <t>5.6.2</t>
  </si>
  <si>
    <t>5.6.2.1</t>
  </si>
  <si>
    <t>5.6.2.2</t>
  </si>
  <si>
    <t>5.6.2.3</t>
  </si>
  <si>
    <t>5.6.2.4</t>
  </si>
  <si>
    <t>5.6.3</t>
  </si>
  <si>
    <t>5.6.3.1</t>
  </si>
  <si>
    <t>5.6.3.2</t>
  </si>
  <si>
    <t>5.6.3.3</t>
  </si>
  <si>
    <t>5.6.3.4</t>
  </si>
  <si>
    <t>5.6.3.5</t>
  </si>
  <si>
    <t>5.6.3.6</t>
  </si>
  <si>
    <t>5.6.3.7</t>
  </si>
  <si>
    <t>5.6.3.8</t>
  </si>
  <si>
    <t>5.6.3.9</t>
  </si>
  <si>
    <t>5.6.3.10</t>
  </si>
  <si>
    <t>5.6.3.11</t>
  </si>
  <si>
    <t>5.6.3.12</t>
  </si>
  <si>
    <t>5.6.3.13</t>
  </si>
  <si>
    <t>5.6.3.14</t>
  </si>
  <si>
    <t>5.6.3.15</t>
  </si>
  <si>
    <t xml:space="preserve"> 41.31.070 </t>
  </si>
  <si>
    <t>Luminária LED quadrada de sobrepor com difusor prismático translúcido, 4000 K, fluxo luminoso de 1363 a 1800 lm, potência de 15 a 24 W</t>
  </si>
  <si>
    <t>5.7</t>
  </si>
  <si>
    <t>5.7.1</t>
  </si>
  <si>
    <t>PINTURA</t>
  </si>
  <si>
    <t xml:space="preserve"> 33.10.050 </t>
  </si>
  <si>
    <t>Tinta acrílica em massa, inclusive preparo</t>
  </si>
  <si>
    <t>TORRE DA FORNALHA</t>
  </si>
  <si>
    <t xml:space="preserve"> 02.05.212 </t>
  </si>
  <si>
    <t>Andaime tubular fachadeiro com piso metálico e sapatas ajustáveis</t>
  </si>
  <si>
    <t>M2MES</t>
  </si>
  <si>
    <t xml:space="preserve"> 02.05.080 </t>
  </si>
  <si>
    <t>Montagem e desmontagem de andaime torre metálica com altura superior a 10 m</t>
  </si>
  <si>
    <t>CALÇADA/PASSEIO</t>
  </si>
  <si>
    <t xml:space="preserve"> 11.04.040 </t>
  </si>
  <si>
    <t>Concreto não estrutural executado no local, mínimo 200 kg cimento / m³</t>
  </si>
  <si>
    <t xml:space="preserve"> 09.01.020 </t>
  </si>
  <si>
    <t>Forma em madeira comum para fundação</t>
  </si>
  <si>
    <t xml:space="preserve"> 32.07.040 </t>
  </si>
  <si>
    <t>Junta plástica de 3/4´ x 1/8´</t>
  </si>
  <si>
    <t xml:space="preserve"> 10.02.020 </t>
  </si>
  <si>
    <t>Armadura em tela soldada de aço</t>
  </si>
  <si>
    <t>8.7.2</t>
  </si>
  <si>
    <t>5.6.4</t>
  </si>
  <si>
    <t>5.6.4.1</t>
  </si>
  <si>
    <t>5.7.2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</si>
  <si>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</si>
  <si>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</si>
  <si>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</si>
  <si>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</si>
  <si>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</si>
  <si>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</si>
  <si>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</si>
  <si>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</si>
  <si>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</si>
  <si>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 xml:space="preserve">Centro Comunitario </t>
  </si>
  <si>
    <t>FUNDAÇÃO - RADIER</t>
  </si>
  <si>
    <t xml:space="preserve"> 11.03.140 </t>
  </si>
  <si>
    <t>Concreto preparado no local, fck = 30 MPa</t>
  </si>
  <si>
    <t xml:space="preserve"> 10.01.040 </t>
  </si>
  <si>
    <t>Armadura em barra de aço CA-50 (A ou B) fyk = 500 MPa</t>
  </si>
  <si>
    <t>VEDAÇÃO</t>
  </si>
  <si>
    <t xml:space="preserve"> 14.10.111 </t>
  </si>
  <si>
    <t>Alvenaria de bloco de concreto de vedação de 14 x 19 x 39 cm - classe C</t>
  </si>
  <si>
    <t xml:space="preserve"> 14.20.010 </t>
  </si>
  <si>
    <t>Vergas, contravergas e pilaretes de concreto armado</t>
  </si>
  <si>
    <t xml:space="preserve"> 18.06.182 </t>
  </si>
  <si>
    <t>Placa cerâmica esmaltada rústica PEI-5 para área interna com saída para o exterior, grupo de absorção BIIb, resistência química B, assentado com argamassa colante industrializada</t>
  </si>
  <si>
    <t xml:space="preserve"> 18.06.143 </t>
  </si>
  <si>
    <t>Rodapé em placa cerâmica esmaltada antiderrapante PEI-5 para área interna com saída para o exterior, grupo de absorção BIIa, resistência química A, assentado com argamassa colante industrializada</t>
  </si>
  <si>
    <t xml:space="preserve"> 18.06.510 </t>
  </si>
  <si>
    <t>Rejuntamento de rodapé em placas cerâmicas com argamassa industrializada para rejunte, altura até 10 cm, juntas acima de 3 até 5 mm</t>
  </si>
  <si>
    <t>8.1</t>
  </si>
  <si>
    <t>8.2</t>
  </si>
  <si>
    <t>8.3</t>
  </si>
  <si>
    <t>8.4</t>
  </si>
  <si>
    <t>8.1.1</t>
  </si>
  <si>
    <t>8.1.3</t>
  </si>
  <si>
    <t>8.1.2</t>
  </si>
  <si>
    <t>8.1.4</t>
  </si>
  <si>
    <t>8.1.5</t>
  </si>
  <si>
    <t>8.1.6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</si>
  <si>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</si>
  <si>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</si>
  <si>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</si>
  <si>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</si>
  <si>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</si>
  <si>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</si>
  <si>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</si>
  <si>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</si>
  <si>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</si>
  <si>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</si>
  <si>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</si>
  <si>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</si>
  <si>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</si>
  <si>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MARCENARIA</t>
  </si>
  <si>
    <t xml:space="preserve"> 23.02.040 </t>
  </si>
  <si>
    <t>Porta macho e fêmea com batente de madeira - 80 x 210 cm</t>
  </si>
  <si>
    <t xml:space="preserve"> 28.01.040 </t>
  </si>
  <si>
    <t>Ferragem completa com maçaneta tipo alavanca, para porta interna com 1 folha</t>
  </si>
  <si>
    <t>48.05.020</t>
  </si>
  <si>
    <t>Torneira de boia, DN= 1´</t>
  </si>
  <si>
    <t>48.02.401</t>
  </si>
  <si>
    <t>Reservatório em polietileno com tampa de rosca - capacidade de 500 litros</t>
  </si>
  <si>
    <t xml:space="preserve"> 44.02.062 </t>
  </si>
  <si>
    <t>Tampo/bancada em granito, com frontão, espessura de 2 cm, acabamento polido</t>
  </si>
  <si>
    <t>Quadro Eletrico</t>
  </si>
  <si>
    <t xml:space="preserve"> 37.03.200 </t>
  </si>
  <si>
    <t>Quadro de distribuição universal de embutir, para disjuntores 16 DIN / 12 Bolt-on - 150 A - sem componentes</t>
  </si>
  <si>
    <t xml:space="preserve"> 37.17.070 </t>
  </si>
  <si>
    <t>Dispositivo diferencial residual de 40 A x 30 mA - 2 polos</t>
  </si>
  <si>
    <t>8.5</t>
  </si>
  <si>
    <t>8.5.1</t>
  </si>
  <si>
    <t>8.5.2</t>
  </si>
  <si>
    <t>8.5.3</t>
  </si>
  <si>
    <t>8.5.4</t>
  </si>
  <si>
    <t>8.5.5</t>
  </si>
  <si>
    <t>8.6</t>
  </si>
  <si>
    <t>8.8</t>
  </si>
  <si>
    <t>9.3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</si>
  <si>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</si>
  <si>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</si>
  <si>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</si>
  <si>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</si>
  <si>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</si>
  <si>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</si>
  <si>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</si>
  <si>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</si>
  <si>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</si>
  <si>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</si>
  <si>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</si>
  <si>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</si>
  <si>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8.6.13</t>
  </si>
  <si>
    <t>8.6.14</t>
  </si>
  <si>
    <t>8.6.15</t>
  </si>
  <si>
    <t>8.6.16</t>
  </si>
  <si>
    <t>8.7</t>
  </si>
  <si>
    <t>8.7.1</t>
  </si>
  <si>
    <t>8.7.1.1</t>
  </si>
  <si>
    <t>8.7.1.2</t>
  </si>
  <si>
    <t>8.7.1.3</t>
  </si>
  <si>
    <t>8.7.1.4</t>
  </si>
  <si>
    <t>8.7.1.5</t>
  </si>
  <si>
    <t>8.7.1.6</t>
  </si>
  <si>
    <t>8.7.2.1</t>
  </si>
  <si>
    <t>8.7.2.3</t>
  </si>
  <si>
    <t>8.7.2.2</t>
  </si>
  <si>
    <t>8.7.2.4</t>
  </si>
  <si>
    <t>8.7.3</t>
  </si>
  <si>
    <t>8.7.3.1</t>
  </si>
  <si>
    <t>8.7.3.2</t>
  </si>
  <si>
    <t>8.7.4</t>
  </si>
  <si>
    <t>8.7.4.1</t>
  </si>
  <si>
    <t>8.7.4.2</t>
  </si>
  <si>
    <t>8.7.4.3</t>
  </si>
  <si>
    <t>8.7.4.4</t>
  </si>
  <si>
    <t>8.7.4.5</t>
  </si>
  <si>
    <t>8.7.4.6</t>
  </si>
  <si>
    <t>8.7.4.7</t>
  </si>
  <si>
    <t>8.7.4.8</t>
  </si>
  <si>
    <t>8.7.4.9</t>
  </si>
  <si>
    <t>8.7.4.10</t>
  </si>
  <si>
    <t>8.7.4.11</t>
  </si>
  <si>
    <t>8.7.4.12</t>
  </si>
  <si>
    <t>8.7.4.13</t>
  </si>
  <si>
    <t>8.8.1</t>
  </si>
  <si>
    <t>8.8.2</t>
  </si>
  <si>
    <t>CONDUTOR DE AGUA</t>
  </si>
  <si>
    <t xml:space="preserve"> 9079 </t>
  </si>
  <si>
    <t>Calha em chapa de aluminio, desenvolvimento 160 cm</t>
  </si>
  <si>
    <t xml:space="preserve"> 101174 </t>
  </si>
  <si>
    <t>ESTACA BROCA DE CONCRETO, DIÂMETRO DE 25CM, ESCAVAÇÃO MANUAL COM TRADO CONCHA, COM ARMADURA DE ARRANQUE. AF_05/2020</t>
  </si>
  <si>
    <t xml:space="preserve"> 11.03.090 </t>
  </si>
  <si>
    <t>Concreto preparado no local, fck = 20 MPa</t>
  </si>
  <si>
    <t xml:space="preserve"> 09.01.030 </t>
  </si>
  <si>
    <t>Forma em madeira comum para estrutura</t>
  </si>
  <si>
    <t xml:space="preserve"> 11.16.060 </t>
  </si>
  <si>
    <t>Lançamento e adensamento de concreto ou massa em estrutura</t>
  </si>
  <si>
    <t>9.1</t>
  </si>
  <si>
    <t>9.2</t>
  </si>
  <si>
    <t>9.4</t>
  </si>
  <si>
    <t>9.5</t>
  </si>
  <si>
    <t>9.6</t>
  </si>
  <si>
    <t>9.7</t>
  </si>
  <si>
    <t>DRENAGEM SUPERFICIAL</t>
  </si>
  <si>
    <t>10.1</t>
  </si>
  <si>
    <t>10.2</t>
  </si>
  <si>
    <t>10.3</t>
  </si>
  <si>
    <t>10.4</t>
  </si>
  <si>
    <t>10.5</t>
  </si>
  <si>
    <t>REDE DE CAPTAÇÃO SUPERFICIAL DE AGUA</t>
  </si>
  <si>
    <t xml:space="preserve"> 11.1 </t>
  </si>
  <si>
    <t xml:space="preserve"> 46.15.111 </t>
  </si>
  <si>
    <t>Tubo em polietileno de alta densidade DE=160 mm - PN-10, inclusive conexões</t>
  </si>
  <si>
    <t>SISTEMA DE TRATAMENTO DE ESGOTO</t>
  </si>
  <si>
    <t>12.1</t>
  </si>
  <si>
    <t xml:space="preserve">	FOSSA SEPTICA BIODIGESTOR 1.300L FUNDO CONICO ACQUALIMP</t>
  </si>
  <si>
    <t>12.2</t>
  </si>
  <si>
    <t>CAIXA ENTERRADA HIDRÁULICA RETANGULAR EM ALVENARIA COM TIJOLOS CERÂMICOS MACIÇOS, DIMENSÕES INTERNAS: 0,6X0,6X0,6 M PARA REDE DE ESGOTO. AF_12/2020</t>
  </si>
  <si>
    <t>12.3</t>
  </si>
  <si>
    <t>49.14.061</t>
  </si>
  <si>
    <t>SM01 Sumidouro - poço absorvente</t>
  </si>
  <si>
    <t xml:space="preserve">EQUIPAMENTOS SISTEMA DE COMBATE A INCENDIO </t>
  </si>
  <si>
    <t>13.1</t>
  </si>
  <si>
    <t>50.10.110</t>
  </si>
  <si>
    <t xml:space="preserve">Extintor manual de pó químico seco ABC - capacidade de 4 kg </t>
  </si>
  <si>
    <t>13.2</t>
  </si>
  <si>
    <t>50.10.220</t>
  </si>
  <si>
    <t>Suporte para extintor de piso em aço inoxidável</t>
  </si>
  <si>
    <t>13.3</t>
  </si>
  <si>
    <t>50.05.260</t>
  </si>
  <si>
    <t xml:space="preserve">Bloco autônomo de iluminação de emergência com autonomia mínima de 1 hora, equipado com 2 lâmpadas de 11 W </t>
  </si>
  <si>
    <t>13.4</t>
  </si>
  <si>
    <t>97.02.193</t>
  </si>
  <si>
    <t xml:space="preserve">Placa de sinalização em PVC fotoluminescente (200x200mm), com indicação de equipamentos de alarme, detecção e extinção de incêndio </t>
  </si>
  <si>
    <t xml:space="preserve">REDE EXTERNA DE ILUMINAÇÃO </t>
  </si>
  <si>
    <t>41.10.260</t>
  </si>
  <si>
    <t>Poste telecônico curvo em aço SAE 1010/1020 galvanizado a fogo, altura de 8,00 m</t>
  </si>
  <si>
    <t>41.10.060</t>
  </si>
  <si>
    <t>Braço em tubo de ferro galvanizado de 1´ x 1,00 m para fixação de uma luminária</t>
  </si>
  <si>
    <t>41.11.060</t>
  </si>
  <si>
    <t>Luminária fechada para iluminação pública tipo pétala pequena</t>
  </si>
  <si>
    <t>39.03.174</t>
  </si>
  <si>
    <t>Cabo de cobre de 4 mm², isolamento 0,6/1 kV - isolação em PVC 70°C.</t>
  </si>
  <si>
    <t>38.13.016</t>
  </si>
  <si>
    <t>Eletroduto corrugado em polietileno de alta densidade, DN= 40 mm, com acessórios</t>
  </si>
  <si>
    <t>06.01.020</t>
  </si>
  <si>
    <t>06.11.040</t>
  </si>
  <si>
    <t>CAIXA ENTERRADA ELÉTRICA RETANGULAR, EM ALVENARIA COM TIJOLOS CERÂMICOS MACIÇOS, FUNDO COM BRITA, DIMENSÕES INTERNAS: 0,3X0,3X0,3 M. AF_12/2020</t>
  </si>
  <si>
    <t>14.1</t>
  </si>
  <si>
    <t>14.2</t>
  </si>
  <si>
    <t>14.3</t>
  </si>
  <si>
    <t>14.4</t>
  </si>
  <si>
    <t>14.5</t>
  </si>
  <si>
    <t>14.6</t>
  </si>
  <si>
    <t>14.7</t>
  </si>
  <si>
    <t>14.8</t>
  </si>
  <si>
    <t xml:space="preserve"> Mês 4</t>
  </si>
  <si>
    <t xml:space="preserve"> Mês 5</t>
  </si>
  <si>
    <t xml:space="preserve"> Mês 6</t>
  </si>
  <si>
    <t xml:space="preserve"> Mês 7</t>
  </si>
  <si>
    <t xml:space="preserve"> Mês 8</t>
  </si>
  <si>
    <t xml:space="preserve"> Mês 9</t>
  </si>
  <si>
    <t xml:space="preserve"> Mês 10</t>
  </si>
  <si>
    <t>3.15</t>
  </si>
  <si>
    <t>FORNO</t>
  </si>
  <si>
    <t>FORNO A LENHA</t>
  </si>
  <si>
    <t xml:space="preserve">Luminária de piscina - refletor Pratic Universal Iodo </t>
  </si>
  <si>
    <t>3.8.7</t>
  </si>
  <si>
    <t>3.9.3</t>
  </si>
  <si>
    <t xml:space="preserve">Tubo em polietileno de alta densidade corrugado perfurado, DN= 4´, inclusive conexões </t>
  </si>
  <si>
    <t>46.13.020</t>
  </si>
  <si>
    <t>Entrada de energia</t>
  </si>
  <si>
    <t>36.03.010</t>
  </si>
  <si>
    <t>Suporte para 2 isoladores de baixa tensão padrão concessionárias</t>
  </si>
  <si>
    <t>36.04.030</t>
  </si>
  <si>
    <t>Isolador tipo roldana para baixa tensão de 76 x 79 mm</t>
  </si>
  <si>
    <t>36.05.010</t>
  </si>
  <si>
    <t>Vergalhão de cobre eletrolítico, diâmetro de 3/8´</t>
  </si>
  <si>
    <t>36.20.010</t>
  </si>
  <si>
    <t>Caixa de medição tipo II (300 x 560 x 200) mm, padrão concessionárias</t>
  </si>
  <si>
    <t>Braçadeira para fixação de eletroduto, até 4´</t>
  </si>
  <si>
    <t>36.20.060</t>
  </si>
  <si>
    <t>3.7.5</t>
  </si>
  <si>
    <t>3.7.5.1</t>
  </si>
  <si>
    <t>3.7.5.2</t>
  </si>
  <si>
    <t>3.7.5.3</t>
  </si>
  <si>
    <t>3.7.5.4</t>
  </si>
  <si>
    <t>3.7.5.5</t>
  </si>
  <si>
    <t>3.7.5.6</t>
  </si>
  <si>
    <t>3.16</t>
  </si>
  <si>
    <t>3.16.1</t>
  </si>
  <si>
    <t>33.07.102</t>
  </si>
  <si>
    <t>3.16.2</t>
  </si>
  <si>
    <t>Forno à Lenha</t>
  </si>
  <si>
    <t>3.17</t>
  </si>
  <si>
    <t>Conjunto de Lixeiras</t>
  </si>
  <si>
    <t>3.17.1</t>
  </si>
  <si>
    <t xml:space="preserve">97902
06/2021	</t>
  </si>
  <si>
    <t>5.5.7</t>
  </si>
  <si>
    <t>Revitalização Fornalha</t>
  </si>
  <si>
    <t>CRONOGRAMA FÍSICO FINANCEIRO EXECUÇÃO DA REVITALIZAÇÃO DA CASA DA FARINHA - PARQUE ESTADUAL SERRA DO MAR – NÚCLEO PICINGUABA</t>
  </si>
  <si>
    <t/>
  </si>
  <si>
    <t>SERVIÇSO INICIAIS</t>
  </si>
  <si>
    <t>PROJETOS</t>
  </si>
  <si>
    <t>CASA DA FARINHA</t>
  </si>
  <si>
    <t>MOINHO</t>
  </si>
  <si>
    <t>SANITÁRIO</t>
  </si>
  <si>
    <t>CENTRO COMUNITÁRIO</t>
  </si>
  <si>
    <t>CONDUTOR DE ÁGUA</t>
  </si>
  <si>
    <t>REDE DE CAPTAÇÃO SUPERFICIAL DE ÁGUA</t>
  </si>
  <si>
    <t>PREVENÇÃO E COMBATE À INCÊNDIO</t>
  </si>
  <si>
    <t>COMPOSIÇÃO 1</t>
  </si>
  <si>
    <t>BRINQUEDÃO 1 - MULTI EQUIPAMENTOS GRANDE</t>
  </si>
  <si>
    <t>B.01.000.010101</t>
  </si>
  <si>
    <t>Ajudante geral</t>
  </si>
  <si>
    <t>Modelo KASKA casa do Tarzan em L</t>
  </si>
  <si>
    <t>B.01.000.010139</t>
  </si>
  <si>
    <t>Pedreiro</t>
  </si>
  <si>
    <t>B.02.000.020508</t>
  </si>
  <si>
    <t>Cimento CPII-E-32 (sacos de 50 kg)</t>
  </si>
  <si>
    <t>B.04.000.020503</t>
  </si>
  <si>
    <t>Areia média lavada (a granel caçamba fechada)</t>
  </si>
  <si>
    <t>M3</t>
  </si>
  <si>
    <t>1.5</t>
  </si>
  <si>
    <t>B.05.000.020518</t>
  </si>
  <si>
    <t>Pedra britada nº médios 1.2.3 e 4 (a granel)</t>
  </si>
  <si>
    <t>D.02.000.021043</t>
  </si>
  <si>
    <t>Madeira de cedrinho - bruto</t>
  </si>
  <si>
    <t>D.02.000.021052</t>
  </si>
  <si>
    <t>Estronca de eucalipto (mourão), com 15cm de diâmetro sem casca</t>
  </si>
  <si>
    <t>H.04.000.031375</t>
  </si>
  <si>
    <t>Escada marinheiro galvanizada</t>
  </si>
  <si>
    <t>Mercado</t>
  </si>
  <si>
    <t>Corda poliamida 3 pares 22mm trançado</t>
  </si>
  <si>
    <t>Rolo</t>
  </si>
  <si>
    <t>15.03.140</t>
  </si>
  <si>
    <t>Fornecimento e montagem de estrutura tubular em aço ASTM-A572 Grau 50, sem pintura (todas as peças de ligação e fixação)</t>
  </si>
  <si>
    <t>33.07.130</t>
  </si>
  <si>
    <t>Pintura epóxi bicomponente em estruturas metálicas</t>
  </si>
  <si>
    <t>S.01.000.091714</t>
  </si>
  <si>
    <t>Suporte de perfil metálico galvanizado</t>
  </si>
  <si>
    <t>33.05.010</t>
  </si>
  <si>
    <t>Verniz fungicida para madeira</t>
  </si>
  <si>
    <t>COMPOSIÇÃO 2</t>
  </si>
  <si>
    <t>BRINQUEDÃO 2 - MULTI EQUIPAMENTOS PEQUENO</t>
  </si>
  <si>
    <t>Modelo KASKA casa do Tarzan Mini</t>
  </si>
  <si>
    <t>2.9</t>
  </si>
  <si>
    <t>2.10</t>
  </si>
  <si>
    <t>2.11</t>
  </si>
  <si>
    <t>2.12</t>
  </si>
  <si>
    <t>2.13</t>
  </si>
  <si>
    <t>COMPOSIÇÃO 3</t>
  </si>
  <si>
    <t>BRINQUEDÃO 3 - ESCADA HORIZONTAL</t>
  </si>
  <si>
    <t>Modelo KASKA escada horizontal</t>
  </si>
  <si>
    <t>COMPOSIÇÃO 4</t>
  </si>
  <si>
    <t>BRINQUEDÃO 4 - DESAFIO SUBIDA</t>
  </si>
  <si>
    <t>4.11</t>
  </si>
  <si>
    <t>4.12</t>
  </si>
  <si>
    <t>COMPOSIÇÃO 5</t>
  </si>
  <si>
    <t>Caixa de areia</t>
  </si>
  <si>
    <t>MERCADO</t>
  </si>
  <si>
    <t>Areia fina lavada</t>
  </si>
  <si>
    <t>PRAIA DA FAZENDA</t>
  </si>
  <si>
    <t>PLAYGROUND</t>
  </si>
  <si>
    <t>15.1</t>
  </si>
  <si>
    <t>15.1.1</t>
  </si>
  <si>
    <t>15.1.2</t>
  </si>
  <si>
    <t>15.1.3</t>
  </si>
  <si>
    <t>15.2</t>
  </si>
  <si>
    <t>Brinquedão 1 - multi equipamentos grande</t>
  </si>
  <si>
    <t>Brinquedão 2 - multi equipamentos pequeno</t>
  </si>
  <si>
    <t>Brinquedão 3 - escada horizontal</t>
  </si>
  <si>
    <t>Brinquedão 4 - desafio subida</t>
  </si>
  <si>
    <t>TOLDO</t>
  </si>
  <si>
    <t>TOLDO REMOVIVEL REVESTIDO POLIVINIL COM ESTRUTURA METALICA</t>
  </si>
  <si>
    <t>SBC - 100100</t>
  </si>
  <si>
    <t>15.2.1</t>
  </si>
  <si>
    <t>15.1.4</t>
  </si>
  <si>
    <t>15.1.5</t>
  </si>
  <si>
    <t>Piso em placa de concreto permeável drenante, cor natural, com resina protetora</t>
  </si>
  <si>
    <t>54.04.392</t>
  </si>
  <si>
    <t>15.2.2</t>
  </si>
  <si>
    <t>11.18.040</t>
  </si>
  <si>
    <t>15.2.3</t>
  </si>
  <si>
    <t>15.2.4</t>
  </si>
  <si>
    <t>Guia pré-moldada reta tipo PMSP 100 - fck 25 Mpa</t>
  </si>
  <si>
    <t>54.06.040</t>
  </si>
  <si>
    <t>Eletroduto galvanizado conforme NBR13057 - 1´ com acessórios</t>
  </si>
  <si>
    <t>38.04.060</t>
  </si>
  <si>
    <t>15.2.5</t>
  </si>
  <si>
    <t>Cabo de cobre de 1,5 mm², isolamento 750 V - isolação em PVC 70°C</t>
  </si>
  <si>
    <t>39.02.010</t>
  </si>
  <si>
    <t>Luminária blindada tipo arandela de 45º e 90º, para lâmpada LED</t>
  </si>
  <si>
    <t>41.13.102</t>
  </si>
  <si>
    <t>15.2.6</t>
  </si>
  <si>
    <t>15.2.7</t>
  </si>
  <si>
    <t>15.2.8</t>
  </si>
  <si>
    <t>15.3</t>
  </si>
  <si>
    <t>QUIOSQUE</t>
  </si>
  <si>
    <t>BANCO DE MADEIRA - FIXO NO CHÃO</t>
  </si>
  <si>
    <t>6.5</t>
  </si>
  <si>
    <t xml:space="preserve">Madeira serrada em cambará, cedrinho, cumaru, eucaliptocitriodora, eucalipto-saligna, garapa, pinus-elioti, tuari </t>
  </si>
  <si>
    <t>Prego diversas bitolas (referência 18 x 27)</t>
  </si>
  <si>
    <t>E.02.000.026760</t>
  </si>
  <si>
    <t>03.10.100</t>
  </si>
  <si>
    <t>33.03.750</t>
  </si>
  <si>
    <t>und</t>
  </si>
  <si>
    <t>7.7</t>
  </si>
  <si>
    <t>MESA DE MADEIRA - FIXA NO CHÃO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</si>
  <si>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</si>
  <si>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</si>
  <si>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</si>
  <si>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</si>
  <si>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</si>
  <si>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</si>
  <si>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</si>
  <si>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</si>
  <si>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</si>
  <si>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</si>
  <si>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DUCHAS</t>
  </si>
  <si>
    <t>15.4</t>
  </si>
  <si>
    <t>15.4.1</t>
  </si>
  <si>
    <t>Estrado em madeira</t>
  </si>
  <si>
    <t>23.08.010</t>
  </si>
  <si>
    <t>20.20.020</t>
  </si>
  <si>
    <t>Remoção de estrado em madeira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</si>
</sst>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color indexed="8"/>
      <name val="Ecofont Vera Sans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name val="Ecofont Vera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</cellStyleXfs>
  <cellXfs count="241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8" xfId="0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0" fillId="9" borderId="28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9" borderId="24" xfId="0" applyFill="1" applyBorder="1" applyAlignment="1">
      <alignment horizontal="centerContinuous" vertical="center"/>
    </xf>
    <xf numFmtId="0" fontId="0" fillId="9" borderId="25" xfId="0" applyFill="1" applyBorder="1" applyAlignment="1">
      <alignment horizontal="centerContinuous"/>
    </xf>
    <xf numFmtId="0" fontId="0" fillId="9" borderId="26" xfId="0" applyFill="1" applyBorder="1" applyAlignment="1">
      <alignment horizontal="centerContinuous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5" fillId="4" borderId="20" xfId="6" applyNumberFormat="1" applyFont="1" applyFill="1" applyBorder="1" applyAlignment="1">
      <alignment vertical="center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3" fontId="20" fillId="2" borderId="10" xfId="1" applyNumberFormat="1" applyFont="1" applyFill="1" applyBorder="1" applyAlignment="1">
      <alignment horizontal="center" vertical="center" wrapText="1"/>
    </xf>
    <xf numFmtId="43" fontId="18" fillId="2" borderId="11" xfId="1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NumberFormat="1" applyFont="1" applyFill="1" applyBorder="1" applyAlignment="1">
      <alignment horizontal="center" vertical="center" wrapText="1"/>
    </xf>
    <xf numFmtId="43" fontId="21" fillId="3" borderId="20" xfId="1" applyNumberFormat="1" applyFont="1" applyFill="1" applyBorder="1" applyAlignment="1">
      <alignment horizontal="center" vertical="center" wrapText="1"/>
    </xf>
    <xf numFmtId="43" fontId="22" fillId="3" borderId="14" xfId="1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NumberFormat="1" applyFont="1" applyFill="1" applyBorder="1" applyAlignment="1">
      <alignment horizontal="center" vertical="center" wrapText="1"/>
    </xf>
    <xf numFmtId="0" fontId="24" fillId="5" borderId="10" xfId="2" applyFont="1" applyFill="1" applyBorder="1" applyAlignment="1">
      <alignment horizontal="center" vertical="center" wrapText="1"/>
    </xf>
    <xf numFmtId="0" fontId="24" fillId="5" borderId="16" xfId="2" applyFont="1" applyFill="1" applyBorder="1" applyAlignment="1">
      <alignment horizontal="left" vertical="center" wrapText="1"/>
    </xf>
    <xf numFmtId="43" fontId="24" fillId="5" borderId="10" xfId="3" applyFont="1" applyFill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5" borderId="13" xfId="2" applyFont="1" applyFill="1" applyBorder="1" applyAlignment="1">
      <alignment horizontal="center" vertical="center" wrapText="1"/>
    </xf>
    <xf numFmtId="0" fontId="24" fillId="5" borderId="13" xfId="2" applyFont="1" applyFill="1" applyBorder="1" applyAlignment="1">
      <alignment horizontal="left" vertical="center" wrapText="1"/>
    </xf>
    <xf numFmtId="43" fontId="24" fillId="5" borderId="13" xfId="3" applyFont="1" applyFill="1" applyBorder="1" applyAlignment="1">
      <alignment horizontal="center" vertical="center" wrapText="1"/>
    </xf>
    <xf numFmtId="43" fontId="19" fillId="0" borderId="13" xfId="1" applyFont="1" applyBorder="1" applyAlignment="1">
      <alignment horizontal="center" vertical="center" wrapText="1"/>
    </xf>
    <xf numFmtId="43" fontId="23" fillId="0" borderId="14" xfId="1" applyNumberFormat="1" applyFont="1" applyFill="1" applyBorder="1" applyAlignment="1">
      <alignment horizontal="center" vertical="center" wrapText="1"/>
    </xf>
    <xf numFmtId="0" fontId="23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5" borderId="9" xfId="2" applyFont="1" applyFill="1" applyBorder="1" applyAlignment="1">
      <alignment horizontal="center" vertical="center" wrapText="1"/>
    </xf>
    <xf numFmtId="0" fontId="24" fillId="5" borderId="9" xfId="2" applyFont="1" applyFill="1" applyBorder="1" applyAlignment="1">
      <alignment horizontal="left" vertical="center" wrapText="1"/>
    </xf>
    <xf numFmtId="43" fontId="24" fillId="5" borderId="9" xfId="3" applyFont="1" applyFill="1" applyBorder="1" applyAlignment="1">
      <alignment horizontal="center" vertical="center" wrapText="1"/>
    </xf>
    <xf numFmtId="43" fontId="19" fillId="0" borderId="22" xfId="1" applyFont="1" applyBorder="1" applyAlignment="1">
      <alignment horizontal="center" vertical="center" wrapText="1"/>
    </xf>
    <xf numFmtId="43" fontId="23" fillId="0" borderId="23" xfId="1" applyNumberFormat="1" applyFont="1" applyFill="1" applyBorder="1" applyAlignment="1">
      <alignment horizontal="center" vertical="center" wrapText="1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4" fontId="0" fillId="0" borderId="51" xfId="0" applyNumberFormat="1" applyBorder="1" applyAlignment="1">
      <alignment vertical="center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55" xfId="0" applyBorder="1"/>
    <xf numFmtId="0" fontId="0" fillId="0" borderId="0" xfId="0" applyBorder="1"/>
    <xf numFmtId="0" fontId="0" fillId="0" borderId="56" xfId="0" applyBorder="1"/>
    <xf numFmtId="0" fontId="0" fillId="9" borderId="57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4" fontId="0" fillId="0" borderId="60" xfId="0" applyNumberFormat="1" applyBorder="1" applyAlignment="1">
      <alignment vertical="center"/>
    </xf>
    <xf numFmtId="4" fontId="0" fillId="0" borderId="61" xfId="0" applyNumberFormat="1" applyBorder="1" applyAlignment="1">
      <alignment vertical="center"/>
    </xf>
    <xf numFmtId="164" fontId="15" fillId="4" borderId="62" xfId="6" applyNumberFormat="1" applyFont="1" applyFill="1" applyBorder="1" applyAlignment="1">
      <alignment vertical="center"/>
    </xf>
    <xf numFmtId="164" fontId="14" fillId="4" borderId="63" xfId="6" applyNumberFormat="1" applyFont="1" applyFill="1" applyBorder="1" applyAlignment="1">
      <alignment horizontal="center" vertical="center"/>
    </xf>
    <xf numFmtId="164" fontId="16" fillId="4" borderId="63" xfId="6" applyNumberFormat="1" applyFont="1" applyFill="1" applyBorder="1" applyAlignment="1">
      <alignment vertical="center"/>
    </xf>
    <xf numFmtId="164" fontId="15" fillId="4" borderId="63" xfId="6" applyNumberFormat="1" applyFont="1" applyFill="1" applyBorder="1" applyAlignment="1">
      <alignment horizontal="right" vertical="center"/>
    </xf>
    <xf numFmtId="10" fontId="16" fillId="0" borderId="64" xfId="5" applyNumberFormat="1" applyFont="1" applyBorder="1" applyAlignment="1">
      <alignment vertical="center"/>
    </xf>
    <xf numFmtId="164" fontId="12" fillId="9" borderId="65" xfId="6" applyNumberFormat="1" applyFont="1" applyFill="1" applyBorder="1" applyAlignment="1">
      <alignment horizontal="center" vertical="center" wrapText="1"/>
    </xf>
    <xf numFmtId="164" fontId="12" fillId="9" borderId="66" xfId="6" applyNumberFormat="1" applyFont="1" applyFill="1" applyBorder="1" applyAlignment="1">
      <alignment horizontal="center" vertical="center" wrapText="1"/>
    </xf>
    <xf numFmtId="164" fontId="12" fillId="9" borderId="67" xfId="6" applyNumberFormat="1" applyFont="1" applyFill="1" applyBorder="1" applyAlignment="1">
      <alignment horizontal="center" vertical="center" wrapText="1"/>
    </xf>
    <xf numFmtId="164" fontId="12" fillId="9" borderId="6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4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6" fillId="11" borderId="14" xfId="6" applyNumberFormat="1" applyFont="1" applyFill="1" applyBorder="1" applyAlignment="1">
      <alignment vertical="center"/>
    </xf>
    <xf numFmtId="164" fontId="16" fillId="0" borderId="12" xfId="6" quotePrefix="1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71" xfId="6" applyNumberFormat="1" applyFont="1" applyBorder="1" applyAlignment="1">
      <alignment horizontal="left" vertical="center"/>
    </xf>
    <xf numFmtId="164" fontId="16" fillId="0" borderId="13" xfId="6" applyNumberFormat="1" applyFont="1" applyBorder="1" applyAlignment="1">
      <alignment vertical="center"/>
    </xf>
    <xf numFmtId="164" fontId="16" fillId="0" borderId="14" xfId="6" applyNumberFormat="1" applyFont="1" applyBorder="1" applyAlignment="1">
      <alignment vertical="center"/>
    </xf>
    <xf numFmtId="164" fontId="16" fillId="11" borderId="21" xfId="6" applyNumberFormat="1" applyFont="1" applyFill="1" applyBorder="1" applyAlignment="1">
      <alignment vertical="center"/>
    </xf>
    <xf numFmtId="164" fontId="16" fillId="11" borderId="9" xfId="6" applyNumberFormat="1" applyFont="1" applyFill="1" applyBorder="1" applyAlignment="1">
      <alignment vertical="center"/>
    </xf>
    <xf numFmtId="164" fontId="16" fillId="11" borderId="23" xfId="6" applyNumberFormat="1" applyFont="1" applyFill="1" applyBorder="1" applyAlignment="1">
      <alignment vertical="center"/>
    </xf>
    <xf numFmtId="164" fontId="12" fillId="0" borderId="72" xfId="6" applyNumberFormat="1" applyFont="1" applyBorder="1" applyAlignment="1">
      <alignment horizontal="left" vertical="center"/>
    </xf>
    <xf numFmtId="164" fontId="16" fillId="10" borderId="34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43" fontId="27" fillId="2" borderId="10" xfId="1" applyFont="1" applyFill="1" applyBorder="1" applyAlignment="1">
      <alignment horizontal="center" vertical="center" wrapText="1"/>
    </xf>
    <xf numFmtId="43" fontId="25" fillId="2" borderId="11" xfId="1" applyFont="1" applyFill="1" applyBorder="1" applyAlignment="1">
      <alignment horizontal="center" vertical="center"/>
    </xf>
    <xf numFmtId="0" fontId="27" fillId="3" borderId="8" xfId="0" applyFont="1" applyFill="1" applyBorder="1" applyAlignment="1" applyProtection="1">
      <alignment horizontal="left" vertical="center" wrapText="1"/>
      <protection locked="0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vertical="center" wrapText="1"/>
    </xf>
    <xf numFmtId="0" fontId="28" fillId="3" borderId="13" xfId="0" applyFont="1" applyFill="1" applyBorder="1" applyAlignment="1">
      <alignment horizontal="center" vertical="center" wrapText="1"/>
    </xf>
    <xf numFmtId="43" fontId="28" fillId="3" borderId="13" xfId="1" applyFont="1" applyFill="1" applyBorder="1" applyAlignment="1">
      <alignment vertical="center" wrapText="1"/>
    </xf>
    <xf numFmtId="43" fontId="28" fillId="3" borderId="20" xfId="1" applyFont="1" applyFill="1" applyBorder="1" applyAlignment="1">
      <alignment vertical="center" wrapText="1"/>
    </xf>
    <xf numFmtId="43" fontId="29" fillId="3" borderId="14" xfId="1" applyFont="1" applyFill="1" applyBorder="1" applyAlignment="1">
      <alignment vertical="center" wrapText="1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0" fontId="0" fillId="0" borderId="10" xfId="0" applyBorder="1" applyAlignment="1">
      <alignment wrapText="1"/>
    </xf>
    <xf numFmtId="0" fontId="0" fillId="0" borderId="10" xfId="0" applyBorder="1"/>
    <xf numFmtId="43" fontId="0" fillId="0" borderId="10" xfId="1" applyFont="1" applyBorder="1" applyAlignment="1">
      <alignment wrapText="1"/>
    </xf>
    <xf numFmtId="43" fontId="0" fillId="0" borderId="11" xfId="1" applyFont="1" applyBorder="1" applyAlignment="1">
      <alignment wrapText="1"/>
    </xf>
    <xf numFmtId="43" fontId="30" fillId="0" borderId="11" xfId="1" applyFont="1" applyFill="1" applyBorder="1" applyAlignment="1">
      <alignment vertical="center" wrapText="1"/>
    </xf>
    <xf numFmtId="0" fontId="0" fillId="0" borderId="75" xfId="0" applyBorder="1" applyAlignment="1">
      <alignment wrapText="1"/>
    </xf>
    <xf numFmtId="0" fontId="30" fillId="3" borderId="12" xfId="0" applyFont="1" applyFill="1" applyBorder="1" applyAlignment="1" applyProtection="1">
      <alignment horizontal="left" vertical="center" wrapText="1"/>
      <protection locked="0"/>
    </xf>
    <xf numFmtId="43" fontId="19" fillId="0" borderId="0" xfId="0" applyNumberFormat="1" applyFont="1" applyAlignment="1">
      <alignment horizontal="center" vertical="center"/>
    </xf>
    <xf numFmtId="43" fontId="30" fillId="0" borderId="11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3" fontId="0" fillId="0" borderId="10" xfId="1" applyFont="1" applyBorder="1" applyAlignment="1">
      <alignment horizontal="left" vertical="center" wrapText="1"/>
    </xf>
    <xf numFmtId="43" fontId="0" fillId="0" borderId="11" xfId="1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3" fontId="0" fillId="0" borderId="10" xfId="1" applyFont="1" applyBorder="1" applyAlignment="1">
      <alignment vertical="center" wrapText="1"/>
    </xf>
    <xf numFmtId="2" fontId="28" fillId="3" borderId="13" xfId="1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6" fillId="0" borderId="34" xfId="6" applyNumberFormat="1" applyFont="1" applyFill="1" applyBorder="1" applyAlignment="1">
      <alignment vertical="center"/>
    </xf>
    <xf numFmtId="164" fontId="16" fillId="11" borderId="34" xfId="6" applyNumberFormat="1" applyFont="1" applyFill="1" applyBorder="1" applyAlignment="1">
      <alignment vertical="center"/>
    </xf>
    <xf numFmtId="43" fontId="19" fillId="0" borderId="0" xfId="0" applyNumberFormat="1" applyFont="1" applyBorder="1" applyAlignment="1">
      <alignment horizontal="center" vertical="center"/>
    </xf>
    <xf numFmtId="43" fontId="18" fillId="2" borderId="19" xfId="1" applyNumberFormat="1" applyFont="1" applyFill="1" applyBorder="1" applyAlignment="1">
      <alignment horizontal="center" vertical="center"/>
    </xf>
    <xf numFmtId="43" fontId="18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164" fontId="12" fillId="9" borderId="69" xfId="6" applyNumberFormat="1" applyFont="1" applyFill="1" applyBorder="1" applyAlignment="1">
      <alignment horizontal="center" vertical="center" wrapText="1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73" xfId="6" applyNumberFormat="1" applyFont="1" applyFill="1" applyBorder="1" applyAlignment="1">
      <alignment horizontal="center" vertical="center" wrapText="1"/>
    </xf>
    <xf numFmtId="164" fontId="12" fillId="9" borderId="74" xfId="6" applyNumberFormat="1" applyFont="1" applyFill="1" applyBorder="1" applyAlignment="1">
      <alignment horizontal="center" vertical="center" wrapText="1"/>
    </xf>
    <xf numFmtId="164" fontId="13" fillId="8" borderId="69" xfId="6" applyNumberFormat="1" applyFont="1" applyFill="1" applyBorder="1" applyAlignment="1">
      <alignment horizontal="center" vertical="center"/>
    </xf>
    <xf numFmtId="164" fontId="13" fillId="8" borderId="7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43" fontId="25" fillId="2" borderId="19" xfId="1" applyFont="1" applyFill="1" applyBorder="1" applyAlignment="1">
      <alignment horizontal="center" vertical="center"/>
    </xf>
    <xf numFmtId="43" fontId="25" fillId="2" borderId="4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2" fontId="25" fillId="2" borderId="19" xfId="0" applyNumberFormat="1" applyFont="1" applyFill="1" applyBorder="1" applyAlignment="1">
      <alignment horizontal="center" vertical="center"/>
    </xf>
    <xf numFmtId="2" fontId="25" fillId="2" borderId="1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3" xfId="4"/>
    <cellStyle name="Normal 9" xfId="7"/>
    <cellStyle name="Porcentagem" xfId="5" builtinId="5"/>
    <cellStyle name="Separador de milhares 2" xfId="6"/>
    <cellStyle name="Vírgula" xfId="1" builtinId="3"/>
    <cellStyle name="Vírgula 2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686800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FD9B7D56-B0DF-4718-B044-20E08C309C44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183CE4B9-D7A7-4326-A9BD-5EEBBF8AED3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7486B9C0-3909-4D7E-90EA-0B10DAC7019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96428F2C-4DEC-43A5-9888-D69D63F936AB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8165E823-4913-49C2-B761-B2392868CA17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9E585C83-E79D-495E-808D-1646DAF2136A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801B581-4950-4753-AD14-3FBE86BCF44C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9C97029D-FB1B-4E4E-8744-88883089C2E9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DD7E7449-A042-4CCA-A1CB-8C9444BF1FF2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A376C6BD-7C84-4F6B-8F8D-824B1EE596AA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D770FD1C-F79F-4DCF-A791-A849B09177B8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8F9AE752-8825-4A66-A16E-0EA1DC6DC280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3F279B98-0143-4CF9-93B3-FAF6FB2E0B4D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854E4996-93CD-4D36-B3C3-41C1AC9C5F84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65F87385-6F54-4519-BC7B-02B5C4CA1D9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9EBFA93F-DCE7-4D13-869D-0D37EB6D9D5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xmlns="" id="{FE670477-409A-44BE-8192-D02DD59350CF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E0B455AA-A59F-475D-A57F-0D283AD510B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E827A0C7-43FD-4973-A38B-943C53309C5A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9CD6F247-618B-46FA-BA0D-063C5A366D5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E86E4654-08A8-4446-B789-66739A21D0C4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5393038D-1910-49E5-AFBF-3917510D4855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1286BCB2-95BF-478B-BB7C-AEDBC98A3019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E42441FF-B9DE-4ADD-AF3D-A1A6C44A54A0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5F6CB9F2-5A2A-4166-B35C-42D081922FAA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32C4BA66-AAE5-42F6-84F2-B706F843C069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7694A9A2-2D3F-431E-837E-4B1963D0A962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072EE7EA-48A7-4976-A493-1A3624AE1A14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xmlns="" id="{1DDA373A-FC0A-4856-B022-485E824D539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AE6E7BFE-7D25-4852-8CDF-134CFDA5DD4B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xmlns="" id="{730F5934-B8F2-4BEF-A03A-128B116A28F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B16F57F4-BAEA-425F-AAD7-04503F97AE1A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461BE176-C059-4AF9-A059-23FF052D9367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31AFB237-799B-4D73-AF95-1907706E33D8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0B604258-3A8F-42A3-9378-FDDBEA90A692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8082B68F-B255-4A78-ACC9-8399C63CE736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FDDC01CD-A30D-4F6A-9C4D-226965AD4EDB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xmlns="" id="{ADC97DFB-DC36-41AD-AD61-F4EB9B23FC6F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xmlns="" id="{D191C3A1-AC66-4563-B074-8AE65B545D85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xmlns="" id="{7B85D158-9F9D-450A-8862-5224D0457ED4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xmlns="" id="{04C49033-3B3F-4165-8968-0BFC80D4825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xmlns="" id="{0AEC3921-55E7-4E15-8144-9DDBAE5571E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xmlns="" id="{0D0827A3-BC22-47FF-A53F-1D89FF54D78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xmlns="" id="{7D579D29-EEF9-4781-A74A-C0F6C17C3BA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xmlns="" id="{FCB833B3-B284-4474-9E33-7CDA1AB05FE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xmlns="" id="{B15A912E-F675-4457-A5B9-6E55F403D5ED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xmlns="" id="{30AE38FF-2000-4A0B-A66B-9EE95E2B81C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xmlns="" id="{AD9E41E3-ABA2-44E1-BE0D-E7F9B5004EB3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xmlns="" id="{CDD6C807-9494-46A7-B865-598320ACF33F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xmlns="" id="{CF30AC26-6B3A-4925-A5FE-78CB091E8C82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xmlns="" id="{E41EC24D-8402-4BD2-BE77-325E9FA67E2E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xmlns="" id="{7D91D8BB-26D1-4BDB-BFC1-AEBBFD4C9F79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xmlns="" id="{F22D8890-9120-437E-8B43-A9F380FB5BD2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xmlns="" id="{B60AF2BA-4B1B-46C8-A5BE-E7C2CC3A1F61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xmlns="" id="{BC2B948D-0897-4870-81DD-B321E7758B4B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xmlns="" id="{E0B1BE2A-9E26-4267-8C42-EC69A22C8616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xmlns="" id="{1D7EFDA8-B8C2-47EB-9A74-B6273DE9D70F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xmlns="" id="{80AE259C-3B88-45AA-8768-C77E9270036A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xmlns="" id="{6893C844-8CA8-4AC4-8B1E-D09543EBFEA0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xmlns="" id="{37CBF7BD-9650-4398-86CD-502739B94798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xmlns="" id="{03F2D9EA-AD61-45DA-8740-BA0D1FA32269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xmlns="" id="{66553D69-A7EB-4EB5-B84A-30329947FE8B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xmlns="" id="{022847B2-FB2B-4A42-93D7-36C68B72CBA8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xmlns="" id="{DBD7F49C-4E6B-412A-BD52-F1C4FB91866D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xmlns="" id="{BD4A6711-AFCA-4036-A2BA-76C07483A84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xmlns="" id="{0C5847E0-0D55-4C10-A402-1E40711736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xmlns="" id="{C5FCEED6-97EB-4F1F-99B4-F8C96E61D76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xmlns="" id="{E681CCA2-2B95-43A2-BC8D-2FAA07E17FC6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xmlns="" id="{38D3C16F-CEF4-417F-8884-A779CAA53AC5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xmlns="" id="{30A8A438-BDE9-466C-A909-CE3F613CEF0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xmlns="" id="{057509BC-2B71-44DE-8DAF-872D53ED14C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xmlns="" id="{8CC31391-489B-45B4-B7BF-7A1ED31759E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xmlns="" id="{05296625-8FD8-4A69-B479-7C9038DBC173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xmlns="" id="{972CEDB3-395F-4562-8875-EFAFFF1681B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xmlns="" id="{238C16DD-CEF4-459D-9304-3D2729BF32E4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xmlns="" id="{5C656C7F-11BA-4880-BB4E-628479157C0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xmlns="" id="{2CA1B2CC-024A-4480-BDA3-5FC9F008B92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xmlns="" id="{29E20509-1521-449B-99C3-0B6DBB7A883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xmlns="" id="{E973D665-9B4C-4B16-97BA-EAC9A57332D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xmlns="" id="{5D55B392-76BD-4FC3-8915-0323425394D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xmlns="" id="{5EBA8BE8-603D-46CB-AE4B-839A3CE49C9A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xmlns="" id="{549C7738-792C-417E-A237-20F50BD9BE6D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xmlns="" id="{1110934C-2FC8-4723-9E24-1A5E971C85A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xmlns="" id="{248CE076-EEDB-4822-A6C7-65C698A9E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xmlns="" id="{3F59862E-3C41-4FE8-B76B-FF17F860682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xmlns="" id="{DAD03197-5E93-4F78-8DE6-BCDBF25D7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xmlns="" id="{17F7AA8D-1C28-4CEC-861F-3E8F09FDBD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xmlns="" id="{8A523F81-F0E5-4A18-9CE5-BED8464C263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xmlns="" id="{EBC36052-34D3-4A0C-A86C-DD8D26A48E1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xmlns="" id="{93DC5E61-F397-4DB7-9161-A34668FCA98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xmlns="" id="{5FA4050F-078D-40F2-BF0C-E9E05D02D0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xmlns="" id="{2042CEF9-B20E-4458-B59B-7C3A6F620EC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xmlns="" id="{B8C87810-7891-4497-96E0-5AFAE32D061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xmlns="" id="{52728311-A715-4ABD-84D9-068F761F2A6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xmlns="" id="{524C8B77-EDB7-49AA-8EC5-4AD09FD04BA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xmlns="" id="{29CF931A-0BFB-4C1B-8B61-F21172A2B73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xmlns="" id="{D4937277-BE32-4B76-96C2-808D7A21075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xmlns="" id="{9D648575-ACB5-411A-8FAB-B7B3A36600AE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xmlns="" id="{6DF2700E-C374-48DE-A276-14D7629A77C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xmlns="" id="{3BFAD403-5F79-4CC3-BF38-D94234AE73C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xmlns="" id="{B84A14FC-A089-4723-91E0-B8EF395BE25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xmlns="" id="{55137936-EC38-470D-9B5B-00EBF3FDE6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xmlns="" id="{1D0DE69E-FFD8-4432-A013-4FD251F4CCE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xmlns="" id="{E2DA0AAA-F588-4A8E-9D40-3C295F674042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xmlns="" id="{6AA83530-3DED-466F-AB11-75D35845B827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xmlns="" id="{64EF60C3-2B16-4259-81FE-5E1C82E0E26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xmlns="" id="{57E9271D-6ACD-43F4-B21A-DDF4A01E0CE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xmlns="" id="{6CFF3AEB-CC45-46DB-A397-B81273104C3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xmlns="" id="{6C19AFDA-E08C-4552-9F97-81E28DA273E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xmlns="" id="{122D1DBF-B7C4-494C-8CCC-58B33E64C9A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xmlns="" id="{AFA2602A-A30C-4035-BC96-3B4D9463844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xmlns="" id="{EB9A17DE-E325-4F33-BA82-FDED2AE36304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xmlns="" id="{2DB52E15-7A41-43C1-8120-636C2B83D5A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xmlns="" id="{0F2A8AA1-6D81-4589-BA47-82CDD340FB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xmlns="" id="{36357443-3EDD-4E49-B941-603E5468FB2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xmlns="" id="{BB114ECC-2F88-4778-8599-109157E039D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xmlns="" id="{12C0F9CD-93CD-4DA9-801A-281821A4EC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xmlns="" id="{A856E2E7-02AC-4516-AB94-7121B69CFD2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xmlns="" id="{423A1CC0-90B7-45D9-B642-368C18DA27D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xmlns="" id="{1AC1C61B-8189-4544-AC7A-3774E725135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xmlns="" id="{C64FBA8F-51DF-4FCF-8527-1CC3A1F0D95C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xmlns="" id="{7E9660D8-42DA-42B1-8118-29014CBFBB4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xmlns="" id="{755CA695-9114-4077-98D3-92107CFC035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xmlns="" id="{A6F6A2BB-40A1-4E00-8AFF-6AC23DC81C92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xmlns="" id="{DB71145F-9E27-469E-A029-D6D195FDE0E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xmlns="" id="{3F21DBE2-E14D-447A-8C32-E83463E023E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xmlns="" id="{1456C904-7EA1-473B-990C-D572BC1B9DEE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xmlns="" id="{72D919A7-4787-441A-B45D-2BAE14590D6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xmlns="" id="{9A0C895D-18EC-4615-8C72-94BC8B9264E9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xmlns="" id="{0E444FD0-5116-496F-BF6B-E8CBA82D700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xmlns="" id="{C99B10F4-25CC-4006-A68B-34D53DBCD21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xmlns="" id="{901DA604-4285-48F7-AFE8-92B8BB44066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xmlns="" id="{37B92344-870F-492C-A5ED-556C957CFCFF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xmlns="" id="{2BE73F39-1DE7-47F1-AA71-E73B8038968A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xmlns="" id="{42EC135F-A102-4827-859B-31235EBBF1A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xmlns="" id="{63B00428-BC3D-43C0-8EE2-5E505D815B03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xmlns="" id="{AB080A09-7A85-4841-B28F-0D5719901FEE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xmlns="" id="{8BDF74CD-7E3D-4B80-BC47-035942BCD04F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xmlns="" id="{ACF31462-2CA1-456B-A7AE-EBA74E713805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xmlns="" id="{F16E91A0-EAE8-48C3-BB5A-3A32CC37246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xmlns="" id="{60D3B30B-1B3D-41F6-99E0-F3141EBDB767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xmlns="" id="{A8B6E801-DAA3-40EA-8349-E666042557F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xmlns="" id="{CEF54F50-7E74-48CC-9B7A-BEE3AF36F2D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xmlns="" id="{ACA5F870-010F-4995-8CE3-4334F788605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xmlns="" id="{9B3271A5-8FF0-4B2F-A6F7-59D9DA0952A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xmlns="" id="{3A58280B-FB50-40EE-81FD-1560233FE66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xmlns="" id="{1313C3D8-277B-4F32-BFB5-36A3ADC4E0C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xmlns="" id="{EAEE144D-C700-4A12-A03F-2FA0A3DE5E2A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xmlns="" id="{B586492F-E94A-44A6-949D-7981A89D3D92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xmlns="" id="{03CF1F89-80DE-4BE8-B39E-991BDD1F61E0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xmlns="" id="{63BAC66A-A68D-44EA-B9AD-5DCB09CA20F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xmlns="" id="{58CA9E8D-29C1-4611-A5CE-3ED6064277E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xmlns="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xmlns="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xmlns="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xmlns="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xmlns="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xmlns="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xmlns="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xmlns="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xmlns="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xmlns="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xmlns="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xmlns="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xmlns="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xmlns="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xmlns="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xmlns="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xmlns="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xmlns="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xmlns="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xmlns="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xmlns="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xmlns="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xmlns="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xmlns="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xmlns="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xmlns="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xmlns="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xmlns="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xmlns="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xmlns="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xmlns="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xmlns="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xmlns="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xmlns="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xmlns="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xmlns="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xmlns="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xmlns="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xmlns="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xmlns="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xmlns="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xmlns="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xmlns="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xmlns="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xmlns="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xmlns="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xmlns="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xmlns="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xmlns="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xmlns="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xmlns="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xmlns="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xmlns="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xmlns="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xmlns="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xmlns="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xmlns="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xmlns="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xmlns="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xmlns="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xmlns="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xmlns="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xmlns="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xmlns="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xmlns="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xmlns="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xmlns="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xmlns="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xmlns="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xmlns="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xmlns="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xmlns="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xmlns="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xmlns="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xmlns="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xmlns="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xmlns="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xmlns="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xmlns="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xmlns="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xmlns="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xmlns="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xmlns="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xmlns="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xmlns="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xmlns="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xmlns="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xmlns="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xmlns="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xmlns="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xmlns="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xmlns="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xmlns="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xmlns="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xmlns="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xmlns="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xmlns="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xmlns="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xmlns="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xmlns="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xmlns="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xmlns="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xmlns="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xmlns="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xmlns="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xmlns="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xmlns="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xmlns="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xmlns="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xmlns="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xmlns="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xmlns="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xmlns="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xmlns="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xmlns="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xmlns="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2A24246B-AB68-4E25-A992-C5492526375F}"/>
            </a:ext>
          </a:extLst>
        </xdr:cNvPr>
        <xdr:cNvSpPr txBox="1"/>
      </xdr:nvSpPr>
      <xdr:spPr>
        <a:xfrm>
          <a:off x="62103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F7DDA12B-1FBE-4A1A-A4DA-72C97E5B0917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56677CC-A8FF-4807-BC0F-DD4D18826C38}"/>
            </a:ext>
          </a:extLst>
        </xdr:cNvPr>
        <xdr:cNvSpPr txBox="1"/>
      </xdr:nvSpPr>
      <xdr:spPr>
        <a:xfrm>
          <a:off x="62103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BCFAA3D4-0AAA-476F-9556-A71967DDC0EE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6598FE4C-A848-4C46-B62B-EC47BF4110D5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11D0E03F-7CD1-4521-8D70-A8598CAB83F5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21E66400-17C8-4C45-A70A-12759124B26C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968FF40F-5384-4006-B680-49659A79A97E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18F5529C-E03F-452D-9255-C6D3D7677424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2FD90326-DA91-4EBA-96C9-4B2A2D44823D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AE7FDC8D-F004-474F-91FA-5210B3BDED8F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6113DA37-7283-4FF8-9AD1-4CEC44CBAFCA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AF5CDF05-1899-4295-B8BD-90305300CE94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60D890CD-98D0-46B3-93D3-7645D0562A99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8E45CF7F-834C-4FE6-871F-91C3E9EA99CF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92F1432D-4610-4C62-8B67-13D4A0EF49B1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58F73E89-569D-42EC-BD78-6071FC86F666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6BFF99A2-AD0F-48D5-B4D8-73363A23E559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AC7B2481-AA6B-4A99-9E16-E1F8F07F3916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17CF3560-F14D-4811-BC20-4462B6460898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C96C548-867C-400E-8BB7-08CEC9696154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D562FA6C-1335-4F68-8439-0D9551D216F5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FA9C79AE-E4EA-4E2D-AE96-2586B7DC14B2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75117F50-68EC-4330-BC71-1997BADEE26B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EF6A0A7-84A8-449E-B262-154A0D8B25B8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93B9E34C-2EF5-46A0-BA4A-BBB1B46A0F99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2512EF6C-EE9B-40C5-9A5D-6A743FB91938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D9208940-C3B2-4989-A47F-A459B2B04FB3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9CCC471B-886D-4087-89A8-718EDFDAEAE0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C002B4F9-79BB-4EDA-A3B2-5F889A2794E1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3299B605-090D-4715-B210-04A2798DC6EE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BA4D35B7-2884-4C43-B1F9-17D3BFAF05BD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79FF86C4-E389-4B6C-81CD-AF2EA61BC2F6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5689D5EF-E937-400D-AEA6-2548034DF4EA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133A8065-60D3-4050-BA1D-F54FE6210FC6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3BB1D26C-C764-4386-AE63-DB855627901A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8F3B9A4-C4DE-4B0F-9F91-BAF8266189BD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D2479F72-7E23-482E-8E49-A482593F3D10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1D2D2742-A1DF-475E-82A8-1980A771D135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1F715EA-0EDA-4E70-852D-B8CBD87F76B7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32CAD9C5-E44D-4359-96AD-FADA4B792C26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B2CB946B-AA01-4AF0-8C84-28B8C4F60D32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7C74AB06-D1A9-4A02-9A3B-57A13D738B62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485BDF0B-DFD6-4127-8E28-BDE95E4EF77B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73CC4BF1-46E3-4BA0-BAEA-6E47E35D638B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2A05CF53-E81D-49CB-9C2C-258E1FA56BE7}"/>
            </a:ext>
          </a:extLst>
        </xdr:cNvPr>
        <xdr:cNvSpPr txBox="1"/>
      </xdr:nvSpPr>
      <xdr:spPr>
        <a:xfrm>
          <a:off x="62103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F1A16109-F058-4D65-92C0-16B5CE2C580F}"/>
            </a:ext>
          </a:extLst>
        </xdr:cNvPr>
        <xdr:cNvSpPr txBox="1"/>
      </xdr:nvSpPr>
      <xdr:spPr>
        <a:xfrm>
          <a:off x="62103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23543EF0-9A67-4B72-AA79-36A5B997063C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E6BA60D-D3C8-4CB7-B495-A4EDB51DCF28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C7F125ED-0B6C-43F6-9C29-3BE712072CC4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176A5B37-BC84-40B7-990F-0462350F53CC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48E17728-7269-4BCA-B5FB-7AC6813C5222}"/>
            </a:ext>
          </a:extLst>
        </xdr:cNvPr>
        <xdr:cNvSpPr txBox="1"/>
      </xdr:nvSpPr>
      <xdr:spPr>
        <a:xfrm>
          <a:off x="62103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6B3B1C8B-036C-4D7B-A9D6-7FCE63F850D7}"/>
            </a:ext>
          </a:extLst>
        </xdr:cNvPr>
        <xdr:cNvSpPr txBox="1"/>
      </xdr:nvSpPr>
      <xdr:spPr>
        <a:xfrm>
          <a:off x="62103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EFC187F8-DA28-4653-B404-1C20F9DDC71E}"/>
            </a:ext>
          </a:extLst>
        </xdr:cNvPr>
        <xdr:cNvSpPr txBox="1"/>
      </xdr:nvSpPr>
      <xdr:spPr>
        <a:xfrm>
          <a:off x="62103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1A070B95-80B4-45C0-B971-72DA387B85BD}"/>
            </a:ext>
          </a:extLst>
        </xdr:cNvPr>
        <xdr:cNvSpPr txBox="1"/>
      </xdr:nvSpPr>
      <xdr:spPr>
        <a:xfrm>
          <a:off x="62103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51B4EE45-EA8B-46BC-9802-48AF66C2914E}"/>
            </a:ext>
          </a:extLst>
        </xdr:cNvPr>
        <xdr:cNvSpPr txBox="1"/>
      </xdr:nvSpPr>
      <xdr:spPr>
        <a:xfrm>
          <a:off x="62103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9</xdr:col>
      <xdr:colOff>158750</xdr:colOff>
      <xdr:row>19</xdr:row>
      <xdr:rowOff>142876</xdr:rowOff>
    </xdr:from>
    <xdr:to>
      <xdr:col>14</xdr:col>
      <xdr:colOff>120227</xdr:colOff>
      <xdr:row>31</xdr:row>
      <xdr:rowOff>15876</xdr:rowOff>
    </xdr:to>
    <xdr:pic>
      <xdr:nvPicPr>
        <xdr:cNvPr id="59" name="Imagem 58" descr="Casa do Tarzan Mini - K-38">
          <a:extLst>
            <a:ext uri="{FF2B5EF4-FFF2-40B4-BE49-F238E27FC236}">
              <a16:creationId xmlns:a16="http://schemas.microsoft.com/office/drawing/2014/main" xmlns="" id="{E23F6A07-BD58-4FE1-929D-A069BC21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3952876"/>
          <a:ext cx="2977727" cy="234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190498</xdr:colOff>
      <xdr:row>46</xdr:row>
      <xdr:rowOff>87313</xdr:rowOff>
    </xdr:from>
    <xdr:to>
      <xdr:col>13</xdr:col>
      <xdr:colOff>460375</xdr:colOff>
      <xdr:row>56</xdr:row>
      <xdr:rowOff>104642</xdr:rowOff>
    </xdr:to>
    <xdr:pic>
      <xdr:nvPicPr>
        <xdr:cNvPr id="60" name="Imagem 59" descr="Cestão - K-14">
          <a:extLst>
            <a:ext uri="{FF2B5EF4-FFF2-40B4-BE49-F238E27FC236}">
              <a16:creationId xmlns:a16="http://schemas.microsoft.com/office/drawing/2014/main" xmlns="" id="{64C78591-C139-4E1F-87BB-ABF8F568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3" y="9421813"/>
          <a:ext cx="2682877" cy="21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CC991FCE-1F58-422D-B12D-75AC2635F22D}"/>
            </a:ext>
          </a:extLst>
        </xdr:cNvPr>
        <xdr:cNvSpPr txBox="1"/>
      </xdr:nvSpPr>
      <xdr:spPr>
        <a:xfrm>
          <a:off x="62103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CE726D61-3798-41EC-BA95-0C1122C884AE}"/>
            </a:ext>
          </a:extLst>
        </xdr:cNvPr>
        <xdr:cNvSpPr txBox="1"/>
      </xdr:nvSpPr>
      <xdr:spPr>
        <a:xfrm>
          <a:off x="62103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490C88BD-7CA5-4B57-9352-8809424C9626}"/>
            </a:ext>
          </a:extLst>
        </xdr:cNvPr>
        <xdr:cNvSpPr txBox="1"/>
      </xdr:nvSpPr>
      <xdr:spPr>
        <a:xfrm>
          <a:off x="62103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D12EC691-0780-42BB-8F9D-D325063D1FBE}"/>
            </a:ext>
          </a:extLst>
        </xdr:cNvPr>
        <xdr:cNvSpPr txBox="1"/>
      </xdr:nvSpPr>
      <xdr:spPr>
        <a:xfrm>
          <a:off x="62103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B4F41505-87CD-4E72-9BAF-E10307F5D80C}"/>
            </a:ext>
          </a:extLst>
        </xdr:cNvPr>
        <xdr:cNvSpPr txBox="1"/>
      </xdr:nvSpPr>
      <xdr:spPr>
        <a:xfrm>
          <a:off x="62103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506999C5-A39D-42E5-98E4-80597FF6DC1D}"/>
            </a:ext>
          </a:extLst>
        </xdr:cNvPr>
        <xdr:cNvSpPr txBox="1"/>
      </xdr:nvSpPr>
      <xdr:spPr>
        <a:xfrm>
          <a:off x="62103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AFC95769-10E7-468D-8922-E87AE864AFBF}"/>
            </a:ext>
          </a:extLst>
        </xdr:cNvPr>
        <xdr:cNvSpPr txBox="1"/>
      </xdr:nvSpPr>
      <xdr:spPr>
        <a:xfrm>
          <a:off x="62103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5F3FCD56-BF6F-49FF-B5B1-9F87F8A50917}"/>
            </a:ext>
          </a:extLst>
        </xdr:cNvPr>
        <xdr:cNvSpPr txBox="1"/>
      </xdr:nvSpPr>
      <xdr:spPr>
        <a:xfrm>
          <a:off x="62103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9E5B0931-7046-4722-90E2-6D38EF10AD29}"/>
            </a:ext>
          </a:extLst>
        </xdr:cNvPr>
        <xdr:cNvSpPr txBox="1"/>
      </xdr:nvSpPr>
      <xdr:spPr>
        <a:xfrm>
          <a:off x="62103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0527F63E-980C-4ED1-8E4E-9124C816B76C}"/>
            </a:ext>
          </a:extLst>
        </xdr:cNvPr>
        <xdr:cNvSpPr txBox="1"/>
      </xdr:nvSpPr>
      <xdr:spPr>
        <a:xfrm>
          <a:off x="62103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01B7E4E6-2676-4E76-A8B1-52FB182D6E71}"/>
            </a:ext>
          </a:extLst>
        </xdr:cNvPr>
        <xdr:cNvSpPr txBox="1"/>
      </xdr:nvSpPr>
      <xdr:spPr>
        <a:xfrm>
          <a:off x="62103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139DC0ED-5776-4629-8EDA-5B9B0C734D0F}"/>
            </a:ext>
          </a:extLst>
        </xdr:cNvPr>
        <xdr:cNvSpPr txBox="1"/>
      </xdr:nvSpPr>
      <xdr:spPr>
        <a:xfrm>
          <a:off x="62103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9</xdr:col>
      <xdr:colOff>63500</xdr:colOff>
      <xdr:row>4</xdr:row>
      <xdr:rowOff>133350</xdr:rowOff>
    </xdr:from>
    <xdr:to>
      <xdr:col>13</xdr:col>
      <xdr:colOff>553289</xdr:colOff>
      <xdr:row>15</xdr:row>
      <xdr:rowOff>127000</xdr:rowOff>
    </xdr:to>
    <xdr:pic>
      <xdr:nvPicPr>
        <xdr:cNvPr id="73" name="Picture 41" descr="Casa do Tarzan em L - K-03">
          <a:extLst>
            <a:ext uri="{FF2B5EF4-FFF2-40B4-BE49-F238E27FC236}">
              <a16:creationId xmlns:a16="http://schemas.microsoft.com/office/drawing/2014/main" xmlns="" id="{5D20D591-7E1A-4E0C-9C5C-4FF1E292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895350"/>
          <a:ext cx="2902789" cy="227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180975</xdr:colOff>
      <xdr:row>32</xdr:row>
      <xdr:rowOff>146050</xdr:rowOff>
    </xdr:from>
    <xdr:to>
      <xdr:col>14</xdr:col>
      <xdr:colOff>127000</xdr:colOff>
      <xdr:row>43</xdr:row>
      <xdr:rowOff>190308</xdr:rowOff>
    </xdr:to>
    <xdr:pic>
      <xdr:nvPicPr>
        <xdr:cNvPr id="74" name="Picture 63" descr="Escada Horizontal - K-18">
          <a:extLst>
            <a:ext uri="{FF2B5EF4-FFF2-40B4-BE49-F238E27FC236}">
              <a16:creationId xmlns:a16="http://schemas.microsoft.com/office/drawing/2014/main" xmlns="" id="{479C17BA-5DA5-4B0D-97D4-345048BF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9850" y="6623050"/>
          <a:ext cx="2962275" cy="233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03BB34FF-809F-4E27-9242-546C6A5BA520}"/>
            </a:ext>
          </a:extLst>
        </xdr:cNvPr>
        <xdr:cNvSpPr txBox="1"/>
      </xdr:nvSpPr>
      <xdr:spPr>
        <a:xfrm>
          <a:off x="6207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83A70955-8051-400C-92D8-B47D7CD9714C}"/>
            </a:ext>
          </a:extLst>
        </xdr:cNvPr>
        <xdr:cNvSpPr txBox="1"/>
      </xdr:nvSpPr>
      <xdr:spPr>
        <a:xfrm>
          <a:off x="6207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9EB3F6FC-F579-4CD9-B972-EC89DC6F0906}"/>
            </a:ext>
          </a:extLst>
        </xdr:cNvPr>
        <xdr:cNvSpPr txBox="1"/>
      </xdr:nvSpPr>
      <xdr:spPr>
        <a:xfrm>
          <a:off x="6207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CFCE3476-C6EC-42A1-877B-093A3DA7D605}"/>
            </a:ext>
          </a:extLst>
        </xdr:cNvPr>
        <xdr:cNvSpPr txBox="1"/>
      </xdr:nvSpPr>
      <xdr:spPr>
        <a:xfrm>
          <a:off x="6207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028796F7-733F-46AA-81A1-DE071B204256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3DBD03D9-D568-4134-84DD-A98E604733D6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5E58FFA0-819A-4FDE-8FED-1D99A84D86AF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839E746E-CC8E-4797-8A09-9A3458781696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5DBE5EDD-4074-43A7-AB8C-6F994729A974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C6357A74-3569-4D87-8E59-6BB08AA9617C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xmlns="" id="{DDEF3350-2E87-4B38-A567-ABA62071C79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2BD32EEA-2B40-4463-82D5-DC4DDC4FA738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xmlns="" id="{85619538-CC69-4C4A-86F2-64B7C3019F3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9B6219BB-36D9-46F6-9AA3-99B96D66B8B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4B7954B5-7B92-461E-98D6-B75FA76F0CA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7D91D157-1A10-43A4-837F-237094D6EE7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486392E6-EA99-4F04-A816-41C63A7E72E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7D9C2A90-CE2C-4BB1-B503-B56FF7D614E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D176D94A-3D4F-468B-8526-7EA3D9E8EF3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xmlns="" id="{E5D21B25-FD4D-4261-BC4F-6EF92BC3E40D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xmlns="" id="{4DAD8BF6-A03C-4BC1-924B-8EFBF5C0C853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xmlns="" id="{114464BB-7915-4861-9691-02F4B229794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xmlns="" id="{9B4950E7-B4F2-4CF9-89BD-E9B97D92392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xmlns="" id="{11C7EB2C-5230-4D40-9419-93E5834E692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xmlns="" id="{C5E04B44-AD3D-4895-92B8-055FA45D7B88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xmlns="" id="{84763B67-F0BD-4AE6-A6BC-AF80BF625EF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xmlns="" id="{BBDDC6AC-6856-4534-A0A6-C0A89ED1CE6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xmlns="" id="{D16B526F-ACEA-404B-A562-644905D8B05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xmlns="" id="{07119006-3687-4E37-B2A4-BF1EC720DF98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xmlns="" id="{1DD71363-BD97-488A-B5E1-AD6CEC650C7C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xmlns="" id="{7596B556-E8B7-4573-9ED2-55391D4B4689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xmlns="" id="{1C5F3806-12CB-460B-AA7F-B03F2838298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xmlns="" id="{522EF419-8215-4FF3-95D9-51672234892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xmlns="" id="{357BB721-DB73-4106-9726-ED6AAD35B7E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xmlns="" id="{49207005-E47B-4E5D-BD3D-AB2FF2D0021D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xmlns="" id="{78151B03-47FB-4501-B45D-03354BB5F92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xmlns="" id="{7B813134-8877-47D3-B7C5-E1BAA46F6AD3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xmlns="" id="{2BE73539-9801-4617-B37D-897C191DD295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xmlns="" id="{F03DF238-A228-44F3-9F09-94227100A9E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xmlns="" id="{90B63DD8-7EEF-4451-94C8-8FABA5064938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xmlns="" id="{2DE98468-419B-4FA4-B697-8A7D7968B95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xmlns="" id="{1925EEC5-787C-4431-9C25-19FFCC6712A7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xmlns="" id="{63D42FF0-9749-42FB-87B2-9D2E1D14DB8D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xmlns="" id="{4442BB2A-6AAF-4EDE-A134-FD4C4866546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xmlns="" id="{15A3751C-4377-413B-84A8-13E4F0ACD95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xmlns="" id="{481AF017-F0E1-4C1F-B43A-1F3B2049D4A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xmlns="" id="{DF661D87-B822-453C-AE81-E8DF02ADC04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xmlns="" id="{1C8E4910-19E3-492B-A784-D1F1A688882D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xmlns="" id="{6A4719CC-480F-44CE-A12D-0DF063957273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xmlns="" id="{655E2BEA-BDF4-458F-B151-C8A9336E4EC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xmlns="" id="{285D6236-0E5C-4551-A8F9-00D613E2482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xmlns="" id="{FB2C6607-A228-40E1-A4D3-3BF30ECC93C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xmlns="" id="{BCF4DF68-EB03-4FCD-BFCF-E9B8D1B7F0E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xmlns="" id="{A19C0707-D480-4F49-9F53-23506E67C54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xmlns="" id="{9D9D478F-EBA6-4BB9-A2DD-FF6B83F221F5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xmlns="" id="{42D90989-5D4C-451B-BE6F-FE837FB76B3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xmlns="" id="{51624AF6-A246-46DA-8C42-FF1DACCC2B1C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xmlns="" id="{2233BFCE-7E89-4375-A512-E42D7FAF7259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xmlns="" id="{F734123B-DCBD-4BED-92C2-1680610FAE45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xmlns="" id="{531C88DA-1DCE-4D51-B503-B49CCB46A497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xmlns="" id="{744DD8DF-8159-461B-8E01-DE671E693CE8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xmlns="" id="{2BB49691-0857-453F-9084-985D463624AC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xmlns="" id="{91489738-D5F5-4AF8-BDCB-0123FD7FF85C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xmlns="" id="{FDBC0718-27E8-48FA-81F3-C69D91FEE5D0}"/>
            </a:ext>
          </a:extLst>
        </xdr:cNvPr>
        <xdr:cNvSpPr txBox="1"/>
      </xdr:nvSpPr>
      <xdr:spPr>
        <a:xfrm>
          <a:off x="6492875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xmlns="" id="{788D10E5-50A7-4E49-B678-107A17E3561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xmlns="" id="{040DFB52-86EC-4CD3-841A-077686FBFEE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xmlns="" id="{2E9929B0-BED9-4E13-9E2F-CFB97A6D4A8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xmlns="" id="{7706C528-D375-4363-8247-EB5B30D405A9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xmlns="" id="{9ED2AB3D-0090-44F2-A7F0-D21C530D0455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xmlns="" id="{A6082181-E6FF-4929-B591-79D619BD8CD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xmlns="" id="{0970C853-9DF7-42EE-92E9-CE79504B90D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xmlns="" id="{D9383F3D-F119-457B-BC65-2B27E221C50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xmlns="" id="{8F63C9E3-2539-4368-9D77-DC5A8A3D965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xmlns="" id="{2DE78CAB-3F44-43E1-BC13-FF0B2D6FB72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xmlns="" id="{FE358A7A-288D-4502-AA1A-10860BFDE3C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xmlns="" id="{99A6E2BA-C534-497F-B22E-2F08FB86FB6E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xmlns="" id="{4885EB34-E6A3-478C-90EE-0669821FBA7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xmlns="" id="{08C5AE9B-A761-4748-B3E5-CD557F82DB5C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xmlns="" id="{DE468907-9C14-498A-BDE6-9D1B6338EF63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xmlns="" id="{B74294AB-AFCB-4835-B4D7-84B51F1E2C74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xmlns="" id="{C4BADAF6-AC3B-4661-8C38-7203C5FBDB4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xmlns="" id="{CE6E9F54-262C-4AF0-8085-F557FD12E0B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xmlns="" id="{956BE705-E577-4053-B1C7-E532436ED255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xmlns="" id="{4CE8EAB3-2BE5-4BF7-8513-9C2B41C312A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xmlns="" id="{96521F03-540B-4F80-B409-8DFDC8AD70B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xmlns="" id="{E9369EDC-6D9B-4878-9228-15A93266FF47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xmlns="" id="{FC97135E-211A-4B11-8695-82FB74390B9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xmlns="" id="{ABB00EBB-612A-4A30-8881-C68F95D2CE9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xmlns="" id="{01BA0080-F17A-4C3E-9AF6-0D1AC2FA3E2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xmlns="" id="{084C698D-E19F-41BC-90B2-122F16A402F3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xmlns="" id="{8281455A-22A4-4922-8605-20D3B5C24A8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xmlns="" id="{4B4EA8E4-5515-458B-AC1A-739AFDF20EF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xmlns="" id="{FBAC8C9A-618F-442E-BF9C-742BFBBDAD4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xmlns="" id="{E2B678BA-A1C8-44EA-98E7-8F16B1B27DB2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xmlns="" id="{395CAE2D-915E-4FB9-907B-8854CFDB04D4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xmlns="" id="{7089E09F-A1EA-4988-AEED-1C66213ACCF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xmlns="" id="{3C578C57-F22E-4A54-B3D2-0DA05946348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xmlns="" id="{72593A15-4936-4A43-99F6-3670431C502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xmlns="" id="{785E56BC-D93D-499C-BDAE-E47B0AE2925B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xmlns="" id="{05BADFDC-3411-45D6-AA99-113EC5782F5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xmlns="" id="{CAD60A00-CADC-42E3-BE8D-FF8FA73928A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xmlns="" id="{D86031AA-695B-498A-A553-AD4E868D8191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xmlns="" id="{DB60D160-1571-4E56-A595-DBF157B6FCA7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xmlns="" id="{FF5CDD7E-3BA2-426A-A337-63073276EAA7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xmlns="" id="{F2B01ECA-26AD-4424-A6DF-76D0B77E9974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xmlns="" id="{2CED5DFC-9DF4-4EB5-95EF-8F0B9E6C333A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xmlns="" id="{C0F5ED6B-0DED-40AE-9EEB-08669A944DC6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xmlns="" id="{33C0C729-DE5E-495D-AFFF-E72C686E6B87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xmlns="" id="{7203B135-D91A-4512-8CC9-E8F454C87B20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xmlns="" id="{743C7D88-D9E2-4569-9D16-06EB8B5BE409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xmlns="" id="{9DCC7E62-5404-4F08-B7B6-A4F283653AEC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xmlns="" id="{3F0ED5F9-16A3-45B0-96B8-B49A0F6B394F}"/>
            </a:ext>
          </a:extLst>
        </xdr:cNvPr>
        <xdr:cNvSpPr txBox="1"/>
      </xdr:nvSpPr>
      <xdr:spPr>
        <a:xfrm>
          <a:off x="6492875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xmlns="" id="{38830F66-7CB3-4811-AC72-DBE8EA5816EC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xmlns="" id="{7C508E01-0F3D-403A-9AA0-20B734CABF71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xmlns="" id="{5AD8D60A-920A-4105-A5B9-2031E711EC48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xmlns="" id="{3CAA4D87-E002-462F-A224-A4871836B330}"/>
            </a:ext>
          </a:extLst>
        </xdr:cNvPr>
        <xdr:cNvSpPr txBox="1"/>
      </xdr:nvSpPr>
      <xdr:spPr>
        <a:xfrm>
          <a:off x="6492875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xmlns="" id="{1CCACFE5-3B74-46B4-8123-F42D61A4D26B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xmlns="" id="{7D78359F-E7D0-416A-B5E1-8E7FC882CC52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xmlns="" id="{BFA52170-D413-4339-88C0-322133AB15C4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xmlns="" id="{7826754E-3263-4A8B-81A9-D74C8D8E0661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xmlns="" id="{00A4C37A-514B-4442-97FD-4A1359182655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xmlns="" id="{0C5D5A00-8DB3-40A5-8EF3-13E268EAD0BD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xmlns="" id="{9EDA10B6-8996-4196-9072-606E0A13205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xmlns="" id="{352BAFDD-B192-4787-84FC-BEC7A274E01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xmlns="" id="{90B617C2-390A-4019-8317-E11144D96E3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xmlns="" id="{ECF1890C-2D08-4DB9-A153-9355421CCF86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xmlns="" id="{869BE4A9-89D7-4748-87AC-DF3665D29305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xmlns="" id="{19F3D914-D683-4622-BF75-EDC095F209A5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xmlns="" id="{B9EF0231-E365-4580-AF7E-27E89CDB1B6B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xmlns="" id="{A5AB39AE-4FBE-4DBE-A498-8EC6F3FD610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xmlns="" id="{89D1AC53-CA3D-433D-96CD-D3156F5712E3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xmlns="" id="{59F3FABE-88DD-4971-A9CE-B8B3329CC864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xmlns="" id="{C8150572-0D91-47B4-B3BE-13E7C1DF533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xmlns="" id="{D960CC44-FF88-4559-9A1D-5BDB2545AF20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xmlns="" id="{C4201F20-8396-42F2-B63C-2453BB8D222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xmlns="" id="{3127BD50-0610-480F-BC77-A1A8BD459327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xmlns="" id="{2D257A3D-D27E-4155-A08D-70C6F36B1222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xmlns="" id="{6B76DB75-5A40-4B5E-8D89-099D6653F117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xmlns="" id="{8D747414-4712-4E67-A2E6-99A945E8C8C1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xmlns="" id="{C9FE82AF-B2B3-45C9-AA46-9793D1AB44F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xmlns="" id="{D703C6F7-3814-4F6A-95A2-15CA7406398F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xmlns="" id="{D5E609E6-31BD-4248-8632-65BBE866418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xmlns="" id="{BA546C8A-4E17-4529-B9AE-974EDA43EDCF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xmlns="" id="{1140E8CA-DF64-42B7-8F59-B99F003A085D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xmlns="" id="{BFF98AF4-CD3B-4A5F-8179-A7FBCDBC6041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xmlns="" id="{5797DD11-88A6-42FE-BC7D-6F57559D1BA5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xmlns="" id="{40D9979D-A5E5-4D9B-B20F-3B4E352F8F08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xmlns="" id="{1A16B5C9-5B5E-42E3-ABE2-939DE3FAE8B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xmlns="" id="{D0CC99A0-DB26-412C-9A31-FFEC3FBF6B13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xmlns="" id="{E20070F4-0A0E-4D14-9964-4B4FC8E5778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xmlns="" id="{40885938-A2A1-46D9-BD20-23CEC8461FAE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xmlns="" id="{CC82FB37-6EB2-4308-BA0B-148A83EB6B19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xmlns="" id="{C02E76DF-A926-40F3-964E-BF1CB0F3DE38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xmlns="" id="{14DB85C4-A6D8-44FF-8907-F1680B434242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xmlns="" id="{1FA9EBBC-F9AB-4F83-BB90-43141208FD9C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xmlns="" id="{17ECF13B-84A4-4E5F-B63D-78881601DF8A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xmlns="" id="{B7C73549-A85F-4265-B7F4-C9A46D654B14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xmlns="" id="{B8C5172D-BA61-4A6D-A2A8-07CD2E535BC8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xmlns="" id="{0F3D7AE7-B1B2-495B-A95F-8622655AC390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xmlns="" id="{156C3BCB-4453-4F44-BE1F-4FD7D5740653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xmlns="" id="{18325016-ACA3-4DBC-96BC-F68E7CA9D949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xmlns="" id="{08E41EAD-F9D7-4741-86BA-F560950B9FC7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xmlns="" id="{58BB8739-316A-45A9-8AA6-DE181D01C24B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xmlns="" id="{E1CD6B71-ABEC-4E26-8792-8DCB32013533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xmlns="" id="{F8AA7D42-4CC7-4E55-82A5-CB47BA8559B5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xmlns="" id="{80D593D4-5CD2-4891-90CD-82D91A8D6D32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xmlns="" id="{740F76C5-D36A-41BA-AC0E-A2E975A97102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xmlns="" id="{941184F4-E812-44DC-B374-C460F1F52898}"/>
            </a:ext>
          </a:extLst>
        </xdr:cNvPr>
        <xdr:cNvSpPr txBox="1"/>
      </xdr:nvSpPr>
      <xdr:spPr>
        <a:xfrm>
          <a:off x="649287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xmlns="" id="{88308E24-A424-4FBB-99F9-F0DAB9C7B7C6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xmlns="" id="{2315FEC4-CDBA-44BA-A9C1-ED0229859D30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xmlns="" id="{C4480339-45BA-44C6-8C98-4D7B8BA306C2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xmlns="" id="{3F0F1D05-AEFF-4FC1-BDFD-9E6E6C29082B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xmlns="" id="{84AC2625-9659-4703-8EEC-E03686B57581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xmlns="" id="{EA0C4A39-C2B6-4A15-99F9-68986CF40806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xmlns="" id="{8F603C51-6364-49E0-9590-3792F24AF4E3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xmlns="" id="{A3A8E38C-B644-4A2F-8FCA-48FDA7EC79CF}"/>
            </a:ext>
          </a:extLst>
        </xdr:cNvPr>
        <xdr:cNvSpPr txBox="1"/>
      </xdr:nvSpPr>
      <xdr:spPr>
        <a:xfrm>
          <a:off x="6492875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3"/>
  <sheetViews>
    <sheetView tabSelected="1" view="pageBreakPreview" topLeftCell="B1" zoomScaleNormal="90" zoomScaleSheetLayoutView="100" workbookViewId="0">
      <selection activeCell="C446" sqref="C446"/>
    </sheetView>
  </sheetViews>
  <sheetFormatPr defaultColWidth="9.140625" defaultRowHeight="15" x14ac:dyDescent="0.25"/>
  <cols>
    <col min="1" max="1" width="10.140625" style="86" customWidth="1"/>
    <col min="2" max="2" width="20.85546875" style="86" bestFit="1" customWidth="1"/>
    <col min="3" max="3" width="72.5703125" style="107" bestFit="1" customWidth="1"/>
    <col min="4" max="4" width="10" style="86" bestFit="1" customWidth="1"/>
    <col min="5" max="5" width="14" style="86" customWidth="1"/>
    <col min="6" max="6" width="11.28515625" style="86" bestFit="1" customWidth="1"/>
    <col min="7" max="8" width="12.7109375" style="86" bestFit="1" customWidth="1"/>
    <col min="9" max="9" width="19.7109375" style="86" bestFit="1" customWidth="1"/>
    <col min="10" max="16384" width="9.140625" style="86"/>
  </cols>
  <sheetData>
    <row r="1" spans="1:11" s="58" customFormat="1" x14ac:dyDescent="0.25">
      <c r="A1" s="203" t="s">
        <v>0</v>
      </c>
      <c r="B1" s="205" t="s">
        <v>40</v>
      </c>
      <c r="C1" s="207" t="s">
        <v>2</v>
      </c>
      <c r="D1" s="209" t="s">
        <v>3</v>
      </c>
      <c r="E1" s="211" t="s">
        <v>4</v>
      </c>
      <c r="F1" s="201" t="s">
        <v>5</v>
      </c>
      <c r="G1" s="201"/>
      <c r="H1" s="201"/>
      <c r="I1" s="202"/>
    </row>
    <row r="2" spans="1:11" s="58" customFormat="1" x14ac:dyDescent="0.25">
      <c r="A2" s="204"/>
      <c r="B2" s="206"/>
      <c r="C2" s="208"/>
      <c r="D2" s="210"/>
      <c r="E2" s="212"/>
      <c r="F2" s="59" t="s">
        <v>6</v>
      </c>
      <c r="G2" s="59" t="s">
        <v>7</v>
      </c>
      <c r="H2" s="59" t="s">
        <v>8</v>
      </c>
      <c r="I2" s="60" t="s">
        <v>1</v>
      </c>
    </row>
    <row r="3" spans="1:11" s="58" customFormat="1" x14ac:dyDescent="0.25">
      <c r="A3" s="61">
        <v>1</v>
      </c>
      <c r="B3" s="62"/>
      <c r="C3" s="63" t="s">
        <v>107</v>
      </c>
      <c r="D3" s="64"/>
      <c r="E3" s="65"/>
      <c r="F3" s="65"/>
      <c r="G3" s="65"/>
      <c r="H3" s="66"/>
      <c r="I3" s="67">
        <f>SUM(I4:I19)</f>
        <v>0</v>
      </c>
    </row>
    <row r="4" spans="1:11" s="58" customFormat="1" x14ac:dyDescent="0.25">
      <c r="A4" s="68" t="s">
        <v>12</v>
      </c>
      <c r="B4" s="69" t="s">
        <v>129</v>
      </c>
      <c r="C4" s="70" t="s">
        <v>35</v>
      </c>
      <c r="D4" s="71" t="s">
        <v>16</v>
      </c>
      <c r="E4" s="71">
        <v>15</v>
      </c>
      <c r="F4" s="72"/>
      <c r="G4" s="72"/>
      <c r="H4" s="73"/>
      <c r="I4" s="74"/>
    </row>
    <row r="5" spans="1:11" s="58" customFormat="1" ht="45" x14ac:dyDescent="0.25">
      <c r="A5" s="68" t="s">
        <v>13</v>
      </c>
      <c r="B5" s="69" t="s">
        <v>130</v>
      </c>
      <c r="C5" s="70" t="s">
        <v>131</v>
      </c>
      <c r="D5" s="71" t="s">
        <v>132</v>
      </c>
      <c r="E5" s="71">
        <v>12</v>
      </c>
      <c r="F5" s="72"/>
      <c r="G5" s="72"/>
      <c r="H5" s="73"/>
      <c r="I5" s="74"/>
    </row>
    <row r="6" spans="1:11" s="58" customFormat="1" x14ac:dyDescent="0.25">
      <c r="A6" s="68" t="s">
        <v>14</v>
      </c>
      <c r="B6" s="69" t="s">
        <v>133</v>
      </c>
      <c r="C6" s="70" t="s">
        <v>134</v>
      </c>
      <c r="D6" s="71" t="s">
        <v>16</v>
      </c>
      <c r="E6" s="71">
        <v>50</v>
      </c>
      <c r="F6" s="72"/>
      <c r="G6" s="72"/>
      <c r="H6" s="73"/>
      <c r="I6" s="74"/>
    </row>
    <row r="7" spans="1:11" s="58" customFormat="1" x14ac:dyDescent="0.25">
      <c r="A7" s="68" t="s">
        <v>18</v>
      </c>
      <c r="B7" s="69" t="s">
        <v>135</v>
      </c>
      <c r="C7" s="70" t="s">
        <v>136</v>
      </c>
      <c r="D7" s="71" t="s">
        <v>16</v>
      </c>
      <c r="E7" s="71">
        <v>50</v>
      </c>
      <c r="F7" s="72"/>
      <c r="G7" s="72"/>
      <c r="H7" s="73"/>
      <c r="I7" s="74"/>
    </row>
    <row r="8" spans="1:11" s="58" customFormat="1" ht="30" x14ac:dyDescent="0.25">
      <c r="A8" s="68" t="s">
        <v>19</v>
      </c>
      <c r="B8" s="69" t="s">
        <v>137</v>
      </c>
      <c r="C8" s="70" t="s">
        <v>138</v>
      </c>
      <c r="D8" s="71" t="s">
        <v>16</v>
      </c>
      <c r="E8" s="71">
        <v>85</v>
      </c>
      <c r="F8" s="72"/>
      <c r="G8" s="72"/>
      <c r="H8" s="73"/>
      <c r="I8" s="74"/>
    </row>
    <row r="9" spans="1:11" s="58" customFormat="1" x14ac:dyDescent="0.25">
      <c r="A9" s="68" t="s">
        <v>20</v>
      </c>
      <c r="B9" s="69" t="s">
        <v>139</v>
      </c>
      <c r="C9" s="70" t="s">
        <v>140</v>
      </c>
      <c r="D9" s="71" t="s">
        <v>141</v>
      </c>
      <c r="E9" s="71">
        <v>650</v>
      </c>
      <c r="F9" s="72"/>
      <c r="G9" s="72"/>
      <c r="H9" s="73"/>
      <c r="I9" s="74"/>
    </row>
    <row r="10" spans="1:11" s="58" customFormat="1" ht="30" x14ac:dyDescent="0.25">
      <c r="A10" s="68" t="s">
        <v>21</v>
      </c>
      <c r="B10" s="69" t="s">
        <v>142</v>
      </c>
      <c r="C10" s="70" t="s">
        <v>143</v>
      </c>
      <c r="D10" s="71" t="s">
        <v>16</v>
      </c>
      <c r="E10" s="71">
        <v>650</v>
      </c>
      <c r="F10" s="72"/>
      <c r="G10" s="72"/>
      <c r="H10" s="73"/>
      <c r="I10" s="74"/>
    </row>
    <row r="11" spans="1:11" s="58" customFormat="1" ht="45" x14ac:dyDescent="0.25">
      <c r="A11" s="68" t="s">
        <v>38</v>
      </c>
      <c r="B11" s="69" t="s">
        <v>144</v>
      </c>
      <c r="C11" s="70" t="s">
        <v>145</v>
      </c>
      <c r="D11" s="71" t="s">
        <v>16</v>
      </c>
      <c r="E11" s="71">
        <v>650</v>
      </c>
      <c r="F11" s="72"/>
      <c r="G11" s="72"/>
      <c r="H11" s="73"/>
      <c r="I11" s="74"/>
    </row>
    <row r="12" spans="1:11" s="58" customFormat="1" ht="30" x14ac:dyDescent="0.25">
      <c r="A12" s="68" t="s">
        <v>30</v>
      </c>
      <c r="B12" s="69" t="s">
        <v>146</v>
      </c>
      <c r="C12" s="70" t="s">
        <v>147</v>
      </c>
      <c r="D12" s="71" t="s">
        <v>148</v>
      </c>
      <c r="E12" s="71">
        <v>1</v>
      </c>
      <c r="F12" s="72"/>
      <c r="G12" s="72"/>
      <c r="H12" s="73"/>
      <c r="I12" s="74"/>
    </row>
    <row r="13" spans="1:11" s="58" customFormat="1" ht="45" x14ac:dyDescent="0.25">
      <c r="A13" s="68" t="s">
        <v>31</v>
      </c>
      <c r="B13" s="69" t="s">
        <v>149</v>
      </c>
      <c r="C13" s="70" t="s">
        <v>150</v>
      </c>
      <c r="D13" s="71" t="s">
        <v>16</v>
      </c>
      <c r="E13" s="71">
        <v>10000</v>
      </c>
      <c r="F13" s="72"/>
      <c r="G13" s="72"/>
      <c r="H13" s="73"/>
      <c r="I13" s="74"/>
    </row>
    <row r="14" spans="1:11" s="58" customFormat="1" ht="45" x14ac:dyDescent="0.25">
      <c r="A14" s="68" t="s">
        <v>32</v>
      </c>
      <c r="B14" s="69" t="s">
        <v>151</v>
      </c>
      <c r="C14" s="70" t="s">
        <v>152</v>
      </c>
      <c r="D14" s="71" t="s">
        <v>17</v>
      </c>
      <c r="E14" s="71">
        <v>297.5</v>
      </c>
      <c r="F14" s="72"/>
      <c r="G14" s="72"/>
      <c r="H14" s="73"/>
      <c r="I14" s="74"/>
      <c r="K14" s="200"/>
    </row>
    <row r="15" spans="1:11" s="58" customFormat="1" ht="30" x14ac:dyDescent="0.25">
      <c r="A15" s="68" t="s">
        <v>33</v>
      </c>
      <c r="B15" s="69" t="s">
        <v>153</v>
      </c>
      <c r="C15" s="70" t="s">
        <v>154</v>
      </c>
      <c r="D15" s="71" t="s">
        <v>17</v>
      </c>
      <c r="E15" s="71">
        <v>297.5</v>
      </c>
      <c r="F15" s="72"/>
      <c r="G15" s="72"/>
      <c r="H15" s="73"/>
      <c r="I15" s="74"/>
    </row>
    <row r="16" spans="1:11" s="58" customFormat="1" x14ac:dyDescent="0.25">
      <c r="A16" s="68" t="s">
        <v>39</v>
      </c>
      <c r="B16" s="69" t="s">
        <v>155</v>
      </c>
      <c r="C16" s="70" t="s">
        <v>156</v>
      </c>
      <c r="D16" s="71" t="s">
        <v>157</v>
      </c>
      <c r="E16" s="71">
        <f>E14*60</f>
        <v>17850</v>
      </c>
      <c r="F16" s="72"/>
      <c r="G16" s="72"/>
      <c r="H16" s="73"/>
      <c r="I16" s="74"/>
    </row>
    <row r="17" spans="1:9" s="58" customFormat="1" ht="30" x14ac:dyDescent="0.25">
      <c r="A17" s="68" t="s">
        <v>34</v>
      </c>
      <c r="B17" s="69" t="s">
        <v>158</v>
      </c>
      <c r="C17" s="70" t="s">
        <v>159</v>
      </c>
      <c r="D17" s="71" t="s">
        <v>160</v>
      </c>
      <c r="E17" s="71">
        <v>1</v>
      </c>
      <c r="F17" s="72"/>
      <c r="G17" s="72"/>
      <c r="H17" s="73"/>
      <c r="I17" s="74"/>
    </row>
    <row r="18" spans="1:9" s="58" customFormat="1" x14ac:dyDescent="0.25">
      <c r="A18" s="68" t="s">
        <v>486</v>
      </c>
      <c r="B18" s="69" t="s">
        <v>161</v>
      </c>
      <c r="C18" s="70" t="s">
        <v>162</v>
      </c>
      <c r="D18" s="71" t="s">
        <v>25</v>
      </c>
      <c r="E18" s="71">
        <v>1</v>
      </c>
      <c r="F18" s="72"/>
      <c r="G18" s="72"/>
      <c r="H18" s="73"/>
      <c r="I18" s="74"/>
    </row>
    <row r="19" spans="1:9" s="58" customFormat="1" x14ac:dyDescent="0.25">
      <c r="A19" s="68" t="s">
        <v>487</v>
      </c>
      <c r="B19" s="69" t="s">
        <v>163</v>
      </c>
      <c r="C19" s="70" t="s">
        <v>164</v>
      </c>
      <c r="D19" s="71" t="s">
        <v>16</v>
      </c>
      <c r="E19" s="71">
        <v>200</v>
      </c>
      <c r="F19" s="72"/>
      <c r="G19" s="72"/>
      <c r="H19" s="73"/>
      <c r="I19" s="74"/>
    </row>
    <row r="20" spans="1:9" s="58" customFormat="1" x14ac:dyDescent="0.25">
      <c r="A20" s="61">
        <v>2</v>
      </c>
      <c r="B20" s="62"/>
      <c r="C20" s="63" t="s">
        <v>165</v>
      </c>
      <c r="D20" s="64"/>
      <c r="E20" s="65"/>
      <c r="F20" s="65"/>
      <c r="G20" s="65"/>
      <c r="H20" s="66"/>
      <c r="I20" s="67"/>
    </row>
    <row r="21" spans="1:9" s="58" customFormat="1" ht="45" x14ac:dyDescent="0.25">
      <c r="A21" s="68" t="s">
        <v>9</v>
      </c>
      <c r="B21" s="69" t="s">
        <v>166</v>
      </c>
      <c r="C21" s="70" t="s">
        <v>167</v>
      </c>
      <c r="D21" s="71" t="s">
        <v>106</v>
      </c>
      <c r="E21" s="71">
        <v>1</v>
      </c>
      <c r="F21" s="72"/>
      <c r="G21" s="72"/>
      <c r="H21" s="73"/>
      <c r="I21" s="74"/>
    </row>
    <row r="22" spans="1:9" s="58" customFormat="1" x14ac:dyDescent="0.25">
      <c r="A22" s="68" t="s">
        <v>15</v>
      </c>
      <c r="B22" s="69" t="s">
        <v>168</v>
      </c>
      <c r="C22" s="70" t="s">
        <v>169</v>
      </c>
      <c r="D22" s="71" t="s">
        <v>106</v>
      </c>
      <c r="E22" s="71">
        <v>1</v>
      </c>
      <c r="F22" s="72"/>
      <c r="G22" s="72"/>
      <c r="H22" s="73"/>
      <c r="I22" s="74"/>
    </row>
    <row r="23" spans="1:9" s="58" customFormat="1" x14ac:dyDescent="0.25">
      <c r="A23" s="68" t="s">
        <v>23</v>
      </c>
      <c r="B23" s="69" t="s">
        <v>170</v>
      </c>
      <c r="C23" s="70" t="s">
        <v>171</v>
      </c>
      <c r="D23" s="71" t="s">
        <v>106</v>
      </c>
      <c r="E23" s="71">
        <v>6</v>
      </c>
      <c r="F23" s="72"/>
      <c r="G23" s="72"/>
      <c r="H23" s="73"/>
      <c r="I23" s="74"/>
    </row>
    <row r="24" spans="1:9" s="58" customFormat="1" x14ac:dyDescent="0.25">
      <c r="A24" s="68" t="s">
        <v>24</v>
      </c>
      <c r="B24" s="69" t="s">
        <v>172</v>
      </c>
      <c r="C24" s="70" t="s">
        <v>173</v>
      </c>
      <c r="D24" s="71" t="s">
        <v>106</v>
      </c>
      <c r="E24" s="71">
        <v>8</v>
      </c>
      <c r="F24" s="72"/>
      <c r="G24" s="72"/>
      <c r="H24" s="73"/>
      <c r="I24" s="74"/>
    </row>
    <row r="25" spans="1:9" s="58" customFormat="1" x14ac:dyDescent="0.25">
      <c r="A25" s="68" t="s">
        <v>26</v>
      </c>
      <c r="B25" s="69" t="s">
        <v>174</v>
      </c>
      <c r="C25" s="70" t="s">
        <v>77</v>
      </c>
      <c r="D25" s="71" t="s">
        <v>106</v>
      </c>
      <c r="E25" s="71">
        <v>6</v>
      </c>
      <c r="F25" s="72"/>
      <c r="G25" s="72"/>
      <c r="H25" s="73"/>
      <c r="I25" s="74"/>
    </row>
    <row r="26" spans="1:9" s="58" customFormat="1" ht="45" x14ac:dyDescent="0.25">
      <c r="A26" s="68" t="s">
        <v>27</v>
      </c>
      <c r="B26" s="69" t="s">
        <v>175</v>
      </c>
      <c r="C26" s="70" t="s">
        <v>176</v>
      </c>
      <c r="D26" s="71" t="s">
        <v>177</v>
      </c>
      <c r="E26" s="71">
        <v>1</v>
      </c>
      <c r="F26" s="72"/>
      <c r="G26" s="72"/>
      <c r="H26" s="73"/>
      <c r="I26" s="74"/>
    </row>
    <row r="27" spans="1:9" s="58" customFormat="1" x14ac:dyDescent="0.25">
      <c r="A27" s="68" t="s">
        <v>28</v>
      </c>
      <c r="B27" s="69" t="s">
        <v>178</v>
      </c>
      <c r="C27" s="70" t="s">
        <v>179</v>
      </c>
      <c r="D27" s="71" t="s">
        <v>106</v>
      </c>
      <c r="E27" s="71">
        <v>1</v>
      </c>
      <c r="F27" s="72"/>
      <c r="G27" s="72"/>
      <c r="H27" s="73"/>
      <c r="I27" s="74"/>
    </row>
    <row r="28" spans="1:9" s="58" customFormat="1" x14ac:dyDescent="0.25">
      <c r="A28" s="68" t="s">
        <v>29</v>
      </c>
      <c r="B28" s="69" t="s">
        <v>180</v>
      </c>
      <c r="C28" s="70" t="s">
        <v>78</v>
      </c>
      <c r="D28" s="71" t="s">
        <v>106</v>
      </c>
      <c r="E28" s="71">
        <v>10</v>
      </c>
      <c r="F28" s="72"/>
      <c r="G28" s="72"/>
      <c r="H28" s="73"/>
      <c r="I28" s="74"/>
    </row>
    <row r="29" spans="1:9" s="58" customFormat="1" x14ac:dyDescent="0.25">
      <c r="A29" s="61">
        <v>3</v>
      </c>
      <c r="B29" s="62"/>
      <c r="C29" s="63" t="s">
        <v>181</v>
      </c>
      <c r="D29" s="64"/>
      <c r="E29" s="65"/>
      <c r="F29" s="65"/>
      <c r="G29" s="65"/>
      <c r="H29" s="66"/>
      <c r="I29" s="67"/>
    </row>
    <row r="30" spans="1:9" s="58" customFormat="1" x14ac:dyDescent="0.25">
      <c r="A30" s="61" t="s">
        <v>53</v>
      </c>
      <c r="B30" s="62"/>
      <c r="C30" s="63" t="s">
        <v>182</v>
      </c>
      <c r="D30" s="64"/>
      <c r="E30" s="65"/>
      <c r="F30" s="65"/>
      <c r="G30" s="65"/>
      <c r="H30" s="66"/>
      <c r="I30" s="67"/>
    </row>
    <row r="31" spans="1:9" s="58" customFormat="1" x14ac:dyDescent="0.25">
      <c r="A31" s="68" t="s">
        <v>201</v>
      </c>
      <c r="B31" s="69" t="s">
        <v>183</v>
      </c>
      <c r="C31" s="70" t="s">
        <v>184</v>
      </c>
      <c r="D31" s="71" t="s">
        <v>16</v>
      </c>
      <c r="E31" s="71">
        <v>396.4</v>
      </c>
      <c r="F31" s="72"/>
      <c r="G31" s="72"/>
      <c r="H31" s="73"/>
      <c r="I31" s="74"/>
    </row>
    <row r="32" spans="1:9" s="58" customFormat="1" x14ac:dyDescent="0.25">
      <c r="A32" s="68" t="s">
        <v>202</v>
      </c>
      <c r="B32" s="69" t="s">
        <v>185</v>
      </c>
      <c r="C32" s="70" t="s">
        <v>186</v>
      </c>
      <c r="D32" s="71" t="s">
        <v>16</v>
      </c>
      <c r="E32" s="71">
        <f>E31</f>
        <v>396.4</v>
      </c>
      <c r="F32" s="72"/>
      <c r="G32" s="72"/>
      <c r="H32" s="73"/>
      <c r="I32" s="74"/>
    </row>
    <row r="33" spans="1:9" s="58" customFormat="1" x14ac:dyDescent="0.25">
      <c r="A33" s="68" t="s">
        <v>203</v>
      </c>
      <c r="B33" s="69" t="s">
        <v>187</v>
      </c>
      <c r="C33" s="70" t="s">
        <v>188</v>
      </c>
      <c r="D33" s="71" t="s">
        <v>83</v>
      </c>
      <c r="E33" s="71">
        <v>36</v>
      </c>
      <c r="F33" s="72"/>
      <c r="G33" s="72"/>
      <c r="H33" s="73"/>
      <c r="I33" s="74"/>
    </row>
    <row r="34" spans="1:9" s="58" customFormat="1" ht="30" x14ac:dyDescent="0.25">
      <c r="A34" s="68" t="s">
        <v>204</v>
      </c>
      <c r="B34" s="69" t="s">
        <v>189</v>
      </c>
      <c r="C34" s="70" t="s">
        <v>190</v>
      </c>
      <c r="D34" s="71" t="s">
        <v>16</v>
      </c>
      <c r="E34" s="71">
        <f>E31</f>
        <v>396.4</v>
      </c>
      <c r="F34" s="72"/>
      <c r="G34" s="72"/>
      <c r="H34" s="73"/>
      <c r="I34" s="74"/>
    </row>
    <row r="35" spans="1:9" s="58" customFormat="1" x14ac:dyDescent="0.25">
      <c r="A35" s="68" t="s">
        <v>205</v>
      </c>
      <c r="B35" s="69" t="s">
        <v>191</v>
      </c>
      <c r="C35" s="70" t="s">
        <v>192</v>
      </c>
      <c r="D35" s="71" t="s">
        <v>16</v>
      </c>
      <c r="E35" s="71">
        <f>E34*1.08</f>
        <v>428.11200000000002</v>
      </c>
      <c r="F35" s="72"/>
      <c r="G35" s="72"/>
      <c r="H35" s="73"/>
      <c r="I35" s="74"/>
    </row>
    <row r="36" spans="1:9" s="58" customFormat="1" x14ac:dyDescent="0.25">
      <c r="A36" s="68" t="s">
        <v>206</v>
      </c>
      <c r="B36" s="69" t="s">
        <v>193</v>
      </c>
      <c r="C36" s="70" t="s">
        <v>194</v>
      </c>
      <c r="D36" s="71" t="s">
        <v>16</v>
      </c>
      <c r="E36" s="71">
        <v>496.4</v>
      </c>
      <c r="F36" s="72"/>
      <c r="G36" s="72"/>
      <c r="H36" s="73"/>
      <c r="I36" s="74"/>
    </row>
    <row r="37" spans="1:9" s="58" customFormat="1" ht="30" x14ac:dyDescent="0.25">
      <c r="A37" s="68" t="s">
        <v>207</v>
      </c>
      <c r="B37" s="69" t="s">
        <v>195</v>
      </c>
      <c r="C37" s="70" t="s">
        <v>196</v>
      </c>
      <c r="D37" s="71" t="s">
        <v>83</v>
      </c>
      <c r="E37" s="71">
        <v>36</v>
      </c>
      <c r="F37" s="72"/>
      <c r="G37" s="72"/>
      <c r="H37" s="73"/>
      <c r="I37" s="74"/>
    </row>
    <row r="38" spans="1:9" s="58" customFormat="1" x14ac:dyDescent="0.25">
      <c r="A38" s="68" t="s">
        <v>208</v>
      </c>
      <c r="B38" s="69" t="s">
        <v>197</v>
      </c>
      <c r="C38" s="70" t="s">
        <v>198</v>
      </c>
      <c r="D38" s="71" t="s">
        <v>83</v>
      </c>
      <c r="E38" s="71">
        <v>28</v>
      </c>
      <c r="F38" s="72"/>
      <c r="G38" s="72"/>
      <c r="H38" s="73"/>
      <c r="I38" s="74"/>
    </row>
    <row r="39" spans="1:9" s="58" customFormat="1" x14ac:dyDescent="0.25">
      <c r="A39" s="68" t="s">
        <v>209</v>
      </c>
      <c r="B39" s="69" t="s">
        <v>199</v>
      </c>
      <c r="C39" s="70" t="s">
        <v>200</v>
      </c>
      <c r="D39" s="71" t="s">
        <v>16</v>
      </c>
      <c r="E39" s="71">
        <v>100</v>
      </c>
      <c r="F39" s="72"/>
      <c r="G39" s="72"/>
      <c r="H39" s="73"/>
      <c r="I39" s="74"/>
    </row>
    <row r="40" spans="1:9" s="58" customFormat="1" x14ac:dyDescent="0.25">
      <c r="A40" s="61" t="s">
        <v>87</v>
      </c>
      <c r="B40" s="62"/>
      <c r="C40" s="63" t="s">
        <v>210</v>
      </c>
      <c r="D40" s="64"/>
      <c r="E40" s="65"/>
      <c r="F40" s="65"/>
      <c r="G40" s="65"/>
      <c r="H40" s="66"/>
      <c r="I40" s="67"/>
    </row>
    <row r="41" spans="1:9" s="58" customFormat="1" x14ac:dyDescent="0.25">
      <c r="A41" s="68" t="s">
        <v>305</v>
      </c>
      <c r="B41" s="75" t="s">
        <v>211</v>
      </c>
      <c r="C41" s="76" t="s">
        <v>212</v>
      </c>
      <c r="D41" s="77" t="s">
        <v>16</v>
      </c>
      <c r="E41" s="77">
        <v>141.33000000000001</v>
      </c>
      <c r="F41" s="77"/>
      <c r="G41" s="77"/>
      <c r="H41" s="73"/>
      <c r="I41" s="74"/>
    </row>
    <row r="42" spans="1:9" s="58" customFormat="1" ht="25.5" x14ac:dyDescent="0.25">
      <c r="A42" s="68" t="s">
        <v>306</v>
      </c>
      <c r="B42" s="75" t="s">
        <v>213</v>
      </c>
      <c r="C42" s="76" t="s">
        <v>214</v>
      </c>
      <c r="D42" s="77" t="s">
        <v>17</v>
      </c>
      <c r="E42" s="77">
        <v>4</v>
      </c>
      <c r="F42" s="77"/>
      <c r="G42" s="77"/>
      <c r="H42" s="73"/>
      <c r="I42" s="74"/>
    </row>
    <row r="43" spans="1:9" s="58" customFormat="1" ht="25.5" x14ac:dyDescent="0.25">
      <c r="A43" s="68" t="s">
        <v>307</v>
      </c>
      <c r="B43" s="75" t="s">
        <v>215</v>
      </c>
      <c r="C43" s="76" t="s">
        <v>216</v>
      </c>
      <c r="D43" s="77" t="s">
        <v>16</v>
      </c>
      <c r="E43" s="77">
        <v>200</v>
      </c>
      <c r="F43" s="77"/>
      <c r="G43" s="77"/>
      <c r="H43" s="73"/>
      <c r="I43" s="74"/>
    </row>
    <row r="44" spans="1:9" s="58" customFormat="1" x14ac:dyDescent="0.25">
      <c r="A44" s="68" t="s">
        <v>308</v>
      </c>
      <c r="B44" s="75" t="s">
        <v>217</v>
      </c>
      <c r="C44" s="76" t="s">
        <v>218</v>
      </c>
      <c r="D44" s="77" t="s">
        <v>106</v>
      </c>
      <c r="E44" s="77">
        <v>3</v>
      </c>
      <c r="F44" s="77"/>
      <c r="G44" s="77"/>
      <c r="H44" s="73"/>
      <c r="I44" s="74"/>
    </row>
    <row r="45" spans="1:9" s="58" customFormat="1" x14ac:dyDescent="0.25">
      <c r="A45" s="68" t="s">
        <v>309</v>
      </c>
      <c r="B45" s="75" t="s">
        <v>219</v>
      </c>
      <c r="C45" s="76" t="s">
        <v>220</v>
      </c>
      <c r="D45" s="77" t="s">
        <v>106</v>
      </c>
      <c r="E45" s="77">
        <v>2</v>
      </c>
      <c r="F45" s="77"/>
      <c r="G45" s="77"/>
      <c r="H45" s="73"/>
      <c r="I45" s="74"/>
    </row>
    <row r="46" spans="1:9" s="58" customFormat="1" x14ac:dyDescent="0.25">
      <c r="A46" s="68" t="s">
        <v>310</v>
      </c>
      <c r="B46" s="75" t="s">
        <v>221</v>
      </c>
      <c r="C46" s="76" t="s">
        <v>222</v>
      </c>
      <c r="D46" s="77" t="s">
        <v>16</v>
      </c>
      <c r="E46" s="77">
        <v>2</v>
      </c>
      <c r="F46" s="77"/>
      <c r="G46" s="77"/>
      <c r="H46" s="73"/>
      <c r="I46" s="74"/>
    </row>
    <row r="47" spans="1:9" s="58" customFormat="1" ht="25.5" x14ac:dyDescent="0.25">
      <c r="A47" s="68" t="s">
        <v>311</v>
      </c>
      <c r="B47" s="75" t="s">
        <v>223</v>
      </c>
      <c r="C47" s="76" t="s">
        <v>224</v>
      </c>
      <c r="D47" s="77" t="s">
        <v>16</v>
      </c>
      <c r="E47" s="77">
        <v>28.5</v>
      </c>
      <c r="F47" s="77"/>
      <c r="G47" s="77"/>
      <c r="H47" s="73"/>
      <c r="I47" s="74"/>
    </row>
    <row r="48" spans="1:9" s="58" customFormat="1" x14ac:dyDescent="0.25">
      <c r="A48" s="61" t="s">
        <v>88</v>
      </c>
      <c r="B48" s="62"/>
      <c r="C48" s="63" t="s">
        <v>225</v>
      </c>
      <c r="D48" s="64"/>
      <c r="E48" s="65"/>
      <c r="F48" s="65"/>
      <c r="G48" s="65"/>
      <c r="H48" s="66"/>
      <c r="I48" s="67"/>
    </row>
    <row r="49" spans="1:9" s="58" customFormat="1" x14ac:dyDescent="0.25">
      <c r="A49" s="68" t="s">
        <v>291</v>
      </c>
      <c r="B49" s="75" t="s">
        <v>226</v>
      </c>
      <c r="C49" s="76" t="s">
        <v>227</v>
      </c>
      <c r="D49" s="77" t="s">
        <v>106</v>
      </c>
      <c r="E49" s="77">
        <v>7</v>
      </c>
      <c r="F49" s="77"/>
      <c r="G49" s="77"/>
      <c r="H49" s="73"/>
      <c r="I49" s="74"/>
    </row>
    <row r="50" spans="1:9" s="58" customFormat="1" x14ac:dyDescent="0.25">
      <c r="A50" s="68" t="s">
        <v>292</v>
      </c>
      <c r="B50" s="75" t="s">
        <v>228</v>
      </c>
      <c r="C50" s="76" t="s">
        <v>229</v>
      </c>
      <c r="D50" s="77" t="s">
        <v>83</v>
      </c>
      <c r="E50" s="77">
        <v>28</v>
      </c>
      <c r="F50" s="77"/>
      <c r="G50" s="77"/>
      <c r="H50" s="73"/>
      <c r="I50" s="74"/>
    </row>
    <row r="51" spans="1:9" s="58" customFormat="1" ht="25.5" x14ac:dyDescent="0.25">
      <c r="A51" s="68" t="s">
        <v>293</v>
      </c>
      <c r="B51" s="75" t="s">
        <v>230</v>
      </c>
      <c r="C51" s="76" t="s">
        <v>231</v>
      </c>
      <c r="D51" s="77" t="s">
        <v>83</v>
      </c>
      <c r="E51" s="77">
        <v>28</v>
      </c>
      <c r="F51" s="77"/>
      <c r="G51" s="77"/>
      <c r="H51" s="73"/>
      <c r="I51" s="74"/>
    </row>
    <row r="52" spans="1:9" s="58" customFormat="1" ht="51" x14ac:dyDescent="0.25">
      <c r="A52" s="68" t="s">
        <v>294</v>
      </c>
      <c r="B52" s="75">
        <v>100665</v>
      </c>
      <c r="C52" s="76" t="s">
        <v>232</v>
      </c>
      <c r="D52" s="77" t="s">
        <v>16</v>
      </c>
      <c r="E52" s="77">
        <v>3.8</v>
      </c>
      <c r="F52" s="77"/>
      <c r="G52" s="77"/>
      <c r="H52" s="73"/>
      <c r="I52" s="74"/>
    </row>
    <row r="53" spans="1:9" s="58" customFormat="1" ht="25.5" x14ac:dyDescent="0.25">
      <c r="A53" s="68" t="s">
        <v>295</v>
      </c>
      <c r="B53" s="75" t="s">
        <v>233</v>
      </c>
      <c r="C53" s="76" t="s">
        <v>234</v>
      </c>
      <c r="D53" s="77" t="s">
        <v>16</v>
      </c>
      <c r="E53" s="77">
        <f>3.8+2.1</f>
        <v>5.9</v>
      </c>
      <c r="F53" s="77"/>
      <c r="G53" s="77"/>
      <c r="H53" s="73"/>
      <c r="I53" s="74"/>
    </row>
    <row r="54" spans="1:9" s="58" customFormat="1" x14ac:dyDescent="0.25">
      <c r="A54" s="68" t="s">
        <v>296</v>
      </c>
      <c r="B54" s="75" t="s">
        <v>235</v>
      </c>
      <c r="C54" s="76" t="s">
        <v>236</v>
      </c>
      <c r="D54" s="77" t="s">
        <v>106</v>
      </c>
      <c r="E54" s="77">
        <v>4</v>
      </c>
      <c r="F54" s="77"/>
      <c r="G54" s="77"/>
      <c r="H54" s="73"/>
      <c r="I54" s="74"/>
    </row>
    <row r="55" spans="1:9" s="58" customFormat="1" ht="25.5" x14ac:dyDescent="0.25">
      <c r="A55" s="68" t="s">
        <v>297</v>
      </c>
      <c r="B55" s="75" t="s">
        <v>237</v>
      </c>
      <c r="C55" s="76" t="s">
        <v>238</v>
      </c>
      <c r="D55" s="77" t="s">
        <v>106</v>
      </c>
      <c r="E55" s="77">
        <v>1</v>
      </c>
      <c r="F55" s="77"/>
      <c r="G55" s="77"/>
      <c r="H55" s="73"/>
      <c r="I55" s="74"/>
    </row>
    <row r="56" spans="1:9" s="58" customFormat="1" x14ac:dyDescent="0.25">
      <c r="A56" s="68" t="s">
        <v>298</v>
      </c>
      <c r="B56" s="75" t="s">
        <v>239</v>
      </c>
      <c r="C56" s="76" t="s">
        <v>240</v>
      </c>
      <c r="D56" s="77" t="s">
        <v>106</v>
      </c>
      <c r="E56" s="77">
        <v>2</v>
      </c>
      <c r="F56" s="77"/>
      <c r="G56" s="77"/>
      <c r="H56" s="73"/>
      <c r="I56" s="74"/>
    </row>
    <row r="57" spans="1:9" s="58" customFormat="1" x14ac:dyDescent="0.25">
      <c r="A57" s="68" t="s">
        <v>299</v>
      </c>
      <c r="B57" s="75" t="s">
        <v>241</v>
      </c>
      <c r="C57" s="76" t="s">
        <v>242</v>
      </c>
      <c r="D57" s="77" t="s">
        <v>80</v>
      </c>
      <c r="E57" s="77">
        <v>1</v>
      </c>
      <c r="F57" s="77"/>
      <c r="G57" s="77"/>
      <c r="H57" s="73"/>
      <c r="I57" s="74"/>
    </row>
    <row r="58" spans="1:9" s="58" customFormat="1" ht="25.5" x14ac:dyDescent="0.25">
      <c r="A58" s="68" t="s">
        <v>300</v>
      </c>
      <c r="B58" s="75" t="s">
        <v>243</v>
      </c>
      <c r="C58" s="76" t="s">
        <v>244</v>
      </c>
      <c r="D58" s="77" t="s">
        <v>80</v>
      </c>
      <c r="E58" s="77">
        <v>6</v>
      </c>
      <c r="F58" s="77"/>
      <c r="G58" s="77"/>
      <c r="H58" s="73"/>
      <c r="I58" s="74"/>
    </row>
    <row r="59" spans="1:9" s="58" customFormat="1" ht="25.5" x14ac:dyDescent="0.25">
      <c r="A59" s="68" t="s">
        <v>301</v>
      </c>
      <c r="B59" s="75" t="s">
        <v>245</v>
      </c>
      <c r="C59" s="76" t="s">
        <v>246</v>
      </c>
      <c r="D59" s="77" t="s">
        <v>80</v>
      </c>
      <c r="E59" s="77">
        <v>1</v>
      </c>
      <c r="F59" s="77"/>
      <c r="G59" s="77"/>
      <c r="H59" s="73"/>
      <c r="I59" s="74"/>
    </row>
    <row r="60" spans="1:9" s="58" customFormat="1" x14ac:dyDescent="0.25">
      <c r="A60" s="68" t="s">
        <v>302</v>
      </c>
      <c r="B60" s="75"/>
      <c r="C60" s="76" t="s">
        <v>247</v>
      </c>
      <c r="D60" s="77"/>
      <c r="E60" s="77"/>
      <c r="F60" s="77"/>
      <c r="G60" s="77"/>
      <c r="H60" s="73"/>
      <c r="I60" s="74"/>
    </row>
    <row r="61" spans="1:9" s="58" customFormat="1" ht="30" x14ac:dyDescent="0.25">
      <c r="A61" s="68" t="s">
        <v>312</v>
      </c>
      <c r="B61" s="75" t="s">
        <v>248</v>
      </c>
      <c r="C61" s="76" t="s">
        <v>249</v>
      </c>
      <c r="D61" s="77" t="s">
        <v>17</v>
      </c>
      <c r="E61" s="77">
        <v>0.19</v>
      </c>
      <c r="F61" s="77"/>
      <c r="G61" s="77"/>
      <c r="H61" s="73"/>
      <c r="I61" s="74"/>
    </row>
    <row r="62" spans="1:9" s="58" customFormat="1" ht="30" x14ac:dyDescent="0.25">
      <c r="A62" s="68" t="s">
        <v>313</v>
      </c>
      <c r="B62" s="75" t="s">
        <v>250</v>
      </c>
      <c r="C62" s="76" t="s">
        <v>251</v>
      </c>
      <c r="D62" s="77" t="s">
        <v>25</v>
      </c>
      <c r="E62" s="77">
        <v>20</v>
      </c>
      <c r="F62" s="77"/>
      <c r="G62" s="77"/>
      <c r="H62" s="73"/>
      <c r="I62" s="74"/>
    </row>
    <row r="63" spans="1:9" s="58" customFormat="1" ht="30" x14ac:dyDescent="0.25">
      <c r="A63" s="68" t="s">
        <v>314</v>
      </c>
      <c r="B63" s="75" t="s">
        <v>252</v>
      </c>
      <c r="C63" s="76" t="s">
        <v>253</v>
      </c>
      <c r="D63" s="77" t="s">
        <v>25</v>
      </c>
      <c r="E63" s="77">
        <v>200</v>
      </c>
      <c r="F63" s="77"/>
      <c r="G63" s="77"/>
      <c r="H63" s="73"/>
      <c r="I63" s="74"/>
    </row>
    <row r="64" spans="1:9" s="58" customFormat="1" ht="30" x14ac:dyDescent="0.25">
      <c r="A64" s="68" t="s">
        <v>315</v>
      </c>
      <c r="B64" s="75" t="s">
        <v>254</v>
      </c>
      <c r="C64" s="76" t="s">
        <v>255</v>
      </c>
      <c r="D64" s="77" t="s">
        <v>81</v>
      </c>
      <c r="E64" s="77">
        <v>30</v>
      </c>
      <c r="F64" s="77"/>
      <c r="G64" s="77"/>
      <c r="H64" s="73"/>
      <c r="I64" s="74"/>
    </row>
    <row r="65" spans="1:9" s="58" customFormat="1" x14ac:dyDescent="0.25">
      <c r="A65" s="68" t="s">
        <v>303</v>
      </c>
      <c r="B65" s="75">
        <v>8666</v>
      </c>
      <c r="C65" s="76" t="s">
        <v>256</v>
      </c>
      <c r="D65" s="77" t="s">
        <v>22</v>
      </c>
      <c r="E65" s="77">
        <v>35</v>
      </c>
      <c r="F65" s="77"/>
      <c r="G65" s="77"/>
      <c r="H65" s="73"/>
      <c r="I65" s="74"/>
    </row>
    <row r="66" spans="1:9" s="58" customFormat="1" ht="25.5" x14ac:dyDescent="0.25">
      <c r="A66" s="68" t="s">
        <v>304</v>
      </c>
      <c r="B66" s="75" t="s">
        <v>257</v>
      </c>
      <c r="C66" s="76" t="s">
        <v>258</v>
      </c>
      <c r="D66" s="77" t="s">
        <v>16</v>
      </c>
      <c r="E66" s="77">
        <v>4</v>
      </c>
      <c r="F66" s="77"/>
      <c r="G66" s="77"/>
      <c r="H66" s="73"/>
      <c r="I66" s="74"/>
    </row>
    <row r="67" spans="1:9" s="58" customFormat="1" x14ac:dyDescent="0.25">
      <c r="A67" s="61" t="s">
        <v>89</v>
      </c>
      <c r="B67" s="62"/>
      <c r="C67" s="63" t="s">
        <v>338</v>
      </c>
      <c r="D67" s="64"/>
      <c r="E67" s="65"/>
      <c r="F67" s="65"/>
      <c r="G67" s="65"/>
      <c r="H67" s="66"/>
      <c r="I67" s="67"/>
    </row>
    <row r="68" spans="1:9" s="58" customFormat="1" ht="25.5" x14ac:dyDescent="0.25">
      <c r="A68" s="68" t="s">
        <v>316</v>
      </c>
      <c r="B68" s="75" t="s">
        <v>260</v>
      </c>
      <c r="C68" s="76" t="s">
        <v>261</v>
      </c>
      <c r="D68" s="77" t="s">
        <v>16</v>
      </c>
      <c r="E68" s="77">
        <v>28.5</v>
      </c>
      <c r="F68" s="77"/>
      <c r="G68" s="77"/>
      <c r="H68" s="73"/>
      <c r="I68" s="74"/>
    </row>
    <row r="69" spans="1:9" s="58" customFormat="1" ht="25.5" x14ac:dyDescent="0.25">
      <c r="A69" s="68" t="s">
        <v>339</v>
      </c>
      <c r="B69" s="75" t="s">
        <v>262</v>
      </c>
      <c r="C69" s="76" t="s">
        <v>263</v>
      </c>
      <c r="D69" s="77" t="s">
        <v>16</v>
      </c>
      <c r="E69" s="77">
        <v>28.5</v>
      </c>
      <c r="F69" s="77"/>
      <c r="G69" s="77"/>
      <c r="H69" s="73"/>
      <c r="I69" s="74"/>
    </row>
    <row r="70" spans="1:9" s="58" customFormat="1" x14ac:dyDescent="0.25">
      <c r="A70" s="68" t="s">
        <v>340</v>
      </c>
      <c r="B70" s="75" t="s">
        <v>264</v>
      </c>
      <c r="C70" s="76" t="s">
        <v>265</v>
      </c>
      <c r="D70" s="77" t="s">
        <v>16</v>
      </c>
      <c r="E70" s="77">
        <v>99.75</v>
      </c>
      <c r="F70" s="77"/>
      <c r="G70" s="77"/>
      <c r="H70" s="73"/>
      <c r="I70" s="74"/>
    </row>
    <row r="71" spans="1:9" s="58" customFormat="1" x14ac:dyDescent="0.25">
      <c r="A71" s="68" t="s">
        <v>341</v>
      </c>
      <c r="B71" s="75" t="s">
        <v>266</v>
      </c>
      <c r="C71" s="76" t="s">
        <v>267</v>
      </c>
      <c r="D71" s="77" t="s">
        <v>17</v>
      </c>
      <c r="E71" s="77">
        <v>6.75</v>
      </c>
      <c r="F71" s="77"/>
      <c r="G71" s="77"/>
      <c r="H71" s="73"/>
      <c r="I71" s="74"/>
    </row>
    <row r="72" spans="1:9" s="58" customFormat="1" x14ac:dyDescent="0.25">
      <c r="A72" s="68" t="s">
        <v>342</v>
      </c>
      <c r="B72" s="75" t="s">
        <v>268</v>
      </c>
      <c r="C72" s="76" t="s">
        <v>269</v>
      </c>
      <c r="D72" s="77" t="s">
        <v>17</v>
      </c>
      <c r="E72" s="77">
        <v>2</v>
      </c>
      <c r="F72" s="77"/>
      <c r="G72" s="77"/>
      <c r="H72" s="73"/>
      <c r="I72" s="74"/>
    </row>
    <row r="73" spans="1:9" s="58" customFormat="1" x14ac:dyDescent="0.25">
      <c r="A73" s="68" t="s">
        <v>343</v>
      </c>
      <c r="B73" s="75" t="s">
        <v>270</v>
      </c>
      <c r="C73" s="76" t="s">
        <v>271</v>
      </c>
      <c r="D73" s="77" t="s">
        <v>17</v>
      </c>
      <c r="E73" s="77">
        <v>2</v>
      </c>
      <c r="F73" s="77"/>
      <c r="G73" s="77"/>
      <c r="H73" s="73"/>
      <c r="I73" s="74"/>
    </row>
    <row r="74" spans="1:9" s="58" customFormat="1" x14ac:dyDescent="0.25">
      <c r="A74" s="68" t="s">
        <v>344</v>
      </c>
      <c r="B74" s="75" t="s">
        <v>272</v>
      </c>
      <c r="C74" s="76" t="s">
        <v>273</v>
      </c>
      <c r="D74" s="77" t="s">
        <v>17</v>
      </c>
      <c r="E74" s="77">
        <v>1.75</v>
      </c>
      <c r="F74" s="77"/>
      <c r="G74" s="77"/>
      <c r="H74" s="73"/>
      <c r="I74" s="74"/>
    </row>
    <row r="75" spans="1:9" s="58" customFormat="1" x14ac:dyDescent="0.25">
      <c r="A75" s="68" t="s">
        <v>345</v>
      </c>
      <c r="B75" s="75" t="s">
        <v>274</v>
      </c>
      <c r="C75" s="76" t="s">
        <v>109</v>
      </c>
      <c r="D75" s="77" t="s">
        <v>16</v>
      </c>
      <c r="E75" s="77">
        <v>84</v>
      </c>
      <c r="F75" s="77"/>
      <c r="G75" s="77"/>
      <c r="H75" s="73"/>
      <c r="I75" s="74"/>
    </row>
    <row r="76" spans="1:9" s="58" customFormat="1" ht="25.5" x14ac:dyDescent="0.25">
      <c r="A76" s="68" t="s">
        <v>346</v>
      </c>
      <c r="B76" s="75" t="s">
        <v>275</v>
      </c>
      <c r="C76" s="76" t="s">
        <v>276</v>
      </c>
      <c r="D76" s="77" t="s">
        <v>16</v>
      </c>
      <c r="E76" s="77">
        <v>84</v>
      </c>
      <c r="F76" s="77"/>
      <c r="G76" s="77"/>
      <c r="H76" s="73"/>
      <c r="I76" s="74"/>
    </row>
    <row r="77" spans="1:9" s="58" customFormat="1" ht="25.5" x14ac:dyDescent="0.25">
      <c r="A77" s="68" t="s">
        <v>347</v>
      </c>
      <c r="B77" s="75" t="s">
        <v>277</v>
      </c>
      <c r="C77" s="76" t="s">
        <v>278</v>
      </c>
      <c r="D77" s="77" t="s">
        <v>16</v>
      </c>
      <c r="E77" s="77">
        <v>286</v>
      </c>
      <c r="F77" s="77"/>
      <c r="G77" s="77"/>
      <c r="H77" s="73"/>
      <c r="I77" s="74"/>
    </row>
    <row r="78" spans="1:9" s="58" customFormat="1" ht="25.5" x14ac:dyDescent="0.25">
      <c r="A78" s="68" t="s">
        <v>348</v>
      </c>
      <c r="B78" s="75" t="s">
        <v>279</v>
      </c>
      <c r="C78" s="76" t="s">
        <v>280</v>
      </c>
      <c r="D78" s="77" t="s">
        <v>16</v>
      </c>
      <c r="E78" s="77">
        <v>35</v>
      </c>
      <c r="F78" s="77"/>
      <c r="G78" s="77"/>
      <c r="H78" s="73"/>
      <c r="I78" s="74"/>
    </row>
    <row r="79" spans="1:9" s="58" customFormat="1" x14ac:dyDescent="0.25">
      <c r="A79" s="68" t="s">
        <v>349</v>
      </c>
      <c r="B79" s="75" t="s">
        <v>281</v>
      </c>
      <c r="C79" s="76" t="s">
        <v>282</v>
      </c>
      <c r="D79" s="77" t="s">
        <v>16</v>
      </c>
      <c r="E79" s="77">
        <v>150</v>
      </c>
      <c r="F79" s="77"/>
      <c r="G79" s="77"/>
      <c r="H79" s="73"/>
      <c r="I79" s="74"/>
    </row>
    <row r="80" spans="1:9" s="58" customFormat="1" ht="25.5" x14ac:dyDescent="0.25">
      <c r="A80" s="68" t="s">
        <v>350</v>
      </c>
      <c r="B80" s="75" t="s">
        <v>283</v>
      </c>
      <c r="C80" s="76" t="s">
        <v>284</v>
      </c>
      <c r="D80" s="77" t="s">
        <v>83</v>
      </c>
      <c r="E80" s="77">
        <v>3</v>
      </c>
      <c r="F80" s="77"/>
      <c r="G80" s="77"/>
      <c r="H80" s="73"/>
      <c r="I80" s="74"/>
    </row>
    <row r="81" spans="1:9" s="58" customFormat="1" x14ac:dyDescent="0.25">
      <c r="A81" s="68" t="s">
        <v>351</v>
      </c>
      <c r="B81" s="75" t="s">
        <v>285</v>
      </c>
      <c r="C81" s="76" t="s">
        <v>286</v>
      </c>
      <c r="D81" s="77" t="s">
        <v>16</v>
      </c>
      <c r="E81" s="77">
        <v>286</v>
      </c>
      <c r="F81" s="77"/>
      <c r="G81" s="77"/>
      <c r="H81" s="73"/>
      <c r="I81" s="74"/>
    </row>
    <row r="82" spans="1:9" s="58" customFormat="1" x14ac:dyDescent="0.25">
      <c r="A82" s="68" t="s">
        <v>352</v>
      </c>
      <c r="B82" s="75" t="s">
        <v>287</v>
      </c>
      <c r="C82" s="76" t="s">
        <v>288</v>
      </c>
      <c r="D82" s="77" t="s">
        <v>22</v>
      </c>
      <c r="E82" s="77">
        <v>15</v>
      </c>
      <c r="F82" s="77"/>
      <c r="G82" s="77"/>
      <c r="H82" s="73"/>
      <c r="I82" s="74"/>
    </row>
    <row r="83" spans="1:9" s="58" customFormat="1" x14ac:dyDescent="0.25">
      <c r="A83" s="68" t="s">
        <v>353</v>
      </c>
      <c r="B83" s="75" t="s">
        <v>289</v>
      </c>
      <c r="C83" s="76" t="s">
        <v>290</v>
      </c>
      <c r="D83" s="77" t="s">
        <v>16</v>
      </c>
      <c r="E83" s="77">
        <v>28.5</v>
      </c>
      <c r="F83" s="77"/>
      <c r="G83" s="77"/>
      <c r="H83" s="73"/>
      <c r="I83" s="74"/>
    </row>
    <row r="84" spans="1:9" s="58" customFormat="1" x14ac:dyDescent="0.25">
      <c r="A84" s="61" t="s">
        <v>90</v>
      </c>
      <c r="B84" s="62"/>
      <c r="C84" s="63" t="s">
        <v>354</v>
      </c>
      <c r="D84" s="64"/>
      <c r="E84" s="65"/>
      <c r="F84" s="65"/>
      <c r="G84" s="65"/>
      <c r="H84" s="66"/>
      <c r="I84" s="67"/>
    </row>
    <row r="85" spans="1:9" s="58" customFormat="1" x14ac:dyDescent="0.25">
      <c r="A85" s="78" t="s">
        <v>355</v>
      </c>
      <c r="B85" s="75" t="s">
        <v>318</v>
      </c>
      <c r="C85" s="76" t="s">
        <v>319</v>
      </c>
      <c r="D85" s="77" t="s">
        <v>106</v>
      </c>
      <c r="E85" s="77">
        <v>1</v>
      </c>
      <c r="F85" s="77"/>
      <c r="G85" s="77"/>
      <c r="H85" s="73"/>
      <c r="I85" s="74"/>
    </row>
    <row r="86" spans="1:9" s="58" customFormat="1" x14ac:dyDescent="0.25">
      <c r="A86" s="78" t="s">
        <v>356</v>
      </c>
      <c r="B86" s="75" t="s">
        <v>320</v>
      </c>
      <c r="C86" s="76" t="s">
        <v>321</v>
      </c>
      <c r="D86" s="77" t="s">
        <v>16</v>
      </c>
      <c r="E86" s="77">
        <v>5.5</v>
      </c>
      <c r="F86" s="77"/>
      <c r="G86" s="77"/>
      <c r="H86" s="73"/>
      <c r="I86" s="74"/>
    </row>
    <row r="87" spans="1:9" s="58" customFormat="1" x14ac:dyDescent="0.25">
      <c r="A87" s="78" t="s">
        <v>357</v>
      </c>
      <c r="B87" s="75" t="s">
        <v>322</v>
      </c>
      <c r="C87" s="76" t="s">
        <v>323</v>
      </c>
      <c r="D87" s="77" t="s">
        <v>16</v>
      </c>
      <c r="E87" s="77">
        <v>14.76</v>
      </c>
      <c r="F87" s="77"/>
      <c r="G87" s="77"/>
      <c r="H87" s="73"/>
      <c r="I87" s="74"/>
    </row>
    <row r="88" spans="1:9" s="58" customFormat="1" x14ac:dyDescent="0.25">
      <c r="A88" s="78" t="s">
        <v>358</v>
      </c>
      <c r="B88" s="75" t="s">
        <v>324</v>
      </c>
      <c r="C88" s="76" t="s">
        <v>325</v>
      </c>
      <c r="D88" s="77" t="s">
        <v>106</v>
      </c>
      <c r="E88" s="77">
        <v>4</v>
      </c>
      <c r="F88" s="77"/>
      <c r="G88" s="77"/>
      <c r="H88" s="73"/>
      <c r="I88" s="74"/>
    </row>
    <row r="89" spans="1:9" s="58" customFormat="1" x14ac:dyDescent="0.25">
      <c r="A89" s="78" t="s">
        <v>359</v>
      </c>
      <c r="B89" s="75" t="s">
        <v>326</v>
      </c>
      <c r="C89" s="76" t="s">
        <v>327</v>
      </c>
      <c r="D89" s="77" t="s">
        <v>106</v>
      </c>
      <c r="E89" s="77">
        <v>2</v>
      </c>
      <c r="F89" s="77"/>
      <c r="G89" s="77"/>
      <c r="H89" s="73"/>
      <c r="I89" s="74"/>
    </row>
    <row r="90" spans="1:9" s="58" customFormat="1" x14ac:dyDescent="0.25">
      <c r="A90" s="78" t="s">
        <v>360</v>
      </c>
      <c r="B90" s="75" t="s">
        <v>328</v>
      </c>
      <c r="C90" s="76" t="s">
        <v>329</v>
      </c>
      <c r="D90" s="77" t="s">
        <v>106</v>
      </c>
      <c r="E90" s="77">
        <v>1</v>
      </c>
      <c r="F90" s="77"/>
      <c r="G90" s="77"/>
      <c r="H90" s="73"/>
      <c r="I90" s="74"/>
    </row>
    <row r="91" spans="1:9" s="58" customFormat="1" x14ac:dyDescent="0.25">
      <c r="A91" s="78" t="s">
        <v>361</v>
      </c>
      <c r="B91" s="75" t="s">
        <v>330</v>
      </c>
      <c r="C91" s="76" t="s">
        <v>331</v>
      </c>
      <c r="D91" s="77" t="s">
        <v>106</v>
      </c>
      <c r="E91" s="77">
        <v>6</v>
      </c>
      <c r="F91" s="77"/>
      <c r="G91" s="77"/>
      <c r="H91" s="73"/>
      <c r="I91" s="74"/>
    </row>
    <row r="92" spans="1:9" s="58" customFormat="1" x14ac:dyDescent="0.25">
      <c r="A92" s="78" t="s">
        <v>362</v>
      </c>
      <c r="B92" s="75" t="s">
        <v>332</v>
      </c>
      <c r="C92" s="76" t="s">
        <v>333</v>
      </c>
      <c r="D92" s="77" t="s">
        <v>106</v>
      </c>
      <c r="E92" s="77">
        <v>6</v>
      </c>
      <c r="F92" s="77"/>
      <c r="G92" s="77"/>
      <c r="H92" s="73"/>
      <c r="I92" s="74"/>
    </row>
    <row r="93" spans="1:9" s="58" customFormat="1" x14ac:dyDescent="0.25">
      <c r="A93" s="78" t="s">
        <v>363</v>
      </c>
      <c r="B93" s="75" t="s">
        <v>334</v>
      </c>
      <c r="C93" s="76" t="s">
        <v>335</v>
      </c>
      <c r="D93" s="77" t="s">
        <v>106</v>
      </c>
      <c r="E93" s="77">
        <v>3</v>
      </c>
      <c r="F93" s="77"/>
      <c r="G93" s="77"/>
      <c r="H93" s="73"/>
      <c r="I93" s="74"/>
    </row>
    <row r="94" spans="1:9" s="58" customFormat="1" x14ac:dyDescent="0.25">
      <c r="A94" s="78" t="s">
        <v>364</v>
      </c>
      <c r="B94" s="75" t="s">
        <v>336</v>
      </c>
      <c r="C94" s="76" t="s">
        <v>337</v>
      </c>
      <c r="D94" s="77" t="s">
        <v>106</v>
      </c>
      <c r="E94" s="77">
        <v>6</v>
      </c>
      <c r="F94" s="77"/>
      <c r="G94" s="77"/>
      <c r="H94" s="73"/>
      <c r="I94" s="74"/>
    </row>
    <row r="95" spans="1:9" s="58" customFormat="1" x14ac:dyDescent="0.25">
      <c r="A95" s="61" t="s">
        <v>91</v>
      </c>
      <c r="B95" s="62"/>
      <c r="C95" s="63" t="s">
        <v>378</v>
      </c>
      <c r="D95" s="64"/>
      <c r="E95" s="65"/>
      <c r="F95" s="65"/>
      <c r="G95" s="65"/>
      <c r="H95" s="66"/>
      <c r="I95" s="67"/>
    </row>
    <row r="96" spans="1:9" s="58" customFormat="1" x14ac:dyDescent="0.25">
      <c r="A96" s="78" t="s">
        <v>365</v>
      </c>
      <c r="B96" s="75" t="s">
        <v>379</v>
      </c>
      <c r="C96" s="76" t="s">
        <v>380</v>
      </c>
      <c r="D96" s="77" t="s">
        <v>106</v>
      </c>
      <c r="E96" s="77">
        <v>1</v>
      </c>
      <c r="F96" s="77"/>
      <c r="G96" s="77"/>
      <c r="H96" s="73"/>
      <c r="I96" s="74"/>
    </row>
    <row r="97" spans="1:9" s="58" customFormat="1" x14ac:dyDescent="0.25">
      <c r="A97" s="78" t="s">
        <v>366</v>
      </c>
      <c r="B97" s="75" t="s">
        <v>381</v>
      </c>
      <c r="C97" s="76" t="s">
        <v>382</v>
      </c>
      <c r="D97" s="77" t="s">
        <v>83</v>
      </c>
      <c r="E97" s="77">
        <v>5.5</v>
      </c>
      <c r="F97" s="77"/>
      <c r="G97" s="77"/>
      <c r="H97" s="73"/>
      <c r="I97" s="74"/>
    </row>
    <row r="98" spans="1:9" s="58" customFormat="1" x14ac:dyDescent="0.25">
      <c r="A98" s="78" t="s">
        <v>367</v>
      </c>
      <c r="B98" s="75" t="s">
        <v>383</v>
      </c>
      <c r="C98" s="76" t="s">
        <v>384</v>
      </c>
      <c r="D98" s="77" t="s">
        <v>106</v>
      </c>
      <c r="E98" s="77">
        <v>1</v>
      </c>
      <c r="F98" s="77"/>
      <c r="G98" s="77"/>
      <c r="H98" s="73"/>
      <c r="I98" s="74"/>
    </row>
    <row r="99" spans="1:9" s="58" customFormat="1" ht="25.5" x14ac:dyDescent="0.25">
      <c r="A99" s="78" t="s">
        <v>368</v>
      </c>
      <c r="B99" s="75" t="s">
        <v>385</v>
      </c>
      <c r="C99" s="76" t="s">
        <v>386</v>
      </c>
      <c r="D99" s="77" t="s">
        <v>83</v>
      </c>
      <c r="E99" s="77">
        <v>30</v>
      </c>
      <c r="F99" s="77"/>
      <c r="G99" s="77"/>
      <c r="H99" s="73"/>
      <c r="I99" s="74"/>
    </row>
    <row r="100" spans="1:9" s="58" customFormat="1" ht="25.5" x14ac:dyDescent="0.25">
      <c r="A100" s="78" t="s">
        <v>369</v>
      </c>
      <c r="B100" s="75" t="s">
        <v>387</v>
      </c>
      <c r="C100" s="76" t="s">
        <v>388</v>
      </c>
      <c r="D100" s="77" t="s">
        <v>83</v>
      </c>
      <c r="E100" s="77">
        <v>10</v>
      </c>
      <c r="F100" s="77"/>
      <c r="G100" s="77"/>
      <c r="H100" s="73"/>
      <c r="I100" s="74"/>
    </row>
    <row r="101" spans="1:9" s="58" customFormat="1" ht="25.5" x14ac:dyDescent="0.25">
      <c r="A101" s="78" t="s">
        <v>370</v>
      </c>
      <c r="B101" s="75" t="s">
        <v>389</v>
      </c>
      <c r="C101" s="76" t="s">
        <v>390</v>
      </c>
      <c r="D101" s="77" t="s">
        <v>83</v>
      </c>
      <c r="E101" s="77">
        <v>35</v>
      </c>
      <c r="F101" s="77"/>
      <c r="G101" s="77"/>
      <c r="H101" s="73"/>
      <c r="I101" s="74"/>
    </row>
    <row r="102" spans="1:9" s="58" customFormat="1" x14ac:dyDescent="0.25">
      <c r="A102" s="78" t="s">
        <v>371</v>
      </c>
      <c r="B102" s="75" t="s">
        <v>391</v>
      </c>
      <c r="C102" s="76" t="s">
        <v>392</v>
      </c>
      <c r="D102" s="77" t="s">
        <v>106</v>
      </c>
      <c r="E102" s="77">
        <v>3</v>
      </c>
      <c r="F102" s="77"/>
      <c r="G102" s="77"/>
      <c r="H102" s="73"/>
      <c r="I102" s="74"/>
    </row>
    <row r="103" spans="1:9" s="58" customFormat="1" ht="25.5" x14ac:dyDescent="0.25">
      <c r="A103" s="78" t="s">
        <v>372</v>
      </c>
      <c r="B103" s="75" t="s">
        <v>393</v>
      </c>
      <c r="C103" s="76" t="s">
        <v>394</v>
      </c>
      <c r="D103" s="77" t="s">
        <v>106</v>
      </c>
      <c r="E103" s="77">
        <v>3</v>
      </c>
      <c r="F103" s="77"/>
      <c r="G103" s="77"/>
      <c r="H103" s="73"/>
      <c r="I103" s="74"/>
    </row>
    <row r="104" spans="1:9" s="58" customFormat="1" ht="25.5" x14ac:dyDescent="0.25">
      <c r="A104" s="78" t="s">
        <v>373</v>
      </c>
      <c r="B104" s="75" t="s">
        <v>395</v>
      </c>
      <c r="C104" s="76" t="s">
        <v>396</v>
      </c>
      <c r="D104" s="77" t="s">
        <v>106</v>
      </c>
      <c r="E104" s="77">
        <v>1</v>
      </c>
      <c r="F104" s="77"/>
      <c r="G104" s="77"/>
      <c r="H104" s="73"/>
      <c r="I104" s="74"/>
    </row>
    <row r="105" spans="1:9" s="58" customFormat="1" x14ac:dyDescent="0.25">
      <c r="A105" s="78" t="s">
        <v>374</v>
      </c>
      <c r="B105" s="75" t="s">
        <v>397</v>
      </c>
      <c r="C105" s="76" t="s">
        <v>398</v>
      </c>
      <c r="D105" s="77" t="s">
        <v>106</v>
      </c>
      <c r="E105" s="77">
        <v>1</v>
      </c>
      <c r="F105" s="77"/>
      <c r="G105" s="77"/>
      <c r="H105" s="73"/>
      <c r="I105" s="74"/>
    </row>
    <row r="106" spans="1:9" s="58" customFormat="1" ht="38.25" x14ac:dyDescent="0.25">
      <c r="A106" s="78" t="s">
        <v>375</v>
      </c>
      <c r="B106" s="75" t="s">
        <v>951</v>
      </c>
      <c r="C106" s="76" t="s">
        <v>871</v>
      </c>
      <c r="D106" s="77" t="s">
        <v>106</v>
      </c>
      <c r="E106" s="77">
        <v>5</v>
      </c>
      <c r="F106" s="77"/>
      <c r="G106" s="77"/>
      <c r="H106" s="73"/>
      <c r="I106" s="74"/>
    </row>
    <row r="107" spans="1:9" s="58" customFormat="1" x14ac:dyDescent="0.25">
      <c r="A107" s="78" t="s">
        <v>376</v>
      </c>
      <c r="B107" s="75" t="s">
        <v>399</v>
      </c>
      <c r="C107" s="76" t="s">
        <v>400</v>
      </c>
      <c r="D107" s="77" t="s">
        <v>106</v>
      </c>
      <c r="E107" s="77">
        <v>2</v>
      </c>
      <c r="F107" s="77"/>
      <c r="G107" s="77"/>
      <c r="H107" s="73"/>
      <c r="I107" s="74"/>
    </row>
    <row r="108" spans="1:9" s="58" customFormat="1" x14ac:dyDescent="0.25">
      <c r="A108" s="78" t="s">
        <v>377</v>
      </c>
      <c r="B108" s="75" t="s">
        <v>401</v>
      </c>
      <c r="C108" s="76" t="s">
        <v>402</v>
      </c>
      <c r="D108" s="77" t="s">
        <v>106</v>
      </c>
      <c r="E108" s="77">
        <v>1</v>
      </c>
      <c r="F108" s="77"/>
      <c r="G108" s="77"/>
      <c r="H108" s="73"/>
      <c r="I108" s="74"/>
    </row>
    <row r="109" spans="1:9" s="58" customFormat="1" x14ac:dyDescent="0.25">
      <c r="A109" s="61" t="s">
        <v>92</v>
      </c>
      <c r="B109" s="62"/>
      <c r="C109" s="63" t="s">
        <v>403</v>
      </c>
      <c r="D109" s="64"/>
      <c r="E109" s="65"/>
      <c r="F109" s="65"/>
      <c r="G109" s="65"/>
      <c r="H109" s="66"/>
      <c r="I109" s="67"/>
    </row>
    <row r="110" spans="1:9" s="58" customFormat="1" x14ac:dyDescent="0.25">
      <c r="A110" s="61" t="s">
        <v>405</v>
      </c>
      <c r="B110" s="62"/>
      <c r="C110" s="63" t="s">
        <v>404</v>
      </c>
      <c r="D110" s="64"/>
      <c r="E110" s="65"/>
      <c r="F110" s="65"/>
      <c r="G110" s="65"/>
      <c r="H110" s="66"/>
      <c r="I110" s="67"/>
    </row>
    <row r="111" spans="1:9" s="58" customFormat="1" ht="25.5" x14ac:dyDescent="0.25">
      <c r="A111" s="78" t="s">
        <v>406</v>
      </c>
      <c r="B111" s="75" t="s">
        <v>430</v>
      </c>
      <c r="C111" s="76" t="s">
        <v>431</v>
      </c>
      <c r="D111" s="77" t="s">
        <v>106</v>
      </c>
      <c r="E111" s="77">
        <v>1</v>
      </c>
      <c r="F111" s="77"/>
      <c r="G111" s="77"/>
      <c r="H111" s="73"/>
      <c r="I111" s="74"/>
    </row>
    <row r="112" spans="1:9" s="58" customFormat="1" x14ac:dyDescent="0.25">
      <c r="A112" s="78" t="s">
        <v>407</v>
      </c>
      <c r="B112" s="75" t="s">
        <v>432</v>
      </c>
      <c r="C112" s="76" t="s">
        <v>433</v>
      </c>
      <c r="D112" s="77" t="s">
        <v>106</v>
      </c>
      <c r="E112" s="77">
        <v>6</v>
      </c>
      <c r="F112" s="77"/>
      <c r="G112" s="77"/>
      <c r="H112" s="73"/>
      <c r="I112" s="74"/>
    </row>
    <row r="113" spans="1:9" s="58" customFormat="1" x14ac:dyDescent="0.25">
      <c r="A113" s="78" t="s">
        <v>408</v>
      </c>
      <c r="B113" s="75" t="s">
        <v>434</v>
      </c>
      <c r="C113" s="76" t="s">
        <v>435</v>
      </c>
      <c r="D113" s="77" t="s">
        <v>106</v>
      </c>
      <c r="E113" s="77">
        <v>10</v>
      </c>
      <c r="F113" s="77"/>
      <c r="G113" s="77"/>
      <c r="H113" s="73"/>
      <c r="I113" s="74"/>
    </row>
    <row r="114" spans="1:9" s="58" customFormat="1" x14ac:dyDescent="0.25">
      <c r="A114" s="78" t="s">
        <v>409</v>
      </c>
      <c r="B114" s="75" t="s">
        <v>436</v>
      </c>
      <c r="C114" s="76" t="s">
        <v>437</v>
      </c>
      <c r="D114" s="77" t="s">
        <v>82</v>
      </c>
      <c r="E114" s="77">
        <v>1</v>
      </c>
      <c r="F114" s="77"/>
      <c r="G114" s="77"/>
      <c r="H114" s="73"/>
      <c r="I114" s="74"/>
    </row>
    <row r="115" spans="1:9" s="58" customFormat="1" ht="25.5" x14ac:dyDescent="0.25">
      <c r="A115" s="78" t="s">
        <v>410</v>
      </c>
      <c r="B115" s="75" t="s">
        <v>438</v>
      </c>
      <c r="C115" s="76" t="s">
        <v>439</v>
      </c>
      <c r="D115" s="77" t="s">
        <v>106</v>
      </c>
      <c r="E115" s="77">
        <v>10</v>
      </c>
      <c r="F115" s="77"/>
      <c r="G115" s="77"/>
      <c r="H115" s="73"/>
      <c r="I115" s="74"/>
    </row>
    <row r="116" spans="1:9" s="58" customFormat="1" x14ac:dyDescent="0.25">
      <c r="A116" s="78" t="s">
        <v>411</v>
      </c>
      <c r="B116" s="75" t="s">
        <v>440</v>
      </c>
      <c r="C116" s="76" t="s">
        <v>441</v>
      </c>
      <c r="D116" s="77" t="s">
        <v>106</v>
      </c>
      <c r="E116" s="77">
        <v>1</v>
      </c>
      <c r="F116" s="77"/>
      <c r="G116" s="77"/>
      <c r="H116" s="73"/>
      <c r="I116" s="74"/>
    </row>
    <row r="117" spans="1:9" s="58" customFormat="1" x14ac:dyDescent="0.25">
      <c r="A117" s="78" t="s">
        <v>412</v>
      </c>
      <c r="B117" s="75" t="s">
        <v>442</v>
      </c>
      <c r="C117" s="76" t="s">
        <v>443</v>
      </c>
      <c r="D117" s="77" t="s">
        <v>106</v>
      </c>
      <c r="E117" s="77">
        <v>1</v>
      </c>
      <c r="F117" s="77"/>
      <c r="G117" s="77"/>
      <c r="H117" s="73"/>
      <c r="I117" s="74"/>
    </row>
    <row r="118" spans="1:9" s="58" customFormat="1" ht="25.5" x14ac:dyDescent="0.25">
      <c r="A118" s="78" t="s">
        <v>413</v>
      </c>
      <c r="B118" s="75" t="s">
        <v>444</v>
      </c>
      <c r="C118" s="76" t="s">
        <v>445</v>
      </c>
      <c r="D118" s="77" t="s">
        <v>106</v>
      </c>
      <c r="E118" s="77">
        <v>1</v>
      </c>
      <c r="F118" s="77"/>
      <c r="G118" s="77"/>
      <c r="H118" s="73"/>
      <c r="I118" s="74"/>
    </row>
    <row r="119" spans="1:9" s="58" customFormat="1" x14ac:dyDescent="0.25">
      <c r="A119" s="61" t="s">
        <v>446</v>
      </c>
      <c r="B119" s="62"/>
      <c r="C119" s="63" t="s">
        <v>456</v>
      </c>
      <c r="D119" s="64"/>
      <c r="E119" s="65"/>
      <c r="F119" s="65"/>
      <c r="G119" s="65"/>
      <c r="H119" s="66"/>
      <c r="I119" s="67"/>
    </row>
    <row r="120" spans="1:9" s="58" customFormat="1" x14ac:dyDescent="0.25">
      <c r="A120" s="78" t="s">
        <v>447</v>
      </c>
      <c r="B120" s="75" t="s">
        <v>457</v>
      </c>
      <c r="C120" s="76" t="s">
        <v>458</v>
      </c>
      <c r="D120" s="77" t="s">
        <v>106</v>
      </c>
      <c r="E120" s="77">
        <v>25</v>
      </c>
      <c r="F120" s="77"/>
      <c r="G120" s="77"/>
      <c r="H120" s="73"/>
      <c r="I120" s="74"/>
    </row>
    <row r="121" spans="1:9" s="58" customFormat="1" ht="25.5" x14ac:dyDescent="0.25">
      <c r="A121" s="78" t="s">
        <v>448</v>
      </c>
      <c r="B121" s="75" t="s">
        <v>459</v>
      </c>
      <c r="C121" s="76" t="s">
        <v>460</v>
      </c>
      <c r="D121" s="77" t="s">
        <v>83</v>
      </c>
      <c r="E121" s="77">
        <v>358</v>
      </c>
      <c r="F121" s="77"/>
      <c r="G121" s="77"/>
      <c r="H121" s="73"/>
      <c r="I121" s="74"/>
    </row>
    <row r="122" spans="1:9" s="58" customFormat="1" ht="25.5" x14ac:dyDescent="0.25">
      <c r="A122" s="78" t="s">
        <v>449</v>
      </c>
      <c r="B122" s="75" t="s">
        <v>461</v>
      </c>
      <c r="C122" s="76" t="s">
        <v>462</v>
      </c>
      <c r="D122" s="77" t="s">
        <v>83</v>
      </c>
      <c r="E122" s="77">
        <v>558</v>
      </c>
      <c r="F122" s="77"/>
      <c r="G122" s="77"/>
      <c r="H122" s="73"/>
      <c r="I122" s="74"/>
    </row>
    <row r="123" spans="1:9" s="58" customFormat="1" ht="25.5" x14ac:dyDescent="0.25">
      <c r="A123" s="78" t="s">
        <v>450</v>
      </c>
      <c r="B123" s="75" t="s">
        <v>463</v>
      </c>
      <c r="C123" s="76" t="s">
        <v>464</v>
      </c>
      <c r="D123" s="77" t="s">
        <v>83</v>
      </c>
      <c r="E123" s="77">
        <v>128</v>
      </c>
      <c r="F123" s="77"/>
      <c r="G123" s="77"/>
      <c r="H123" s="73"/>
      <c r="I123" s="74"/>
    </row>
    <row r="124" spans="1:9" s="58" customFormat="1" x14ac:dyDescent="0.25">
      <c r="A124" s="78" t="s">
        <v>451</v>
      </c>
      <c r="B124" s="75" t="s">
        <v>465</v>
      </c>
      <c r="C124" s="76" t="s">
        <v>466</v>
      </c>
      <c r="D124" s="77" t="s">
        <v>80</v>
      </c>
      <c r="E124" s="77">
        <v>16</v>
      </c>
      <c r="F124" s="77"/>
      <c r="G124" s="77"/>
      <c r="H124" s="73"/>
      <c r="I124" s="74"/>
    </row>
    <row r="125" spans="1:9" s="58" customFormat="1" x14ac:dyDescent="0.25">
      <c r="A125" s="78" t="s">
        <v>452</v>
      </c>
      <c r="B125" s="75" t="s">
        <v>467</v>
      </c>
      <c r="C125" s="76" t="s">
        <v>468</v>
      </c>
      <c r="D125" s="77" t="s">
        <v>80</v>
      </c>
      <c r="E125" s="77">
        <v>4</v>
      </c>
      <c r="F125" s="77"/>
      <c r="G125" s="77"/>
      <c r="H125" s="73"/>
      <c r="I125" s="74"/>
    </row>
    <row r="126" spans="1:9" s="58" customFormat="1" x14ac:dyDescent="0.25">
      <c r="A126" s="78" t="s">
        <v>453</v>
      </c>
      <c r="B126" s="75" t="s">
        <v>469</v>
      </c>
      <c r="C126" s="76" t="s">
        <v>470</v>
      </c>
      <c r="D126" s="77" t="s">
        <v>80</v>
      </c>
      <c r="E126" s="77">
        <v>1</v>
      </c>
      <c r="F126" s="77"/>
      <c r="G126" s="77"/>
      <c r="H126" s="73"/>
      <c r="I126" s="74"/>
    </row>
    <row r="127" spans="1:9" s="58" customFormat="1" x14ac:dyDescent="0.25">
      <c r="A127" s="78" t="s">
        <v>454</v>
      </c>
      <c r="B127" s="75" t="s">
        <v>471</v>
      </c>
      <c r="C127" s="76" t="s">
        <v>472</v>
      </c>
      <c r="D127" s="77" t="s">
        <v>80</v>
      </c>
      <c r="E127" s="77">
        <v>5</v>
      </c>
      <c r="F127" s="77"/>
      <c r="G127" s="77"/>
      <c r="H127" s="73"/>
      <c r="I127" s="74"/>
    </row>
    <row r="128" spans="1:9" s="58" customFormat="1" ht="25.5" x14ac:dyDescent="0.25">
      <c r="A128" s="78" t="s">
        <v>455</v>
      </c>
      <c r="B128" s="75" t="s">
        <v>473</v>
      </c>
      <c r="C128" s="76" t="s">
        <v>474</v>
      </c>
      <c r="D128" s="77" t="s">
        <v>83</v>
      </c>
      <c r="E128" s="77">
        <v>135</v>
      </c>
      <c r="F128" s="77"/>
      <c r="G128" s="77"/>
      <c r="H128" s="73"/>
      <c r="I128" s="74"/>
    </row>
    <row r="129" spans="1:9" s="58" customFormat="1" x14ac:dyDescent="0.25">
      <c r="A129" s="61" t="s">
        <v>475</v>
      </c>
      <c r="B129" s="62"/>
      <c r="C129" s="63" t="s">
        <v>477</v>
      </c>
      <c r="D129" s="64"/>
      <c r="E129" s="65"/>
      <c r="F129" s="65"/>
      <c r="G129" s="65"/>
      <c r="H129" s="66"/>
      <c r="I129" s="67"/>
    </row>
    <row r="130" spans="1:9" s="58" customFormat="1" ht="25.5" x14ac:dyDescent="0.25">
      <c r="A130" s="78" t="s">
        <v>476</v>
      </c>
      <c r="B130" s="75" t="s">
        <v>478</v>
      </c>
      <c r="C130" s="76" t="s">
        <v>479</v>
      </c>
      <c r="D130" s="77" t="s">
        <v>106</v>
      </c>
      <c r="E130" s="77">
        <v>2</v>
      </c>
      <c r="F130" s="77"/>
      <c r="G130" s="77"/>
      <c r="H130" s="73"/>
      <c r="I130" s="74"/>
    </row>
    <row r="131" spans="1:9" s="58" customFormat="1" x14ac:dyDescent="0.25">
      <c r="A131" s="78" t="s">
        <v>484</v>
      </c>
      <c r="B131" s="75" t="s">
        <v>480</v>
      </c>
      <c r="C131" s="76" t="s">
        <v>481</v>
      </c>
      <c r="D131" s="77" t="s">
        <v>106</v>
      </c>
      <c r="E131" s="77">
        <v>39</v>
      </c>
      <c r="F131" s="77"/>
      <c r="G131" s="77"/>
      <c r="H131" s="73"/>
      <c r="I131" s="74"/>
    </row>
    <row r="132" spans="1:9" s="58" customFormat="1" ht="25.5" x14ac:dyDescent="0.25">
      <c r="A132" s="78" t="s">
        <v>485</v>
      </c>
      <c r="B132" s="75" t="s">
        <v>482</v>
      </c>
      <c r="C132" s="76" t="s">
        <v>483</v>
      </c>
      <c r="D132" s="77" t="s">
        <v>106</v>
      </c>
      <c r="E132" s="77">
        <v>35</v>
      </c>
      <c r="F132" s="77"/>
      <c r="G132" s="77"/>
      <c r="H132" s="73"/>
      <c r="I132" s="74"/>
    </row>
    <row r="133" spans="1:9" s="58" customFormat="1" x14ac:dyDescent="0.25">
      <c r="A133" s="61" t="s">
        <v>488</v>
      </c>
      <c r="B133" s="62"/>
      <c r="C133" s="63" t="s">
        <v>489</v>
      </c>
      <c r="D133" s="64"/>
      <c r="E133" s="65"/>
      <c r="F133" s="65"/>
      <c r="G133" s="65"/>
      <c r="H133" s="66"/>
      <c r="I133" s="67"/>
    </row>
    <row r="134" spans="1:9" s="58" customFormat="1" ht="30" x14ac:dyDescent="0.25">
      <c r="A134" s="78" t="s">
        <v>414</v>
      </c>
      <c r="B134" s="75" t="s">
        <v>490</v>
      </c>
      <c r="C134" s="76" t="s">
        <v>491</v>
      </c>
      <c r="D134" s="77" t="s">
        <v>83</v>
      </c>
      <c r="E134" s="77">
        <v>222</v>
      </c>
      <c r="F134" s="77"/>
      <c r="G134" s="77"/>
      <c r="H134" s="73"/>
      <c r="I134" s="74"/>
    </row>
    <row r="135" spans="1:9" s="58" customFormat="1" ht="30" x14ac:dyDescent="0.25">
      <c r="A135" s="78" t="s">
        <v>415</v>
      </c>
      <c r="B135" s="75" t="s">
        <v>492</v>
      </c>
      <c r="C135" s="76" t="s">
        <v>493</v>
      </c>
      <c r="D135" s="77" t="s">
        <v>106</v>
      </c>
      <c r="E135" s="77">
        <v>38</v>
      </c>
      <c r="F135" s="77"/>
      <c r="G135" s="77"/>
      <c r="H135" s="73"/>
      <c r="I135" s="74"/>
    </row>
    <row r="136" spans="1:9" s="58" customFormat="1" ht="30" x14ac:dyDescent="0.25">
      <c r="A136" s="78" t="s">
        <v>416</v>
      </c>
      <c r="B136" s="75" t="s">
        <v>494</v>
      </c>
      <c r="C136" s="76" t="s">
        <v>495</v>
      </c>
      <c r="D136" s="77" t="s">
        <v>106</v>
      </c>
      <c r="E136" s="77">
        <v>24</v>
      </c>
      <c r="F136" s="77"/>
      <c r="G136" s="77"/>
      <c r="H136" s="73"/>
      <c r="I136" s="74"/>
    </row>
    <row r="137" spans="1:9" s="58" customFormat="1" ht="30" x14ac:dyDescent="0.25">
      <c r="A137" s="78" t="s">
        <v>417</v>
      </c>
      <c r="B137" s="75" t="s">
        <v>496</v>
      </c>
      <c r="C137" s="76" t="s">
        <v>497</v>
      </c>
      <c r="D137" s="77" t="s">
        <v>106</v>
      </c>
      <c r="E137" s="77">
        <v>24</v>
      </c>
      <c r="F137" s="77"/>
      <c r="G137" s="77"/>
      <c r="H137" s="73"/>
      <c r="I137" s="74"/>
    </row>
    <row r="138" spans="1:9" s="58" customFormat="1" ht="30" x14ac:dyDescent="0.25">
      <c r="A138" s="78" t="s">
        <v>418</v>
      </c>
      <c r="B138" s="75" t="s">
        <v>498</v>
      </c>
      <c r="C138" s="76" t="s">
        <v>499</v>
      </c>
      <c r="D138" s="77" t="s">
        <v>83</v>
      </c>
      <c r="E138" s="77">
        <v>35</v>
      </c>
      <c r="F138" s="77"/>
      <c r="G138" s="77"/>
      <c r="H138" s="73"/>
      <c r="I138" s="74"/>
    </row>
    <row r="139" spans="1:9" s="58" customFormat="1" ht="30" x14ac:dyDescent="0.25">
      <c r="A139" s="78" t="s">
        <v>419</v>
      </c>
      <c r="B139" s="75" t="s">
        <v>500</v>
      </c>
      <c r="C139" s="76" t="s">
        <v>501</v>
      </c>
      <c r="D139" s="77" t="s">
        <v>106</v>
      </c>
      <c r="E139" s="77">
        <v>10</v>
      </c>
      <c r="F139" s="77"/>
      <c r="G139" s="77"/>
      <c r="H139" s="73"/>
      <c r="I139" s="74"/>
    </row>
    <row r="140" spans="1:9" s="58" customFormat="1" ht="30" x14ac:dyDescent="0.25">
      <c r="A140" s="78" t="s">
        <v>420</v>
      </c>
      <c r="B140" s="75" t="s">
        <v>502</v>
      </c>
      <c r="C140" s="76" t="s">
        <v>503</v>
      </c>
      <c r="D140" s="77" t="s">
        <v>106</v>
      </c>
      <c r="E140" s="77">
        <v>10</v>
      </c>
      <c r="F140" s="77"/>
      <c r="G140" s="77"/>
      <c r="H140" s="73"/>
      <c r="I140" s="74"/>
    </row>
    <row r="141" spans="1:9" s="58" customFormat="1" ht="30" x14ac:dyDescent="0.25">
      <c r="A141" s="78" t="s">
        <v>421</v>
      </c>
      <c r="B141" s="75" t="s">
        <v>504</v>
      </c>
      <c r="C141" s="76" t="s">
        <v>505</v>
      </c>
      <c r="D141" s="77" t="s">
        <v>106</v>
      </c>
      <c r="E141" s="77">
        <v>30</v>
      </c>
      <c r="F141" s="77"/>
      <c r="G141" s="77"/>
      <c r="H141" s="73"/>
      <c r="I141" s="74"/>
    </row>
    <row r="142" spans="1:9" s="58" customFormat="1" ht="30" x14ac:dyDescent="0.25">
      <c r="A142" s="78" t="s">
        <v>422</v>
      </c>
      <c r="B142" s="75" t="s">
        <v>506</v>
      </c>
      <c r="C142" s="76" t="s">
        <v>507</v>
      </c>
      <c r="D142" s="77" t="s">
        <v>83</v>
      </c>
      <c r="E142" s="77">
        <v>217</v>
      </c>
      <c r="F142" s="77"/>
      <c r="G142" s="77"/>
      <c r="H142" s="73"/>
      <c r="I142" s="74"/>
    </row>
    <row r="143" spans="1:9" s="58" customFormat="1" ht="30" x14ac:dyDescent="0.25">
      <c r="A143" s="78" t="s">
        <v>423</v>
      </c>
      <c r="B143" s="75" t="s">
        <v>508</v>
      </c>
      <c r="C143" s="76" t="s">
        <v>509</v>
      </c>
      <c r="D143" s="77" t="s">
        <v>17</v>
      </c>
      <c r="E143" s="77">
        <v>32.549999999999997</v>
      </c>
      <c r="F143" s="77"/>
      <c r="G143" s="77"/>
      <c r="H143" s="73"/>
      <c r="I143" s="74"/>
    </row>
    <row r="144" spans="1:9" s="58" customFormat="1" ht="30" x14ac:dyDescent="0.25">
      <c r="A144" s="78" t="s">
        <v>424</v>
      </c>
      <c r="B144" s="75" t="s">
        <v>510</v>
      </c>
      <c r="C144" s="76" t="s">
        <v>511</v>
      </c>
      <c r="D144" s="77" t="s">
        <v>17</v>
      </c>
      <c r="E144" s="77">
        <v>32.549999999999997</v>
      </c>
      <c r="F144" s="77"/>
      <c r="G144" s="77"/>
      <c r="H144" s="73"/>
      <c r="I144" s="74"/>
    </row>
    <row r="145" spans="1:9" s="58" customFormat="1" ht="30" x14ac:dyDescent="0.25">
      <c r="A145" s="78" t="s">
        <v>425</v>
      </c>
      <c r="B145" s="75" t="s">
        <v>512</v>
      </c>
      <c r="C145" s="76" t="s">
        <v>513</v>
      </c>
      <c r="D145" s="77" t="s">
        <v>106</v>
      </c>
      <c r="E145" s="77">
        <v>10</v>
      </c>
      <c r="F145" s="77"/>
      <c r="G145" s="77"/>
      <c r="H145" s="73"/>
      <c r="I145" s="74"/>
    </row>
    <row r="146" spans="1:9" s="58" customFormat="1" ht="30" x14ac:dyDescent="0.25">
      <c r="A146" s="78" t="s">
        <v>426</v>
      </c>
      <c r="B146" s="75" t="s">
        <v>514</v>
      </c>
      <c r="C146" s="76" t="s">
        <v>515</v>
      </c>
      <c r="D146" s="77" t="s">
        <v>106</v>
      </c>
      <c r="E146" s="77">
        <v>10</v>
      </c>
      <c r="F146" s="77"/>
      <c r="G146" s="77"/>
      <c r="H146" s="73"/>
      <c r="I146" s="74"/>
    </row>
    <row r="147" spans="1:9" s="58" customFormat="1" ht="30" x14ac:dyDescent="0.25">
      <c r="A147" s="78" t="s">
        <v>427</v>
      </c>
      <c r="B147" s="75" t="s">
        <v>516</v>
      </c>
      <c r="C147" s="76" t="s">
        <v>517</v>
      </c>
      <c r="D147" s="77" t="s">
        <v>106</v>
      </c>
      <c r="E147" s="77">
        <v>10</v>
      </c>
      <c r="F147" s="77"/>
      <c r="G147" s="77"/>
      <c r="H147" s="73"/>
      <c r="I147" s="74"/>
    </row>
    <row r="148" spans="1:9" s="58" customFormat="1" ht="30" x14ac:dyDescent="0.25">
      <c r="A148" s="78" t="s">
        <v>428</v>
      </c>
      <c r="B148" s="75" t="s">
        <v>518</v>
      </c>
      <c r="C148" s="76" t="s">
        <v>519</v>
      </c>
      <c r="D148" s="77" t="s">
        <v>106</v>
      </c>
      <c r="E148" s="77">
        <v>10</v>
      </c>
      <c r="F148" s="77"/>
      <c r="G148" s="77"/>
      <c r="H148" s="73"/>
      <c r="I148" s="74"/>
    </row>
    <row r="149" spans="1:9" s="58" customFormat="1" ht="30" x14ac:dyDescent="0.25">
      <c r="A149" s="78" t="s">
        <v>429</v>
      </c>
      <c r="B149" s="75" t="s">
        <v>272</v>
      </c>
      <c r="C149" s="76" t="s">
        <v>273</v>
      </c>
      <c r="D149" s="77" t="s">
        <v>17</v>
      </c>
      <c r="E149" s="77">
        <v>0.74</v>
      </c>
      <c r="F149" s="77"/>
      <c r="G149" s="77"/>
      <c r="H149" s="73"/>
      <c r="I149" s="74"/>
    </row>
    <row r="150" spans="1:9" s="58" customFormat="1" x14ac:dyDescent="0.25">
      <c r="A150" s="61" t="s">
        <v>936</v>
      </c>
      <c r="B150" s="62"/>
      <c r="C150" s="63" t="s">
        <v>925</v>
      </c>
      <c r="D150" s="64"/>
      <c r="E150" s="65"/>
      <c r="F150" s="65"/>
      <c r="G150" s="65"/>
      <c r="H150" s="66"/>
      <c r="I150" s="67"/>
    </row>
    <row r="151" spans="1:9" s="58" customFormat="1" x14ac:dyDescent="0.25">
      <c r="A151" s="78" t="s">
        <v>937</v>
      </c>
      <c r="B151" s="75" t="s">
        <v>926</v>
      </c>
      <c r="C151" s="76" t="s">
        <v>933</v>
      </c>
      <c r="D151" s="77" t="s">
        <v>106</v>
      </c>
      <c r="E151" s="77">
        <v>1</v>
      </c>
      <c r="F151" s="77"/>
      <c r="G151" s="77"/>
      <c r="H151" s="73"/>
      <c r="I151" s="74"/>
    </row>
    <row r="152" spans="1:9" s="58" customFormat="1" x14ac:dyDescent="0.25">
      <c r="A152" s="78" t="s">
        <v>938</v>
      </c>
      <c r="B152" s="75" t="s">
        <v>928</v>
      </c>
      <c r="C152" s="76" t="s">
        <v>927</v>
      </c>
      <c r="D152" s="77" t="s">
        <v>106</v>
      </c>
      <c r="E152" s="77">
        <v>1</v>
      </c>
      <c r="F152" s="77"/>
      <c r="G152" s="77"/>
      <c r="H152" s="73"/>
      <c r="I152" s="74"/>
    </row>
    <row r="153" spans="1:9" s="58" customFormat="1" x14ac:dyDescent="0.25">
      <c r="A153" s="78" t="s">
        <v>939</v>
      </c>
      <c r="B153" s="75" t="s">
        <v>930</v>
      </c>
      <c r="C153" s="76" t="s">
        <v>929</v>
      </c>
      <c r="D153" s="77" t="s">
        <v>106</v>
      </c>
      <c r="E153" s="77">
        <v>3</v>
      </c>
      <c r="F153" s="77"/>
      <c r="G153" s="77"/>
      <c r="H153" s="73"/>
      <c r="I153" s="74"/>
    </row>
    <row r="154" spans="1:9" s="58" customFormat="1" x14ac:dyDescent="0.25">
      <c r="A154" s="78" t="s">
        <v>940</v>
      </c>
      <c r="B154" s="75" t="s">
        <v>498</v>
      </c>
      <c r="C154" s="76" t="s">
        <v>499</v>
      </c>
      <c r="D154" s="77" t="s">
        <v>83</v>
      </c>
      <c r="E154" s="77">
        <v>8</v>
      </c>
      <c r="F154" s="77"/>
      <c r="G154" s="77"/>
      <c r="H154" s="73"/>
      <c r="I154" s="74"/>
    </row>
    <row r="155" spans="1:9" s="58" customFormat="1" x14ac:dyDescent="0.25">
      <c r="A155" s="78" t="s">
        <v>941</v>
      </c>
      <c r="B155" s="75" t="s">
        <v>932</v>
      </c>
      <c r="C155" s="76" t="s">
        <v>931</v>
      </c>
      <c r="D155" s="77" t="s">
        <v>22</v>
      </c>
      <c r="E155" s="77">
        <v>8</v>
      </c>
      <c r="F155" s="77"/>
      <c r="G155" s="77"/>
      <c r="H155" s="73"/>
      <c r="I155" s="74"/>
    </row>
    <row r="156" spans="1:9" s="58" customFormat="1" x14ac:dyDescent="0.25">
      <c r="A156" s="78" t="s">
        <v>942</v>
      </c>
      <c r="B156" s="75" t="s">
        <v>935</v>
      </c>
      <c r="C156" s="76" t="s">
        <v>934</v>
      </c>
      <c r="D156" s="77" t="s">
        <v>25</v>
      </c>
      <c r="E156" s="77">
        <v>4</v>
      </c>
      <c r="F156" s="77"/>
      <c r="G156" s="77"/>
      <c r="H156" s="73"/>
      <c r="I156" s="74"/>
    </row>
    <row r="157" spans="1:9" s="58" customFormat="1" x14ac:dyDescent="0.25">
      <c r="A157" s="61" t="s">
        <v>93</v>
      </c>
      <c r="B157" s="62"/>
      <c r="C157" s="63" t="s">
        <v>520</v>
      </c>
      <c r="D157" s="64"/>
      <c r="E157" s="65"/>
      <c r="F157" s="65"/>
      <c r="G157" s="65"/>
      <c r="H157" s="66"/>
      <c r="I157" s="67"/>
    </row>
    <row r="158" spans="1:9" s="58" customFormat="1" ht="25.5" x14ac:dyDescent="0.25">
      <c r="A158" s="78" t="s">
        <v>530</v>
      </c>
      <c r="B158" s="75" t="s">
        <v>277</v>
      </c>
      <c r="C158" s="76" t="s">
        <v>278</v>
      </c>
      <c r="D158" s="77" t="s">
        <v>16</v>
      </c>
      <c r="E158" s="77">
        <v>79</v>
      </c>
      <c r="F158" s="77"/>
      <c r="G158" s="77"/>
      <c r="H158" s="73"/>
      <c r="I158" s="74"/>
    </row>
    <row r="159" spans="1:9" s="58" customFormat="1" x14ac:dyDescent="0.25">
      <c r="A159" s="78" t="s">
        <v>531</v>
      </c>
      <c r="B159" s="75" t="s">
        <v>285</v>
      </c>
      <c r="C159" s="76" t="s">
        <v>286</v>
      </c>
      <c r="D159" s="77" t="s">
        <v>16</v>
      </c>
      <c r="E159" s="77">
        <v>60</v>
      </c>
      <c r="F159" s="77"/>
      <c r="G159" s="77"/>
      <c r="H159" s="73"/>
      <c r="I159" s="74"/>
    </row>
    <row r="160" spans="1:9" s="58" customFormat="1" x14ac:dyDescent="0.25">
      <c r="A160" s="78" t="s">
        <v>532</v>
      </c>
      <c r="B160" s="75" t="s">
        <v>521</v>
      </c>
      <c r="C160" s="76" t="s">
        <v>522</v>
      </c>
      <c r="D160" s="77" t="s">
        <v>82</v>
      </c>
      <c r="E160" s="77">
        <v>100</v>
      </c>
      <c r="F160" s="77"/>
      <c r="G160" s="77"/>
      <c r="H160" s="73"/>
      <c r="I160" s="74"/>
    </row>
    <row r="161" spans="1:9" s="58" customFormat="1" x14ac:dyDescent="0.25">
      <c r="A161" s="78" t="s">
        <v>533</v>
      </c>
      <c r="B161" s="75" t="s">
        <v>523</v>
      </c>
      <c r="C161" s="76" t="s">
        <v>524</v>
      </c>
      <c r="D161" s="77" t="s">
        <v>16</v>
      </c>
      <c r="E161" s="77">
        <v>50</v>
      </c>
      <c r="F161" s="77"/>
      <c r="G161" s="77"/>
      <c r="H161" s="73"/>
      <c r="I161" s="74"/>
    </row>
    <row r="162" spans="1:9" s="58" customFormat="1" x14ac:dyDescent="0.25">
      <c r="A162" s="78" t="s">
        <v>534</v>
      </c>
      <c r="B162" s="75" t="s">
        <v>525</v>
      </c>
      <c r="C162" s="76" t="s">
        <v>526</v>
      </c>
      <c r="D162" s="77" t="s">
        <v>16</v>
      </c>
      <c r="E162" s="77">
        <v>25</v>
      </c>
      <c r="F162" s="77"/>
      <c r="G162" s="77"/>
      <c r="H162" s="73"/>
      <c r="I162" s="74"/>
    </row>
    <row r="163" spans="1:9" s="58" customFormat="1" x14ac:dyDescent="0.25">
      <c r="A163" s="78" t="s">
        <v>535</v>
      </c>
      <c r="B163" s="75" t="s">
        <v>254</v>
      </c>
      <c r="C163" s="76" t="s">
        <v>255</v>
      </c>
      <c r="D163" s="77" t="s">
        <v>81</v>
      </c>
      <c r="E163" s="77">
        <v>100</v>
      </c>
      <c r="F163" s="77"/>
      <c r="G163" s="77"/>
      <c r="H163" s="73"/>
      <c r="I163" s="74"/>
    </row>
    <row r="164" spans="1:9" s="58" customFormat="1" x14ac:dyDescent="0.25">
      <c r="A164" s="78" t="s">
        <v>921</v>
      </c>
      <c r="B164" s="75"/>
      <c r="C164" s="76" t="s">
        <v>920</v>
      </c>
      <c r="D164" s="77" t="s">
        <v>106</v>
      </c>
      <c r="E164" s="77">
        <v>15</v>
      </c>
      <c r="F164" s="77"/>
      <c r="G164" s="77"/>
      <c r="H164" s="73"/>
      <c r="I164" s="74"/>
    </row>
    <row r="165" spans="1:9" s="58" customFormat="1" x14ac:dyDescent="0.25">
      <c r="A165" s="61" t="s">
        <v>94</v>
      </c>
      <c r="B165" s="62"/>
      <c r="C165" s="63" t="s">
        <v>527</v>
      </c>
      <c r="D165" s="64"/>
      <c r="E165" s="65"/>
      <c r="F165" s="65"/>
      <c r="G165" s="65"/>
      <c r="H165" s="66"/>
      <c r="I165" s="67"/>
    </row>
    <row r="166" spans="1:9" s="58" customFormat="1" ht="25.5" x14ac:dyDescent="0.25">
      <c r="A166" s="78" t="s">
        <v>536</v>
      </c>
      <c r="B166" s="75" t="s">
        <v>528</v>
      </c>
      <c r="C166" s="76" t="s">
        <v>529</v>
      </c>
      <c r="D166" s="77" t="s">
        <v>22</v>
      </c>
      <c r="E166" s="77">
        <v>72.599999999999994</v>
      </c>
      <c r="F166" s="77"/>
      <c r="G166" s="77"/>
      <c r="H166" s="73"/>
      <c r="I166" s="74"/>
    </row>
    <row r="167" spans="1:9" s="58" customFormat="1" ht="25.5" x14ac:dyDescent="0.25">
      <c r="A167" s="78" t="s">
        <v>537</v>
      </c>
      <c r="B167" s="75" t="s">
        <v>924</v>
      </c>
      <c r="C167" s="76" t="s">
        <v>923</v>
      </c>
      <c r="D167" s="77" t="s">
        <v>83</v>
      </c>
      <c r="E167" s="77">
        <v>72.599999999999994</v>
      </c>
      <c r="F167" s="77"/>
      <c r="G167" s="77"/>
      <c r="H167" s="73"/>
      <c r="I167" s="74"/>
    </row>
    <row r="168" spans="1:9" s="58" customFormat="1" x14ac:dyDescent="0.25">
      <c r="A168" s="78" t="s">
        <v>922</v>
      </c>
      <c r="B168" s="75" t="s">
        <v>272</v>
      </c>
      <c r="C168" s="76" t="s">
        <v>273</v>
      </c>
      <c r="D168" s="77" t="s">
        <v>17</v>
      </c>
      <c r="E168" s="77">
        <v>14.48</v>
      </c>
      <c r="F168" s="77"/>
      <c r="G168" s="77"/>
      <c r="H168" s="73"/>
      <c r="I168" s="74"/>
    </row>
    <row r="169" spans="1:9" s="58" customFormat="1" x14ac:dyDescent="0.25">
      <c r="A169" s="61" t="s">
        <v>95</v>
      </c>
      <c r="B169" s="62"/>
      <c r="C169" s="63" t="s">
        <v>546</v>
      </c>
      <c r="D169" s="64"/>
      <c r="E169" s="65"/>
      <c r="F169" s="65"/>
      <c r="G169" s="65"/>
      <c r="H169" s="66"/>
      <c r="I169" s="67"/>
    </row>
    <row r="170" spans="1:9" s="58" customFormat="1" x14ac:dyDescent="0.25">
      <c r="A170" s="78" t="s">
        <v>538</v>
      </c>
      <c r="B170" s="75" t="s">
        <v>547</v>
      </c>
      <c r="C170" s="76" t="s">
        <v>548</v>
      </c>
      <c r="D170" s="77" t="s">
        <v>16</v>
      </c>
      <c r="E170" s="77">
        <v>75</v>
      </c>
      <c r="F170" s="77"/>
      <c r="G170" s="77"/>
      <c r="H170" s="73"/>
      <c r="I170" s="74"/>
    </row>
    <row r="171" spans="1:9" s="58" customFormat="1" x14ac:dyDescent="0.25">
      <c r="A171" s="61" t="s">
        <v>96</v>
      </c>
      <c r="B171" s="62"/>
      <c r="C171" s="63" t="s">
        <v>549</v>
      </c>
      <c r="D171" s="64"/>
      <c r="E171" s="65"/>
      <c r="F171" s="65"/>
      <c r="G171" s="65"/>
      <c r="H171" s="66"/>
      <c r="I171" s="67"/>
    </row>
    <row r="172" spans="1:9" s="58" customFormat="1" x14ac:dyDescent="0.25">
      <c r="A172" s="78" t="s">
        <v>564</v>
      </c>
      <c r="B172" s="75" t="s">
        <v>550</v>
      </c>
      <c r="C172" s="76" t="s">
        <v>551</v>
      </c>
      <c r="D172" s="77" t="s">
        <v>16</v>
      </c>
      <c r="E172" s="77">
        <v>80</v>
      </c>
      <c r="F172" s="77"/>
      <c r="G172" s="77"/>
      <c r="H172" s="73"/>
      <c r="I172" s="74"/>
    </row>
    <row r="173" spans="1:9" s="58" customFormat="1" x14ac:dyDescent="0.25">
      <c r="A173" s="78" t="s">
        <v>565</v>
      </c>
      <c r="B173" s="75" t="s">
        <v>552</v>
      </c>
      <c r="C173" s="76" t="s">
        <v>553</v>
      </c>
      <c r="D173" s="77" t="s">
        <v>16</v>
      </c>
      <c r="E173" s="77">
        <v>80</v>
      </c>
      <c r="F173" s="77"/>
      <c r="G173" s="77"/>
      <c r="H173" s="73"/>
      <c r="I173" s="74"/>
    </row>
    <row r="174" spans="1:9" s="58" customFormat="1" x14ac:dyDescent="0.25">
      <c r="A174" s="78" t="s">
        <v>566</v>
      </c>
      <c r="B174" s="75" t="s">
        <v>554</v>
      </c>
      <c r="C174" s="76" t="s">
        <v>555</v>
      </c>
      <c r="D174" s="77" t="s">
        <v>16</v>
      </c>
      <c r="E174" s="77">
        <v>778</v>
      </c>
      <c r="F174" s="77"/>
      <c r="G174" s="77"/>
      <c r="H174" s="73"/>
      <c r="I174" s="74"/>
    </row>
    <row r="175" spans="1:9" s="58" customFormat="1" ht="25.5" x14ac:dyDescent="0.25">
      <c r="A175" s="78" t="s">
        <v>567</v>
      </c>
      <c r="B175" s="75" t="s">
        <v>556</v>
      </c>
      <c r="C175" s="76" t="s">
        <v>557</v>
      </c>
      <c r="D175" s="77" t="s">
        <v>16</v>
      </c>
      <c r="E175" s="77">
        <v>778</v>
      </c>
      <c r="F175" s="77"/>
      <c r="G175" s="77"/>
      <c r="H175" s="73"/>
      <c r="I175" s="74"/>
    </row>
    <row r="176" spans="1:9" s="58" customFormat="1" x14ac:dyDescent="0.25">
      <c r="A176" s="61" t="s">
        <v>97</v>
      </c>
      <c r="B176" s="62"/>
      <c r="C176" s="63" t="s">
        <v>595</v>
      </c>
      <c r="D176" s="64"/>
      <c r="E176" s="65"/>
      <c r="F176" s="65"/>
      <c r="G176" s="65"/>
      <c r="H176" s="66"/>
      <c r="I176" s="67"/>
    </row>
    <row r="177" spans="1:9" s="58" customFormat="1" ht="25.5" x14ac:dyDescent="0.25">
      <c r="A177" s="78" t="s">
        <v>568</v>
      </c>
      <c r="B177" s="75" t="s">
        <v>558</v>
      </c>
      <c r="C177" s="76" t="s">
        <v>559</v>
      </c>
      <c r="D177" s="77" t="s">
        <v>82</v>
      </c>
      <c r="E177" s="77">
        <v>100</v>
      </c>
      <c r="F177" s="77"/>
      <c r="G177" s="77"/>
      <c r="H177" s="73"/>
      <c r="I177" s="74"/>
    </row>
    <row r="178" spans="1:9" s="58" customFormat="1" x14ac:dyDescent="0.25">
      <c r="A178" s="61" t="s">
        <v>569</v>
      </c>
      <c r="B178" s="62"/>
      <c r="C178" s="63" t="s">
        <v>594</v>
      </c>
      <c r="D178" s="64"/>
      <c r="E178" s="65"/>
      <c r="F178" s="65"/>
      <c r="G178" s="65"/>
      <c r="H178" s="66"/>
      <c r="I178" s="67"/>
    </row>
    <row r="179" spans="1:9" s="58" customFormat="1" x14ac:dyDescent="0.25">
      <c r="A179" s="78" t="s">
        <v>570</v>
      </c>
      <c r="B179" s="75" t="s">
        <v>560</v>
      </c>
      <c r="C179" s="76" t="s">
        <v>561</v>
      </c>
      <c r="D179" s="77" t="s">
        <v>16</v>
      </c>
      <c r="E179" s="77">
        <v>55</v>
      </c>
      <c r="F179" s="77"/>
      <c r="G179" s="77"/>
      <c r="H179" s="73"/>
      <c r="I179" s="74"/>
    </row>
    <row r="180" spans="1:9" s="58" customFormat="1" x14ac:dyDescent="0.25">
      <c r="A180" s="78" t="s">
        <v>571</v>
      </c>
      <c r="B180" s="75" t="s">
        <v>274</v>
      </c>
      <c r="C180" s="76" t="s">
        <v>109</v>
      </c>
      <c r="D180" s="77" t="s">
        <v>16</v>
      </c>
      <c r="E180" s="77">
        <v>55</v>
      </c>
      <c r="F180" s="77"/>
      <c r="G180" s="77"/>
      <c r="H180" s="73"/>
      <c r="I180" s="74"/>
    </row>
    <row r="181" spans="1:9" s="58" customFormat="1" x14ac:dyDescent="0.25">
      <c r="A181" s="78" t="s">
        <v>572</v>
      </c>
      <c r="B181" s="75" t="s">
        <v>562</v>
      </c>
      <c r="C181" s="76" t="s">
        <v>563</v>
      </c>
      <c r="D181" s="77" t="s">
        <v>16</v>
      </c>
      <c r="E181" s="77">
        <v>55</v>
      </c>
      <c r="F181" s="77"/>
      <c r="G181" s="77"/>
      <c r="H181" s="73"/>
      <c r="I181" s="74"/>
    </row>
    <row r="182" spans="1:9" s="58" customFormat="1" x14ac:dyDescent="0.25">
      <c r="A182" s="61" t="s">
        <v>573</v>
      </c>
      <c r="B182" s="62"/>
      <c r="C182" s="63" t="s">
        <v>574</v>
      </c>
      <c r="D182" s="64"/>
      <c r="E182" s="65"/>
      <c r="F182" s="65"/>
      <c r="G182" s="65"/>
      <c r="H182" s="66"/>
      <c r="I182" s="67"/>
    </row>
    <row r="183" spans="1:9" s="58" customFormat="1" x14ac:dyDescent="0.25">
      <c r="A183" s="78" t="s">
        <v>579</v>
      </c>
      <c r="B183" s="75" t="s">
        <v>575</v>
      </c>
      <c r="C183" s="76" t="s">
        <v>576</v>
      </c>
      <c r="D183" s="77" t="s">
        <v>16</v>
      </c>
      <c r="E183" s="77">
        <f>2*2</f>
        <v>4</v>
      </c>
      <c r="F183" s="77"/>
      <c r="G183" s="77"/>
      <c r="H183" s="73"/>
      <c r="I183" s="74"/>
    </row>
    <row r="184" spans="1:9" s="58" customFormat="1" x14ac:dyDescent="0.25">
      <c r="A184" s="78" t="s">
        <v>580</v>
      </c>
      <c r="B184" s="75" t="s">
        <v>577</v>
      </c>
      <c r="C184" s="76" t="s">
        <v>578</v>
      </c>
      <c r="D184" s="77" t="s">
        <v>17</v>
      </c>
      <c r="E184" s="77">
        <v>0.05</v>
      </c>
      <c r="F184" s="77"/>
      <c r="G184" s="77"/>
      <c r="H184" s="73"/>
      <c r="I184" s="74"/>
    </row>
    <row r="185" spans="1:9" s="58" customFormat="1" x14ac:dyDescent="0.25">
      <c r="A185" s="78" t="s">
        <v>581</v>
      </c>
      <c r="B185" s="75" t="s">
        <v>36</v>
      </c>
      <c r="C185" s="76" t="s">
        <v>37</v>
      </c>
      <c r="D185" s="77" t="s">
        <v>583</v>
      </c>
      <c r="E185" s="77">
        <v>20</v>
      </c>
      <c r="F185" s="77"/>
      <c r="G185" s="77"/>
      <c r="H185" s="73"/>
      <c r="I185" s="74"/>
    </row>
    <row r="186" spans="1:9" s="58" customFormat="1" x14ac:dyDescent="0.25">
      <c r="A186" s="78" t="s">
        <v>582</v>
      </c>
      <c r="B186" s="75" t="s">
        <v>41</v>
      </c>
      <c r="C186" s="76" t="s">
        <v>42</v>
      </c>
      <c r="D186" s="77" t="s">
        <v>583</v>
      </c>
      <c r="E186" s="77">
        <v>40</v>
      </c>
      <c r="F186" s="77"/>
      <c r="G186" s="77"/>
      <c r="H186" s="73"/>
      <c r="I186" s="74"/>
    </row>
    <row r="187" spans="1:9" s="58" customFormat="1" x14ac:dyDescent="0.25">
      <c r="A187" s="61" t="s">
        <v>917</v>
      </c>
      <c r="B187" s="62"/>
      <c r="C187" s="63" t="s">
        <v>947</v>
      </c>
      <c r="D187" s="64"/>
      <c r="E187" s="65"/>
      <c r="F187" s="65"/>
      <c r="G187" s="65"/>
      <c r="H187" s="66"/>
      <c r="I187" s="67"/>
    </row>
    <row r="188" spans="1:9" s="58" customFormat="1" x14ac:dyDescent="0.25">
      <c r="A188" s="78" t="s">
        <v>579</v>
      </c>
      <c r="B188" s="75" t="s">
        <v>575</v>
      </c>
      <c r="C188" s="76" t="s">
        <v>919</v>
      </c>
      <c r="D188" s="77" t="s">
        <v>106</v>
      </c>
      <c r="E188" s="77">
        <v>1</v>
      </c>
      <c r="F188" s="77"/>
      <c r="G188" s="77"/>
      <c r="H188" s="73"/>
      <c r="I188" s="74"/>
    </row>
    <row r="189" spans="1:9" s="58" customFormat="1" x14ac:dyDescent="0.25">
      <c r="A189" s="61" t="s">
        <v>943</v>
      </c>
      <c r="B189" s="62"/>
      <c r="C189" s="63" t="s">
        <v>953</v>
      </c>
      <c r="D189" s="64"/>
      <c r="E189" s="65"/>
      <c r="F189" s="65"/>
      <c r="G189" s="65"/>
      <c r="H189" s="66"/>
      <c r="I189" s="67"/>
    </row>
    <row r="190" spans="1:9" s="58" customFormat="1" ht="25.5" x14ac:dyDescent="0.25">
      <c r="A190" s="78" t="s">
        <v>944</v>
      </c>
      <c r="B190" s="75" t="s">
        <v>556</v>
      </c>
      <c r="C190" s="76" t="s">
        <v>557</v>
      </c>
      <c r="D190" s="77" t="s">
        <v>16</v>
      </c>
      <c r="E190" s="77">
        <v>25</v>
      </c>
      <c r="F190" s="77"/>
      <c r="G190" s="77"/>
      <c r="H190" s="73"/>
      <c r="I190" s="74"/>
    </row>
    <row r="191" spans="1:9" s="58" customFormat="1" x14ac:dyDescent="0.25">
      <c r="A191" s="78" t="s">
        <v>946</v>
      </c>
      <c r="B191" s="75" t="s">
        <v>945</v>
      </c>
      <c r="C191" s="76" t="s">
        <v>524</v>
      </c>
      <c r="D191" s="77"/>
      <c r="E191" s="77">
        <v>25</v>
      </c>
      <c r="F191" s="77"/>
      <c r="G191" s="77"/>
      <c r="H191" s="73"/>
      <c r="I191" s="74"/>
    </row>
    <row r="192" spans="1:9" s="58" customFormat="1" x14ac:dyDescent="0.25">
      <c r="A192" s="61" t="s">
        <v>948</v>
      </c>
      <c r="B192" s="62"/>
      <c r="C192" s="63" t="s">
        <v>949</v>
      </c>
      <c r="D192" s="64"/>
      <c r="E192" s="65"/>
      <c r="F192" s="65"/>
      <c r="G192" s="65"/>
      <c r="H192" s="66"/>
      <c r="I192" s="67"/>
    </row>
    <row r="193" spans="1:9" s="58" customFormat="1" ht="25.5" x14ac:dyDescent="0.25">
      <c r="A193" s="78" t="s">
        <v>950</v>
      </c>
      <c r="B193" s="75" t="s">
        <v>556</v>
      </c>
      <c r="C193" s="76" t="s">
        <v>79</v>
      </c>
      <c r="D193" s="77" t="s">
        <v>25</v>
      </c>
      <c r="E193" s="77">
        <v>4</v>
      </c>
      <c r="F193" s="77"/>
      <c r="G193" s="77"/>
      <c r="H193" s="73"/>
      <c r="I193" s="74"/>
    </row>
    <row r="194" spans="1:9" s="58" customFormat="1" x14ac:dyDescent="0.25">
      <c r="A194" s="78"/>
      <c r="B194" s="108"/>
      <c r="C194" s="109"/>
      <c r="D194" s="110"/>
      <c r="E194" s="110"/>
      <c r="F194" s="110"/>
      <c r="G194" s="110"/>
      <c r="H194" s="111"/>
      <c r="I194" s="112"/>
    </row>
    <row r="195" spans="1:9" s="58" customFormat="1" x14ac:dyDescent="0.25">
      <c r="A195" s="61">
        <v>4</v>
      </c>
      <c r="B195" s="62"/>
      <c r="C195" s="63" t="s">
        <v>593</v>
      </c>
      <c r="D195" s="64"/>
      <c r="E195" s="65"/>
      <c r="F195" s="65"/>
      <c r="G195" s="65"/>
      <c r="H195" s="66"/>
      <c r="I195" s="67"/>
    </row>
    <row r="196" spans="1:9" s="58" customFormat="1" x14ac:dyDescent="0.25">
      <c r="A196" s="78" t="s">
        <v>56</v>
      </c>
      <c r="B196" s="75" t="s">
        <v>183</v>
      </c>
      <c r="C196" s="76" t="s">
        <v>184</v>
      </c>
      <c r="D196" s="77" t="s">
        <v>16</v>
      </c>
      <c r="E196" s="77">
        <v>16</v>
      </c>
      <c r="F196" s="77"/>
      <c r="G196" s="77"/>
      <c r="H196" s="73"/>
      <c r="I196" s="74"/>
    </row>
    <row r="197" spans="1:9" s="58" customFormat="1" x14ac:dyDescent="0.25">
      <c r="A197" s="78" t="s">
        <v>58</v>
      </c>
      <c r="B197" s="75" t="s">
        <v>185</v>
      </c>
      <c r="C197" s="76" t="s">
        <v>186</v>
      </c>
      <c r="D197" s="77" t="s">
        <v>16</v>
      </c>
      <c r="E197" s="77">
        <v>16</v>
      </c>
      <c r="F197" s="77"/>
      <c r="G197" s="77"/>
      <c r="H197" s="73"/>
      <c r="I197" s="74"/>
    </row>
    <row r="198" spans="1:9" s="58" customFormat="1" x14ac:dyDescent="0.25">
      <c r="A198" s="78" t="s">
        <v>98</v>
      </c>
      <c r="B198" s="75" t="s">
        <v>187</v>
      </c>
      <c r="C198" s="76" t="s">
        <v>188</v>
      </c>
      <c r="D198" s="77" t="s">
        <v>83</v>
      </c>
      <c r="E198" s="77">
        <v>4</v>
      </c>
      <c r="F198" s="77"/>
      <c r="G198" s="77"/>
      <c r="H198" s="73"/>
      <c r="I198" s="74"/>
    </row>
    <row r="199" spans="1:9" s="58" customFormat="1" x14ac:dyDescent="0.25">
      <c r="A199" s="78" t="s">
        <v>99</v>
      </c>
      <c r="B199" s="75" t="s">
        <v>575</v>
      </c>
      <c r="C199" s="76" t="s">
        <v>576</v>
      </c>
      <c r="D199" s="77" t="s">
        <v>16</v>
      </c>
      <c r="E199" s="77">
        <v>17.28</v>
      </c>
      <c r="F199" s="77"/>
      <c r="G199" s="77"/>
      <c r="H199" s="73"/>
      <c r="I199" s="74"/>
    </row>
    <row r="200" spans="1:9" s="58" customFormat="1" x14ac:dyDescent="0.25">
      <c r="A200" s="78" t="s">
        <v>100</v>
      </c>
      <c r="B200" s="75" t="s">
        <v>191</v>
      </c>
      <c r="C200" s="76" t="s">
        <v>192</v>
      </c>
      <c r="D200" s="77" t="s">
        <v>16</v>
      </c>
      <c r="E200" s="77">
        <v>17.28</v>
      </c>
      <c r="F200" s="77"/>
      <c r="G200" s="77"/>
      <c r="H200" s="73"/>
      <c r="I200" s="74"/>
    </row>
    <row r="201" spans="1:9" s="58" customFormat="1" x14ac:dyDescent="0.25">
      <c r="A201" s="78" t="s">
        <v>101</v>
      </c>
      <c r="B201" s="75" t="s">
        <v>193</v>
      </c>
      <c r="C201" s="76" t="s">
        <v>194</v>
      </c>
      <c r="D201" s="77" t="s">
        <v>16</v>
      </c>
      <c r="E201" s="77">
        <v>16</v>
      </c>
      <c r="F201" s="77"/>
      <c r="G201" s="77"/>
      <c r="H201" s="73"/>
      <c r="I201" s="74"/>
    </row>
    <row r="202" spans="1:9" s="58" customFormat="1" x14ac:dyDescent="0.25">
      <c r="A202" s="78" t="s">
        <v>102</v>
      </c>
      <c r="B202" s="75" t="s">
        <v>584</v>
      </c>
      <c r="C202" s="76" t="s">
        <v>585</v>
      </c>
      <c r="D202" s="77" t="s">
        <v>16</v>
      </c>
      <c r="E202" s="77">
        <v>4</v>
      </c>
      <c r="F202" s="77"/>
      <c r="G202" s="77"/>
      <c r="H202" s="73"/>
      <c r="I202" s="74"/>
    </row>
    <row r="203" spans="1:9" s="58" customFormat="1" x14ac:dyDescent="0.25">
      <c r="A203" s="78" t="s">
        <v>103</v>
      </c>
      <c r="B203" s="75" t="s">
        <v>586</v>
      </c>
      <c r="C203" s="76" t="s">
        <v>587</v>
      </c>
      <c r="D203" s="77" t="s">
        <v>16</v>
      </c>
      <c r="E203" s="77">
        <v>48.76</v>
      </c>
      <c r="F203" s="77"/>
      <c r="G203" s="77"/>
      <c r="H203" s="73"/>
      <c r="I203" s="74"/>
    </row>
    <row r="204" spans="1:9" s="58" customFormat="1" x14ac:dyDescent="0.25">
      <c r="A204" s="78" t="s">
        <v>104</v>
      </c>
      <c r="B204" s="75" t="s">
        <v>588</v>
      </c>
      <c r="C204" s="76" t="s">
        <v>589</v>
      </c>
      <c r="D204" s="77" t="s">
        <v>80</v>
      </c>
      <c r="E204" s="77">
        <v>1</v>
      </c>
      <c r="F204" s="77"/>
      <c r="G204" s="77"/>
      <c r="H204" s="73"/>
      <c r="I204" s="74"/>
    </row>
    <row r="205" spans="1:9" s="58" customFormat="1" x14ac:dyDescent="0.25">
      <c r="A205" s="78" t="s">
        <v>105</v>
      </c>
      <c r="B205" s="75" t="s">
        <v>588</v>
      </c>
      <c r="C205" s="76" t="s">
        <v>590</v>
      </c>
      <c r="D205" s="77" t="s">
        <v>16</v>
      </c>
      <c r="E205" s="77">
        <v>2.5</v>
      </c>
      <c r="F205" s="77"/>
      <c r="G205" s="77"/>
      <c r="H205" s="73"/>
      <c r="I205" s="74"/>
    </row>
    <row r="206" spans="1:9" s="58" customFormat="1" x14ac:dyDescent="0.25">
      <c r="A206" s="61">
        <v>5</v>
      </c>
      <c r="B206" s="62"/>
      <c r="C206" s="63" t="s">
        <v>591</v>
      </c>
      <c r="D206" s="64"/>
      <c r="E206" s="65"/>
      <c r="F206" s="65"/>
      <c r="G206" s="65"/>
      <c r="H206" s="66"/>
      <c r="I206" s="67"/>
    </row>
    <row r="207" spans="1:9" s="58" customFormat="1" x14ac:dyDescent="0.25">
      <c r="A207" s="61" t="s">
        <v>61</v>
      </c>
      <c r="B207" s="62"/>
      <c r="C207" s="63" t="s">
        <v>182</v>
      </c>
      <c r="D207" s="64"/>
      <c r="E207" s="65"/>
      <c r="F207" s="65"/>
      <c r="G207" s="65"/>
      <c r="H207" s="66"/>
      <c r="I207" s="67"/>
    </row>
    <row r="208" spans="1:9" s="58" customFormat="1" x14ac:dyDescent="0.25">
      <c r="A208" s="78" t="s">
        <v>599</v>
      </c>
      <c r="B208" s="75" t="s">
        <v>183</v>
      </c>
      <c r="C208" s="76" t="s">
        <v>184</v>
      </c>
      <c r="D208" s="77" t="s">
        <v>16</v>
      </c>
      <c r="E208" s="77">
        <v>22</v>
      </c>
      <c r="F208" s="77"/>
      <c r="G208" s="77"/>
      <c r="H208" s="73"/>
      <c r="I208" s="74"/>
    </row>
    <row r="209" spans="1:9" s="58" customFormat="1" x14ac:dyDescent="0.25">
      <c r="A209" s="78" t="s">
        <v>600</v>
      </c>
      <c r="B209" s="75" t="s">
        <v>185</v>
      </c>
      <c r="C209" s="76" t="s">
        <v>186</v>
      </c>
      <c r="D209" s="77" t="s">
        <v>16</v>
      </c>
      <c r="E209" s="77">
        <v>22</v>
      </c>
      <c r="F209" s="77"/>
      <c r="G209" s="77"/>
      <c r="H209" s="73"/>
      <c r="I209" s="74"/>
    </row>
    <row r="210" spans="1:9" s="58" customFormat="1" x14ac:dyDescent="0.25">
      <c r="A210" s="78" t="s">
        <v>601</v>
      </c>
      <c r="B210" s="75" t="s">
        <v>187</v>
      </c>
      <c r="C210" s="76" t="s">
        <v>188</v>
      </c>
      <c r="D210" s="77" t="s">
        <v>83</v>
      </c>
      <c r="E210" s="77">
        <v>4</v>
      </c>
      <c r="F210" s="77"/>
      <c r="G210" s="77"/>
      <c r="H210" s="73"/>
      <c r="I210" s="74"/>
    </row>
    <row r="211" spans="1:9" s="58" customFormat="1" x14ac:dyDescent="0.25">
      <c r="A211" s="78" t="s">
        <v>602</v>
      </c>
      <c r="B211" s="75" t="s">
        <v>575</v>
      </c>
      <c r="C211" s="76" t="s">
        <v>576</v>
      </c>
      <c r="D211" s="77" t="s">
        <v>16</v>
      </c>
      <c r="E211" s="77">
        <v>23.76</v>
      </c>
      <c r="F211" s="77"/>
      <c r="G211" s="77"/>
      <c r="H211" s="73"/>
      <c r="I211" s="74"/>
    </row>
    <row r="212" spans="1:9" s="58" customFormat="1" x14ac:dyDescent="0.25">
      <c r="A212" s="78" t="s">
        <v>603</v>
      </c>
      <c r="B212" s="75" t="s">
        <v>191</v>
      </c>
      <c r="C212" s="76" t="s">
        <v>192</v>
      </c>
      <c r="D212" s="77" t="s">
        <v>16</v>
      </c>
      <c r="E212" s="77">
        <v>23.76</v>
      </c>
      <c r="F212" s="77"/>
      <c r="G212" s="77"/>
      <c r="H212" s="73"/>
      <c r="I212" s="74"/>
    </row>
    <row r="213" spans="1:9" s="58" customFormat="1" x14ac:dyDescent="0.25">
      <c r="A213" s="78" t="s">
        <v>604</v>
      </c>
      <c r="B213" s="75" t="s">
        <v>193</v>
      </c>
      <c r="C213" s="76" t="s">
        <v>194</v>
      </c>
      <c r="D213" s="77" t="s">
        <v>16</v>
      </c>
      <c r="E213" s="77">
        <v>22</v>
      </c>
      <c r="F213" s="77"/>
      <c r="G213" s="77"/>
      <c r="H213" s="73"/>
      <c r="I213" s="74"/>
    </row>
    <row r="214" spans="1:9" s="58" customFormat="1" x14ac:dyDescent="0.25">
      <c r="A214" s="61" t="s">
        <v>64</v>
      </c>
      <c r="B214" s="62"/>
      <c r="C214" s="63" t="s">
        <v>225</v>
      </c>
      <c r="D214" s="64"/>
      <c r="E214" s="65"/>
      <c r="F214" s="65"/>
      <c r="G214" s="65"/>
      <c r="H214" s="66"/>
      <c r="I214" s="67"/>
    </row>
    <row r="215" spans="1:9" s="58" customFormat="1" x14ac:dyDescent="0.25">
      <c r="A215" s="78" t="s">
        <v>605</v>
      </c>
      <c r="B215" s="75" t="s">
        <v>596</v>
      </c>
      <c r="C215" s="76" t="s">
        <v>256</v>
      </c>
      <c r="D215" s="77" t="s">
        <v>22</v>
      </c>
      <c r="E215" s="77">
        <v>6</v>
      </c>
      <c r="F215" s="77"/>
      <c r="G215" s="77"/>
      <c r="H215" s="73"/>
      <c r="I215" s="74"/>
    </row>
    <row r="216" spans="1:9" s="58" customFormat="1" x14ac:dyDescent="0.25">
      <c r="A216" s="78" t="s">
        <v>606</v>
      </c>
      <c r="B216" s="75" t="s">
        <v>239</v>
      </c>
      <c r="C216" s="76" t="s">
        <v>240</v>
      </c>
      <c r="D216" s="77" t="s">
        <v>106</v>
      </c>
      <c r="E216" s="77">
        <v>2</v>
      </c>
      <c r="F216" s="77"/>
      <c r="G216" s="77"/>
      <c r="H216" s="73"/>
      <c r="I216" s="74"/>
    </row>
    <row r="217" spans="1:9" s="58" customFormat="1" ht="25.5" x14ac:dyDescent="0.25">
      <c r="A217" s="78" t="s">
        <v>607</v>
      </c>
      <c r="B217" s="75" t="s">
        <v>243</v>
      </c>
      <c r="C217" s="76" t="s">
        <v>244</v>
      </c>
      <c r="D217" s="77" t="s">
        <v>80</v>
      </c>
      <c r="E217" s="77">
        <v>2</v>
      </c>
      <c r="F217" s="77"/>
      <c r="G217" s="77"/>
      <c r="H217" s="73"/>
      <c r="I217" s="74"/>
    </row>
    <row r="218" spans="1:9" s="58" customFormat="1" x14ac:dyDescent="0.25">
      <c r="A218" s="78" t="s">
        <v>608</v>
      </c>
      <c r="B218" s="75" t="s">
        <v>597</v>
      </c>
      <c r="C218" s="76" t="s">
        <v>598</v>
      </c>
      <c r="D218" s="77" t="s">
        <v>16</v>
      </c>
      <c r="E218" s="77">
        <v>7.5</v>
      </c>
      <c r="F218" s="77"/>
      <c r="G218" s="77"/>
      <c r="H218" s="73"/>
      <c r="I218" s="74"/>
    </row>
    <row r="219" spans="1:9" s="58" customFormat="1" x14ac:dyDescent="0.25">
      <c r="A219" s="61" t="s">
        <v>66</v>
      </c>
      <c r="B219" s="62"/>
      <c r="C219" s="63" t="s">
        <v>338</v>
      </c>
      <c r="D219" s="64"/>
      <c r="E219" s="65"/>
      <c r="F219" s="65"/>
      <c r="G219" s="65"/>
      <c r="H219" s="66"/>
      <c r="I219" s="67"/>
    </row>
    <row r="220" spans="1:9" s="58" customFormat="1" ht="38.25" x14ac:dyDescent="0.25">
      <c r="A220" s="78" t="s">
        <v>539</v>
      </c>
      <c r="B220" s="75" t="s">
        <v>609</v>
      </c>
      <c r="C220" s="76" t="s">
        <v>610</v>
      </c>
      <c r="D220" s="77" t="s">
        <v>16</v>
      </c>
      <c r="E220" s="77">
        <v>17.64</v>
      </c>
      <c r="F220" s="77"/>
      <c r="G220" s="77"/>
      <c r="H220" s="73"/>
      <c r="I220" s="74"/>
    </row>
    <row r="221" spans="1:9" s="58" customFormat="1" x14ac:dyDescent="0.25">
      <c r="A221" s="78" t="s">
        <v>540</v>
      </c>
      <c r="B221" s="75" t="s">
        <v>266</v>
      </c>
      <c r="C221" s="76" t="s">
        <v>267</v>
      </c>
      <c r="D221" s="77" t="s">
        <v>17</v>
      </c>
      <c r="E221" s="77">
        <v>1</v>
      </c>
      <c r="F221" s="77"/>
      <c r="G221" s="77"/>
      <c r="H221" s="73"/>
      <c r="I221" s="74"/>
    </row>
    <row r="222" spans="1:9" s="58" customFormat="1" ht="25.5" x14ac:dyDescent="0.25">
      <c r="A222" s="78" t="s">
        <v>541</v>
      </c>
      <c r="B222" s="75" t="s">
        <v>262</v>
      </c>
      <c r="C222" s="76" t="s">
        <v>263</v>
      </c>
      <c r="D222" s="77" t="s">
        <v>16</v>
      </c>
      <c r="E222" s="77">
        <v>51.64</v>
      </c>
      <c r="F222" s="77"/>
      <c r="G222" s="77"/>
      <c r="H222" s="73"/>
      <c r="I222" s="74"/>
    </row>
    <row r="223" spans="1:9" s="58" customFormat="1" x14ac:dyDescent="0.25">
      <c r="A223" s="78" t="s">
        <v>542</v>
      </c>
      <c r="B223" s="75">
        <v>121305</v>
      </c>
      <c r="C223" s="76" t="s">
        <v>611</v>
      </c>
      <c r="D223" s="77" t="s">
        <v>16</v>
      </c>
      <c r="E223" s="77">
        <v>3</v>
      </c>
      <c r="F223" s="77"/>
      <c r="G223" s="77"/>
      <c r="H223" s="73"/>
      <c r="I223" s="74"/>
    </row>
    <row r="224" spans="1:9" s="58" customFormat="1" x14ac:dyDescent="0.25">
      <c r="A224" s="78" t="s">
        <v>543</v>
      </c>
      <c r="B224" s="75" t="s">
        <v>274</v>
      </c>
      <c r="C224" s="76" t="s">
        <v>109</v>
      </c>
      <c r="D224" s="77" t="s">
        <v>16</v>
      </c>
      <c r="E224" s="77">
        <v>24</v>
      </c>
      <c r="F224" s="77"/>
      <c r="G224" s="77"/>
      <c r="H224" s="73"/>
      <c r="I224" s="74"/>
    </row>
    <row r="225" spans="1:9" s="58" customFormat="1" ht="25.5" x14ac:dyDescent="0.25">
      <c r="A225" s="78" t="s">
        <v>544</v>
      </c>
      <c r="B225" s="75" t="s">
        <v>612</v>
      </c>
      <c r="C225" s="76" t="s">
        <v>613</v>
      </c>
      <c r="D225" s="77" t="s">
        <v>16</v>
      </c>
      <c r="E225" s="77">
        <v>22</v>
      </c>
      <c r="F225" s="77"/>
      <c r="G225" s="77"/>
      <c r="H225" s="73"/>
      <c r="I225" s="74"/>
    </row>
    <row r="226" spans="1:9" s="58" customFormat="1" ht="25.5" x14ac:dyDescent="0.25">
      <c r="A226" s="78" t="s">
        <v>545</v>
      </c>
      <c r="B226" s="75" t="s">
        <v>283</v>
      </c>
      <c r="C226" s="76" t="s">
        <v>284</v>
      </c>
      <c r="D226" s="77" t="s">
        <v>83</v>
      </c>
      <c r="E226" s="77">
        <v>2</v>
      </c>
      <c r="F226" s="77"/>
      <c r="G226" s="77"/>
      <c r="H226" s="73"/>
      <c r="I226" s="74"/>
    </row>
    <row r="227" spans="1:9" s="58" customFormat="1" x14ac:dyDescent="0.25">
      <c r="A227" s="61" t="s">
        <v>68</v>
      </c>
      <c r="B227" s="62"/>
      <c r="C227" s="63" t="s">
        <v>614</v>
      </c>
      <c r="D227" s="64"/>
      <c r="E227" s="65"/>
      <c r="F227" s="65"/>
      <c r="G227" s="65"/>
      <c r="H227" s="66"/>
      <c r="I227" s="67"/>
    </row>
    <row r="228" spans="1:9" s="58" customFormat="1" x14ac:dyDescent="0.25">
      <c r="A228" s="78" t="s">
        <v>628</v>
      </c>
      <c r="B228" s="75" t="s">
        <v>615</v>
      </c>
      <c r="C228" s="76" t="s">
        <v>616</v>
      </c>
      <c r="D228" s="77" t="s">
        <v>106</v>
      </c>
      <c r="E228" s="77">
        <v>2</v>
      </c>
      <c r="F228" s="77"/>
      <c r="G228" s="77"/>
      <c r="H228" s="73"/>
      <c r="I228" s="74"/>
    </row>
    <row r="229" spans="1:9" s="58" customFormat="1" ht="25.5" x14ac:dyDescent="0.25">
      <c r="A229" s="78" t="s">
        <v>629</v>
      </c>
      <c r="B229" s="75" t="s">
        <v>617</v>
      </c>
      <c r="C229" s="76" t="s">
        <v>618</v>
      </c>
      <c r="D229" s="77" t="s">
        <v>106</v>
      </c>
      <c r="E229" s="77">
        <v>4</v>
      </c>
      <c r="F229" s="77"/>
      <c r="G229" s="77"/>
      <c r="H229" s="73"/>
      <c r="I229" s="74"/>
    </row>
    <row r="230" spans="1:9" s="58" customFormat="1" x14ac:dyDescent="0.25">
      <c r="A230" s="78" t="s">
        <v>630</v>
      </c>
      <c r="B230" s="75" t="s">
        <v>619</v>
      </c>
      <c r="C230" s="76" t="s">
        <v>620</v>
      </c>
      <c r="D230" s="77" t="s">
        <v>80</v>
      </c>
      <c r="E230" s="77">
        <v>2</v>
      </c>
      <c r="F230" s="77"/>
      <c r="G230" s="77"/>
      <c r="H230" s="73"/>
      <c r="I230" s="74"/>
    </row>
    <row r="231" spans="1:9" s="58" customFormat="1" ht="25.5" x14ac:dyDescent="0.25">
      <c r="A231" s="78" t="s">
        <v>631</v>
      </c>
      <c r="B231" s="75" t="s">
        <v>621</v>
      </c>
      <c r="C231" s="76" t="s">
        <v>622</v>
      </c>
      <c r="D231" s="77" t="s">
        <v>106</v>
      </c>
      <c r="E231" s="77">
        <v>6</v>
      </c>
      <c r="F231" s="77"/>
      <c r="G231" s="77"/>
      <c r="H231" s="73"/>
      <c r="I231" s="74"/>
    </row>
    <row r="232" spans="1:9" s="58" customFormat="1" x14ac:dyDescent="0.25">
      <c r="A232" s="78" t="s">
        <v>632</v>
      </c>
      <c r="B232" s="75" t="s">
        <v>623</v>
      </c>
      <c r="C232" s="76" t="s">
        <v>624</v>
      </c>
      <c r="D232" s="77" t="s">
        <v>106</v>
      </c>
      <c r="E232" s="77">
        <v>2</v>
      </c>
      <c r="F232" s="77"/>
      <c r="G232" s="77"/>
      <c r="H232" s="73"/>
      <c r="I232" s="74"/>
    </row>
    <row r="233" spans="1:9" s="58" customFormat="1" x14ac:dyDescent="0.25">
      <c r="A233" s="78" t="s">
        <v>633</v>
      </c>
      <c r="B233" s="75" t="s">
        <v>320</v>
      </c>
      <c r="C233" s="76" t="s">
        <v>321</v>
      </c>
      <c r="D233" s="77" t="s">
        <v>16</v>
      </c>
      <c r="E233" s="77">
        <v>2.2200000000000002</v>
      </c>
      <c r="F233" s="77"/>
      <c r="G233" s="77"/>
      <c r="H233" s="73"/>
      <c r="I233" s="74"/>
    </row>
    <row r="234" spans="1:9" s="58" customFormat="1" x14ac:dyDescent="0.25">
      <c r="A234" s="78" t="s">
        <v>634</v>
      </c>
      <c r="B234" s="75" t="s">
        <v>625</v>
      </c>
      <c r="C234" s="76" t="s">
        <v>626</v>
      </c>
      <c r="D234" s="77" t="s">
        <v>106</v>
      </c>
      <c r="E234" s="77">
        <v>2</v>
      </c>
      <c r="F234" s="77"/>
      <c r="G234" s="77"/>
      <c r="H234" s="73"/>
      <c r="I234" s="74"/>
    </row>
    <row r="235" spans="1:9" s="58" customFormat="1" x14ac:dyDescent="0.25">
      <c r="A235" s="78" t="s">
        <v>635</v>
      </c>
      <c r="B235" s="75" t="s">
        <v>324</v>
      </c>
      <c r="C235" s="76" t="s">
        <v>325</v>
      </c>
      <c r="D235" s="77" t="s">
        <v>106</v>
      </c>
      <c r="E235" s="77">
        <v>2</v>
      </c>
      <c r="F235" s="77"/>
      <c r="G235" s="77"/>
      <c r="H235" s="73"/>
      <c r="I235" s="74"/>
    </row>
    <row r="236" spans="1:9" s="58" customFormat="1" x14ac:dyDescent="0.25">
      <c r="A236" s="78" t="s">
        <v>636</v>
      </c>
      <c r="B236" s="75" t="s">
        <v>334</v>
      </c>
      <c r="C236" s="76" t="s">
        <v>335</v>
      </c>
      <c r="D236" s="77" t="s">
        <v>106</v>
      </c>
      <c r="E236" s="77">
        <v>2</v>
      </c>
      <c r="F236" s="77"/>
      <c r="G236" s="77"/>
      <c r="H236" s="73"/>
      <c r="I236" s="74"/>
    </row>
    <row r="237" spans="1:9" s="58" customFormat="1" x14ac:dyDescent="0.25">
      <c r="A237" s="78" t="s">
        <v>637</v>
      </c>
      <c r="B237" s="75" t="s">
        <v>332</v>
      </c>
      <c r="C237" s="76" t="s">
        <v>333</v>
      </c>
      <c r="D237" s="77" t="s">
        <v>106</v>
      </c>
      <c r="E237" s="77">
        <v>4</v>
      </c>
      <c r="F237" s="77"/>
      <c r="G237" s="77"/>
      <c r="H237" s="73"/>
      <c r="I237" s="74"/>
    </row>
    <row r="238" spans="1:9" s="58" customFormat="1" x14ac:dyDescent="0.25">
      <c r="A238" s="78" t="s">
        <v>638</v>
      </c>
      <c r="B238" s="75" t="s">
        <v>330</v>
      </c>
      <c r="C238" s="76" t="s">
        <v>331</v>
      </c>
      <c r="D238" s="77" t="s">
        <v>106</v>
      </c>
      <c r="E238" s="77">
        <v>2</v>
      </c>
      <c r="F238" s="77"/>
      <c r="G238" s="77"/>
      <c r="H238" s="73"/>
      <c r="I238" s="74"/>
    </row>
    <row r="239" spans="1:9" s="58" customFormat="1" x14ac:dyDescent="0.25">
      <c r="A239" s="78" t="s">
        <v>639</v>
      </c>
      <c r="B239" s="75" t="s">
        <v>336</v>
      </c>
      <c r="C239" s="76" t="s">
        <v>337</v>
      </c>
      <c r="D239" s="77" t="s">
        <v>106</v>
      </c>
      <c r="E239" s="77">
        <v>2</v>
      </c>
      <c r="F239" s="77"/>
      <c r="G239" s="77"/>
      <c r="H239" s="73"/>
      <c r="I239" s="74"/>
    </row>
    <row r="240" spans="1:9" s="58" customFormat="1" x14ac:dyDescent="0.25">
      <c r="A240" s="61" t="s">
        <v>110</v>
      </c>
      <c r="B240" s="62"/>
      <c r="C240" s="63" t="s">
        <v>663</v>
      </c>
      <c r="D240" s="64"/>
      <c r="E240" s="65"/>
      <c r="F240" s="65"/>
      <c r="G240" s="65"/>
      <c r="H240" s="66"/>
      <c r="I240" s="67"/>
    </row>
    <row r="241" spans="1:9" s="58" customFormat="1" x14ac:dyDescent="0.25">
      <c r="A241" s="78" t="s">
        <v>640</v>
      </c>
      <c r="B241" s="75" t="s">
        <v>399</v>
      </c>
      <c r="C241" s="76" t="s">
        <v>400</v>
      </c>
      <c r="D241" s="77" t="s">
        <v>106</v>
      </c>
      <c r="E241" s="77">
        <v>2</v>
      </c>
      <c r="F241" s="77"/>
      <c r="G241" s="77"/>
      <c r="H241" s="73"/>
      <c r="I241" s="74"/>
    </row>
    <row r="242" spans="1:9" s="58" customFormat="1" ht="25.5" x14ac:dyDescent="0.25">
      <c r="A242" s="78" t="s">
        <v>641</v>
      </c>
      <c r="B242" s="75" t="s">
        <v>389</v>
      </c>
      <c r="C242" s="76" t="s">
        <v>390</v>
      </c>
      <c r="D242" s="77" t="s">
        <v>83</v>
      </c>
      <c r="E242" s="77">
        <v>40</v>
      </c>
      <c r="F242" s="77"/>
      <c r="G242" s="77"/>
      <c r="H242" s="73"/>
      <c r="I242" s="74"/>
    </row>
    <row r="243" spans="1:9" s="58" customFormat="1" ht="25.5" x14ac:dyDescent="0.25">
      <c r="A243" s="78" t="s">
        <v>642</v>
      </c>
      <c r="B243" s="75" t="s">
        <v>387</v>
      </c>
      <c r="C243" s="76" t="s">
        <v>388</v>
      </c>
      <c r="D243" s="77" t="s">
        <v>83</v>
      </c>
      <c r="E243" s="77">
        <v>5.5</v>
      </c>
      <c r="F243" s="77"/>
      <c r="G243" s="77"/>
      <c r="H243" s="73"/>
      <c r="I243" s="74"/>
    </row>
    <row r="244" spans="1:9" s="58" customFormat="1" x14ac:dyDescent="0.25">
      <c r="A244" s="78" t="s">
        <v>643</v>
      </c>
      <c r="B244" s="75" t="s">
        <v>627</v>
      </c>
      <c r="C244" s="76" t="s">
        <v>398</v>
      </c>
      <c r="D244" s="77" t="s">
        <v>106</v>
      </c>
      <c r="E244" s="77">
        <v>1</v>
      </c>
      <c r="F244" s="77"/>
      <c r="G244" s="77"/>
      <c r="H244" s="73"/>
      <c r="I244" s="74"/>
    </row>
    <row r="245" spans="1:9" s="58" customFormat="1" x14ac:dyDescent="0.25">
      <c r="A245" s="78" t="s">
        <v>644</v>
      </c>
      <c r="B245" s="75" t="s">
        <v>391</v>
      </c>
      <c r="C245" s="76" t="s">
        <v>392</v>
      </c>
      <c r="D245" s="77" t="s">
        <v>106</v>
      </c>
      <c r="E245" s="77">
        <v>2</v>
      </c>
      <c r="F245" s="77"/>
      <c r="G245" s="77"/>
      <c r="H245" s="73"/>
      <c r="I245" s="74"/>
    </row>
    <row r="246" spans="1:9" s="58" customFormat="1" ht="38.25" x14ac:dyDescent="0.25">
      <c r="A246" s="78" t="s">
        <v>645</v>
      </c>
      <c r="B246" s="75" t="s">
        <v>951</v>
      </c>
      <c r="C246" s="76" t="s">
        <v>871</v>
      </c>
      <c r="D246" s="77" t="s">
        <v>106</v>
      </c>
      <c r="E246" s="77">
        <v>3</v>
      </c>
      <c r="F246" s="77"/>
      <c r="G246" s="77"/>
      <c r="H246" s="73"/>
      <c r="I246" s="74"/>
    </row>
    <row r="247" spans="1:9" s="58" customFormat="1" ht="25.5" x14ac:dyDescent="0.25">
      <c r="A247" s="78" t="s">
        <v>952</v>
      </c>
      <c r="B247" s="75" t="s">
        <v>385</v>
      </c>
      <c r="C247" s="76" t="s">
        <v>386</v>
      </c>
      <c r="D247" s="77" t="s">
        <v>83</v>
      </c>
      <c r="E247" s="77">
        <v>15</v>
      </c>
      <c r="F247" s="77"/>
      <c r="G247" s="77"/>
      <c r="H247" s="73"/>
      <c r="I247" s="74"/>
    </row>
    <row r="248" spans="1:9" s="58" customFormat="1" x14ac:dyDescent="0.25">
      <c r="A248" s="61" t="s">
        <v>661</v>
      </c>
      <c r="B248" s="62"/>
      <c r="C248" s="63" t="s">
        <v>664</v>
      </c>
      <c r="D248" s="64"/>
      <c r="E248" s="65"/>
      <c r="F248" s="65"/>
      <c r="G248" s="65"/>
      <c r="H248" s="66"/>
      <c r="I248" s="67"/>
    </row>
    <row r="249" spans="1:9" s="58" customFormat="1" x14ac:dyDescent="0.25">
      <c r="A249" s="61" t="s">
        <v>662</v>
      </c>
      <c r="B249" s="62"/>
      <c r="C249" s="63" t="s">
        <v>647</v>
      </c>
      <c r="D249" s="64"/>
      <c r="E249" s="65"/>
      <c r="F249" s="65"/>
      <c r="G249" s="65"/>
      <c r="H249" s="66"/>
      <c r="I249" s="67"/>
    </row>
    <row r="250" spans="1:9" s="58" customFormat="1" ht="25.5" x14ac:dyDescent="0.25">
      <c r="A250" s="78" t="s">
        <v>665</v>
      </c>
      <c r="B250" s="75" t="s">
        <v>430</v>
      </c>
      <c r="C250" s="76" t="s">
        <v>431</v>
      </c>
      <c r="D250" s="77" t="s">
        <v>106</v>
      </c>
      <c r="E250" s="77">
        <v>1</v>
      </c>
      <c r="F250" s="77"/>
      <c r="G250" s="77"/>
      <c r="H250" s="73"/>
      <c r="I250" s="74"/>
    </row>
    <row r="251" spans="1:9" s="58" customFormat="1" x14ac:dyDescent="0.25">
      <c r="A251" s="78" t="s">
        <v>666</v>
      </c>
      <c r="B251" s="75" t="s">
        <v>434</v>
      </c>
      <c r="C251" s="76" t="s">
        <v>435</v>
      </c>
      <c r="D251" s="77" t="s">
        <v>106</v>
      </c>
      <c r="E251" s="77">
        <v>4</v>
      </c>
      <c r="F251" s="77"/>
      <c r="G251" s="77"/>
      <c r="H251" s="73"/>
      <c r="I251" s="74"/>
    </row>
    <row r="252" spans="1:9" s="58" customFormat="1" x14ac:dyDescent="0.25">
      <c r="A252" s="78" t="s">
        <v>667</v>
      </c>
      <c r="B252" s="75" t="s">
        <v>436</v>
      </c>
      <c r="C252" s="76" t="s">
        <v>437</v>
      </c>
      <c r="D252" s="77" t="s">
        <v>82</v>
      </c>
      <c r="E252" s="77">
        <v>1</v>
      </c>
      <c r="F252" s="77"/>
      <c r="G252" s="77"/>
      <c r="H252" s="73"/>
      <c r="I252" s="74"/>
    </row>
    <row r="253" spans="1:9" s="58" customFormat="1" ht="25.5" x14ac:dyDescent="0.25">
      <c r="A253" s="78" t="s">
        <v>668</v>
      </c>
      <c r="B253" s="75" t="s">
        <v>438</v>
      </c>
      <c r="C253" s="76" t="s">
        <v>439</v>
      </c>
      <c r="D253" s="77" t="s">
        <v>106</v>
      </c>
      <c r="E253" s="77">
        <v>4</v>
      </c>
      <c r="F253" s="77"/>
      <c r="G253" s="77"/>
      <c r="H253" s="73"/>
      <c r="I253" s="74"/>
    </row>
    <row r="254" spans="1:9" s="58" customFormat="1" x14ac:dyDescent="0.25">
      <c r="A254" s="78" t="s">
        <v>669</v>
      </c>
      <c r="B254" s="75" t="s">
        <v>440</v>
      </c>
      <c r="C254" s="76" t="s">
        <v>441</v>
      </c>
      <c r="D254" s="77" t="s">
        <v>106</v>
      </c>
      <c r="E254" s="77">
        <v>1</v>
      </c>
      <c r="F254" s="77"/>
      <c r="G254" s="77"/>
      <c r="H254" s="73"/>
      <c r="I254" s="74"/>
    </row>
    <row r="255" spans="1:9" s="58" customFormat="1" x14ac:dyDescent="0.25">
      <c r="A255" s="78" t="s">
        <v>670</v>
      </c>
      <c r="B255" s="75" t="s">
        <v>442</v>
      </c>
      <c r="C255" s="76" t="s">
        <v>443</v>
      </c>
      <c r="D255" s="77" t="s">
        <v>106</v>
      </c>
      <c r="E255" s="77">
        <v>1</v>
      </c>
      <c r="F255" s="77"/>
      <c r="G255" s="77"/>
      <c r="H255" s="73"/>
      <c r="I255" s="74"/>
    </row>
    <row r="256" spans="1:9" s="58" customFormat="1" ht="25.5" x14ac:dyDescent="0.25">
      <c r="A256" s="78" t="s">
        <v>671</v>
      </c>
      <c r="B256" s="75" t="s">
        <v>444</v>
      </c>
      <c r="C256" s="76" t="s">
        <v>445</v>
      </c>
      <c r="D256" s="77" t="s">
        <v>106</v>
      </c>
      <c r="E256" s="77">
        <v>1</v>
      </c>
      <c r="F256" s="77"/>
      <c r="G256" s="77"/>
      <c r="H256" s="73"/>
      <c r="I256" s="74"/>
    </row>
    <row r="257" spans="1:9" s="58" customFormat="1" x14ac:dyDescent="0.25">
      <c r="A257" s="61" t="s">
        <v>672</v>
      </c>
      <c r="B257" s="62"/>
      <c r="C257" s="63" t="s">
        <v>648</v>
      </c>
      <c r="D257" s="64"/>
      <c r="E257" s="65"/>
      <c r="F257" s="65"/>
      <c r="G257" s="65"/>
      <c r="H257" s="66"/>
      <c r="I257" s="67"/>
    </row>
    <row r="258" spans="1:9" s="58" customFormat="1" x14ac:dyDescent="0.25">
      <c r="A258" s="78" t="s">
        <v>673</v>
      </c>
      <c r="B258" s="75" t="s">
        <v>649</v>
      </c>
      <c r="C258" s="76" t="s">
        <v>650</v>
      </c>
      <c r="D258" s="77" t="s">
        <v>83</v>
      </c>
      <c r="E258" s="77">
        <v>55</v>
      </c>
      <c r="F258" s="77"/>
      <c r="G258" s="77"/>
      <c r="H258" s="73"/>
      <c r="I258" s="74"/>
    </row>
    <row r="259" spans="1:9" s="58" customFormat="1" x14ac:dyDescent="0.25">
      <c r="A259" s="78" t="s">
        <v>674</v>
      </c>
      <c r="B259" s="75" t="s">
        <v>651</v>
      </c>
      <c r="C259" s="76" t="s">
        <v>652</v>
      </c>
      <c r="D259" s="77" t="s">
        <v>80</v>
      </c>
      <c r="E259" s="77">
        <v>2</v>
      </c>
      <c r="F259" s="77"/>
      <c r="G259" s="77"/>
      <c r="H259" s="73"/>
      <c r="I259" s="74"/>
    </row>
    <row r="260" spans="1:9" s="58" customFormat="1" x14ac:dyDescent="0.25">
      <c r="A260" s="78" t="s">
        <v>675</v>
      </c>
      <c r="B260" s="75" t="s">
        <v>653</v>
      </c>
      <c r="C260" s="76" t="s">
        <v>654</v>
      </c>
      <c r="D260" s="77" t="s">
        <v>83</v>
      </c>
      <c r="E260" s="77">
        <v>12.5</v>
      </c>
      <c r="F260" s="77"/>
      <c r="G260" s="77"/>
      <c r="H260" s="73"/>
      <c r="I260" s="74"/>
    </row>
    <row r="261" spans="1:9" s="58" customFormat="1" x14ac:dyDescent="0.25">
      <c r="A261" s="78" t="s">
        <v>676</v>
      </c>
      <c r="B261" s="75" t="s">
        <v>465</v>
      </c>
      <c r="C261" s="76" t="s">
        <v>466</v>
      </c>
      <c r="D261" s="77" t="s">
        <v>80</v>
      </c>
      <c r="E261" s="77">
        <v>2</v>
      </c>
      <c r="F261" s="77"/>
      <c r="G261" s="77"/>
      <c r="H261" s="73"/>
      <c r="I261" s="74"/>
    </row>
    <row r="262" spans="1:9" s="58" customFormat="1" x14ac:dyDescent="0.25">
      <c r="A262" s="61" t="s">
        <v>677</v>
      </c>
      <c r="B262" s="62"/>
      <c r="C262" s="63" t="s">
        <v>489</v>
      </c>
      <c r="D262" s="64"/>
      <c r="E262" s="65"/>
      <c r="F262" s="65"/>
      <c r="G262" s="65"/>
      <c r="H262" s="66"/>
      <c r="I262" s="67"/>
    </row>
    <row r="263" spans="1:9" s="58" customFormat="1" x14ac:dyDescent="0.25">
      <c r="A263" s="78" t="s">
        <v>678</v>
      </c>
      <c r="B263" s="75" t="s">
        <v>494</v>
      </c>
      <c r="C263" s="76" t="s">
        <v>495</v>
      </c>
      <c r="D263" s="77" t="s">
        <v>106</v>
      </c>
      <c r="E263" s="77">
        <v>4</v>
      </c>
      <c r="F263" s="77"/>
      <c r="G263" s="77"/>
      <c r="H263" s="73"/>
      <c r="I263" s="74"/>
    </row>
    <row r="264" spans="1:9" s="58" customFormat="1" ht="25.5" x14ac:dyDescent="0.25">
      <c r="A264" s="78" t="s">
        <v>679</v>
      </c>
      <c r="B264" s="75" t="s">
        <v>655</v>
      </c>
      <c r="C264" s="76" t="s">
        <v>656</v>
      </c>
      <c r="D264" s="77" t="s">
        <v>83</v>
      </c>
      <c r="E264" s="77">
        <v>24</v>
      </c>
      <c r="F264" s="77"/>
      <c r="G264" s="77"/>
      <c r="H264" s="73"/>
      <c r="I264" s="74"/>
    </row>
    <row r="265" spans="1:9" s="58" customFormat="1" x14ac:dyDescent="0.25">
      <c r="A265" s="78" t="s">
        <v>680</v>
      </c>
      <c r="B265" s="75" t="s">
        <v>512</v>
      </c>
      <c r="C265" s="76" t="s">
        <v>513</v>
      </c>
      <c r="D265" s="77" t="s">
        <v>106</v>
      </c>
      <c r="E265" s="77">
        <v>4</v>
      </c>
      <c r="F265" s="77"/>
      <c r="G265" s="77"/>
      <c r="H265" s="73"/>
      <c r="I265" s="74"/>
    </row>
    <row r="266" spans="1:9" s="58" customFormat="1" ht="25.5" x14ac:dyDescent="0.25">
      <c r="A266" s="78" t="s">
        <v>681</v>
      </c>
      <c r="B266" s="75" t="s">
        <v>657</v>
      </c>
      <c r="C266" s="76" t="s">
        <v>658</v>
      </c>
      <c r="D266" s="77" t="s">
        <v>106</v>
      </c>
      <c r="E266" s="77">
        <v>4</v>
      </c>
      <c r="F266" s="77"/>
      <c r="G266" s="77"/>
      <c r="H266" s="73"/>
      <c r="I266" s="74"/>
    </row>
    <row r="267" spans="1:9" s="58" customFormat="1" x14ac:dyDescent="0.25">
      <c r="A267" s="78" t="s">
        <v>682</v>
      </c>
      <c r="B267" s="75" t="s">
        <v>514</v>
      </c>
      <c r="C267" s="76" t="s">
        <v>515</v>
      </c>
      <c r="D267" s="77" t="s">
        <v>106</v>
      </c>
      <c r="E267" s="77">
        <v>4</v>
      </c>
      <c r="F267" s="77"/>
      <c r="G267" s="77"/>
      <c r="H267" s="73"/>
      <c r="I267" s="74"/>
    </row>
    <row r="268" spans="1:9" s="58" customFormat="1" x14ac:dyDescent="0.25">
      <c r="A268" s="78" t="s">
        <v>683</v>
      </c>
      <c r="B268" s="75" t="s">
        <v>659</v>
      </c>
      <c r="C268" s="76" t="s">
        <v>660</v>
      </c>
      <c r="D268" s="77" t="s">
        <v>106</v>
      </c>
      <c r="E268" s="77">
        <v>8</v>
      </c>
      <c r="F268" s="77"/>
      <c r="G268" s="77"/>
      <c r="H268" s="73"/>
      <c r="I268" s="74"/>
    </row>
    <row r="269" spans="1:9" s="58" customFormat="1" x14ac:dyDescent="0.25">
      <c r="A269" s="78" t="s">
        <v>684</v>
      </c>
      <c r="B269" s="75" t="s">
        <v>498</v>
      </c>
      <c r="C269" s="76" t="s">
        <v>499</v>
      </c>
      <c r="D269" s="77" t="s">
        <v>83</v>
      </c>
      <c r="E269" s="77">
        <v>20</v>
      </c>
      <c r="F269" s="77"/>
      <c r="G269" s="77"/>
      <c r="H269" s="73"/>
      <c r="I269" s="74"/>
    </row>
    <row r="270" spans="1:9" s="58" customFormat="1" x14ac:dyDescent="0.25">
      <c r="A270" s="78" t="s">
        <v>685</v>
      </c>
      <c r="B270" s="75" t="s">
        <v>500</v>
      </c>
      <c r="C270" s="76" t="s">
        <v>501</v>
      </c>
      <c r="D270" s="77" t="s">
        <v>106</v>
      </c>
      <c r="E270" s="77">
        <v>4</v>
      </c>
      <c r="F270" s="77"/>
      <c r="G270" s="77"/>
      <c r="H270" s="73"/>
      <c r="I270" s="74"/>
    </row>
    <row r="271" spans="1:9" s="58" customFormat="1" ht="25.5" x14ac:dyDescent="0.25">
      <c r="A271" s="78" t="s">
        <v>686</v>
      </c>
      <c r="B271" s="75" t="s">
        <v>518</v>
      </c>
      <c r="C271" s="76" t="s">
        <v>519</v>
      </c>
      <c r="D271" s="77" t="s">
        <v>106</v>
      </c>
      <c r="E271" s="77">
        <v>4</v>
      </c>
      <c r="F271" s="77"/>
      <c r="G271" s="77"/>
      <c r="H271" s="73"/>
      <c r="I271" s="74"/>
    </row>
    <row r="272" spans="1:9" s="58" customFormat="1" ht="30" x14ac:dyDescent="0.25">
      <c r="A272" s="78" t="s">
        <v>687</v>
      </c>
      <c r="B272" s="75" t="s">
        <v>502</v>
      </c>
      <c r="C272" s="76" t="s">
        <v>503</v>
      </c>
      <c r="D272" s="77" t="s">
        <v>106</v>
      </c>
      <c r="E272" s="77">
        <v>4</v>
      </c>
      <c r="F272" s="77"/>
      <c r="G272" s="77"/>
      <c r="H272" s="73"/>
      <c r="I272" s="74"/>
    </row>
    <row r="273" spans="1:9" s="58" customFormat="1" ht="30" x14ac:dyDescent="0.25">
      <c r="A273" s="78" t="s">
        <v>688</v>
      </c>
      <c r="B273" s="75" t="s">
        <v>516</v>
      </c>
      <c r="C273" s="76" t="s">
        <v>517</v>
      </c>
      <c r="D273" s="77" t="s">
        <v>106</v>
      </c>
      <c r="E273" s="77">
        <v>4</v>
      </c>
      <c r="F273" s="77"/>
      <c r="G273" s="77"/>
      <c r="H273" s="73"/>
      <c r="I273" s="74"/>
    </row>
    <row r="274" spans="1:9" s="58" customFormat="1" ht="30" x14ac:dyDescent="0.25">
      <c r="A274" s="78" t="s">
        <v>689</v>
      </c>
      <c r="B274" s="75" t="s">
        <v>272</v>
      </c>
      <c r="C274" s="76" t="s">
        <v>273</v>
      </c>
      <c r="D274" s="77" t="s">
        <v>17</v>
      </c>
      <c r="E274" s="77">
        <v>0.5</v>
      </c>
      <c r="F274" s="77"/>
      <c r="G274" s="77"/>
      <c r="H274" s="73"/>
      <c r="I274" s="74"/>
    </row>
    <row r="275" spans="1:9" s="58" customFormat="1" ht="30" x14ac:dyDescent="0.25">
      <c r="A275" s="78" t="s">
        <v>690</v>
      </c>
      <c r="B275" s="75" t="s">
        <v>506</v>
      </c>
      <c r="C275" s="76" t="s">
        <v>507</v>
      </c>
      <c r="D275" s="77" t="s">
        <v>83</v>
      </c>
      <c r="E275" s="77">
        <v>22</v>
      </c>
      <c r="F275" s="77"/>
      <c r="G275" s="77"/>
      <c r="H275" s="73"/>
      <c r="I275" s="74"/>
    </row>
    <row r="276" spans="1:9" s="58" customFormat="1" ht="30" x14ac:dyDescent="0.25">
      <c r="A276" s="78" t="s">
        <v>691</v>
      </c>
      <c r="B276" s="75" t="s">
        <v>508</v>
      </c>
      <c r="C276" s="76" t="s">
        <v>509</v>
      </c>
      <c r="D276" s="77" t="s">
        <v>17</v>
      </c>
      <c r="E276" s="77">
        <v>4.5</v>
      </c>
      <c r="F276" s="77"/>
      <c r="G276" s="77"/>
      <c r="H276" s="73"/>
      <c r="I276" s="74"/>
    </row>
    <row r="277" spans="1:9" s="58" customFormat="1" ht="30" x14ac:dyDescent="0.25">
      <c r="A277" s="78" t="s">
        <v>692</v>
      </c>
      <c r="B277" s="75" t="s">
        <v>510</v>
      </c>
      <c r="C277" s="76" t="s">
        <v>511</v>
      </c>
      <c r="D277" s="77" t="s">
        <v>17</v>
      </c>
      <c r="E277" s="77">
        <v>4.5</v>
      </c>
      <c r="F277" s="77"/>
      <c r="G277" s="77"/>
      <c r="H277" s="73"/>
      <c r="I277" s="74"/>
    </row>
    <row r="278" spans="1:9" s="58" customFormat="1" x14ac:dyDescent="0.25">
      <c r="A278" s="61" t="s">
        <v>716</v>
      </c>
      <c r="B278" s="62"/>
      <c r="C278" s="63" t="s">
        <v>477</v>
      </c>
      <c r="D278" s="64"/>
      <c r="E278" s="65"/>
      <c r="F278" s="65"/>
      <c r="G278" s="65"/>
      <c r="H278" s="66"/>
      <c r="I278" s="67"/>
    </row>
    <row r="279" spans="1:9" s="58" customFormat="1" ht="25.5" x14ac:dyDescent="0.25">
      <c r="A279" s="78" t="s">
        <v>717</v>
      </c>
      <c r="B279" s="75" t="s">
        <v>693</v>
      </c>
      <c r="C279" s="76" t="s">
        <v>694</v>
      </c>
      <c r="D279" s="77" t="s">
        <v>106</v>
      </c>
      <c r="E279" s="77">
        <v>2</v>
      </c>
      <c r="F279" s="77"/>
      <c r="G279" s="77"/>
      <c r="H279" s="73"/>
      <c r="I279" s="74"/>
    </row>
    <row r="280" spans="1:9" s="58" customFormat="1" x14ac:dyDescent="0.25">
      <c r="A280" s="61" t="s">
        <v>695</v>
      </c>
      <c r="B280" s="62"/>
      <c r="C280" s="63" t="s">
        <v>697</v>
      </c>
      <c r="D280" s="64"/>
      <c r="E280" s="65"/>
      <c r="F280" s="65"/>
      <c r="G280" s="65"/>
      <c r="H280" s="66"/>
      <c r="I280" s="67"/>
    </row>
    <row r="281" spans="1:9" s="58" customFormat="1" x14ac:dyDescent="0.25">
      <c r="A281" s="78" t="s">
        <v>696</v>
      </c>
      <c r="B281" s="75" t="s">
        <v>586</v>
      </c>
      <c r="C281" s="76" t="s">
        <v>587</v>
      </c>
      <c r="D281" s="77" t="s">
        <v>16</v>
      </c>
      <c r="E281" s="77">
        <v>23</v>
      </c>
      <c r="F281" s="77"/>
      <c r="G281" s="77"/>
      <c r="H281" s="73"/>
      <c r="I281" s="74"/>
    </row>
    <row r="282" spans="1:9" s="58" customFormat="1" x14ac:dyDescent="0.25">
      <c r="A282" s="78" t="s">
        <v>718</v>
      </c>
      <c r="B282" s="75" t="s">
        <v>698</v>
      </c>
      <c r="C282" s="76" t="s">
        <v>699</v>
      </c>
      <c r="D282" s="77" t="s">
        <v>16</v>
      </c>
      <c r="E282" s="77">
        <v>65</v>
      </c>
      <c r="F282" s="77"/>
      <c r="G282" s="77"/>
      <c r="H282" s="73"/>
      <c r="I282" s="74"/>
    </row>
    <row r="283" spans="1:9" s="58" customFormat="1" x14ac:dyDescent="0.25">
      <c r="A283" s="61">
        <v>6</v>
      </c>
      <c r="B283" s="62"/>
      <c r="C283" s="63" t="s">
        <v>700</v>
      </c>
      <c r="D283" s="64"/>
      <c r="E283" s="65"/>
      <c r="F283" s="65"/>
      <c r="G283" s="65"/>
      <c r="H283" s="66"/>
      <c r="I283" s="67"/>
    </row>
    <row r="284" spans="1:9" s="58" customFormat="1" ht="25.5" x14ac:dyDescent="0.25">
      <c r="A284" s="78" t="s">
        <v>108</v>
      </c>
      <c r="B284" s="75" t="s">
        <v>277</v>
      </c>
      <c r="C284" s="76" t="s">
        <v>278</v>
      </c>
      <c r="D284" s="77" t="s">
        <v>16</v>
      </c>
      <c r="E284" s="77">
        <v>90</v>
      </c>
      <c r="F284" s="77"/>
      <c r="G284" s="77"/>
      <c r="H284" s="73"/>
      <c r="I284" s="74"/>
    </row>
    <row r="285" spans="1:9" s="58" customFormat="1" x14ac:dyDescent="0.25">
      <c r="A285" s="78" t="s">
        <v>719</v>
      </c>
      <c r="B285" s="75" t="s">
        <v>285</v>
      </c>
      <c r="C285" s="76" t="s">
        <v>286</v>
      </c>
      <c r="D285" s="77" t="s">
        <v>16</v>
      </c>
      <c r="E285" s="77">
        <v>100</v>
      </c>
      <c r="F285" s="77"/>
      <c r="G285" s="77"/>
      <c r="H285" s="73"/>
      <c r="I285" s="74"/>
    </row>
    <row r="286" spans="1:9" s="58" customFormat="1" x14ac:dyDescent="0.25">
      <c r="A286" s="78" t="s">
        <v>720</v>
      </c>
      <c r="B286" s="75" t="s">
        <v>701</v>
      </c>
      <c r="C286" s="76" t="s">
        <v>702</v>
      </c>
      <c r="D286" s="77" t="s">
        <v>703</v>
      </c>
      <c r="E286" s="77">
        <v>90</v>
      </c>
      <c r="F286" s="77"/>
      <c r="G286" s="77"/>
      <c r="H286" s="73"/>
      <c r="I286" s="74"/>
    </row>
    <row r="287" spans="1:9" s="58" customFormat="1" ht="25.5" x14ac:dyDescent="0.25">
      <c r="A287" s="78" t="s">
        <v>721</v>
      </c>
      <c r="B287" s="75" t="s">
        <v>704</v>
      </c>
      <c r="C287" s="76" t="s">
        <v>705</v>
      </c>
      <c r="D287" s="77" t="s">
        <v>83</v>
      </c>
      <c r="E287" s="77">
        <v>40</v>
      </c>
      <c r="F287" s="77"/>
      <c r="G287" s="77"/>
      <c r="H287" s="73"/>
      <c r="I287" s="74"/>
    </row>
    <row r="288" spans="1:9" s="58" customFormat="1" x14ac:dyDescent="0.25">
      <c r="A288" s="61">
        <v>7</v>
      </c>
      <c r="B288" s="62"/>
      <c r="C288" s="63" t="s">
        <v>706</v>
      </c>
      <c r="D288" s="64"/>
      <c r="E288" s="65"/>
      <c r="F288" s="65"/>
      <c r="G288" s="65"/>
      <c r="H288" s="66"/>
      <c r="I288" s="67"/>
    </row>
    <row r="289" spans="1:9" s="58" customFormat="1" x14ac:dyDescent="0.25">
      <c r="A289" s="78" t="s">
        <v>722</v>
      </c>
      <c r="B289" s="75" t="s">
        <v>707</v>
      </c>
      <c r="C289" s="76" t="s">
        <v>708</v>
      </c>
      <c r="D289" s="77" t="s">
        <v>17</v>
      </c>
      <c r="E289" s="77">
        <v>4.7</v>
      </c>
      <c r="F289" s="77"/>
      <c r="G289" s="77"/>
      <c r="H289" s="73"/>
      <c r="I289" s="74"/>
    </row>
    <row r="290" spans="1:9" s="58" customFormat="1" x14ac:dyDescent="0.25">
      <c r="A290" s="78" t="s">
        <v>723</v>
      </c>
      <c r="B290" s="75" t="s">
        <v>709</v>
      </c>
      <c r="C290" s="76" t="s">
        <v>710</v>
      </c>
      <c r="D290" s="77" t="s">
        <v>16</v>
      </c>
      <c r="E290" s="77">
        <v>12</v>
      </c>
      <c r="F290" s="77"/>
      <c r="G290" s="77"/>
      <c r="H290" s="73"/>
      <c r="I290" s="74"/>
    </row>
    <row r="291" spans="1:9" s="58" customFormat="1" x14ac:dyDescent="0.25">
      <c r="A291" s="78" t="s">
        <v>724</v>
      </c>
      <c r="B291" s="75" t="s">
        <v>711</v>
      </c>
      <c r="C291" s="76" t="s">
        <v>712</v>
      </c>
      <c r="D291" s="77" t="s">
        <v>83</v>
      </c>
      <c r="E291" s="77">
        <v>24</v>
      </c>
      <c r="F291" s="77"/>
      <c r="G291" s="77"/>
      <c r="H291" s="73"/>
      <c r="I291" s="74"/>
    </row>
    <row r="292" spans="1:9" s="58" customFormat="1" x14ac:dyDescent="0.25">
      <c r="A292" s="78" t="s">
        <v>725</v>
      </c>
      <c r="B292" s="75" t="s">
        <v>713</v>
      </c>
      <c r="C292" s="76" t="s">
        <v>714</v>
      </c>
      <c r="D292" s="77" t="s">
        <v>82</v>
      </c>
      <c r="E292" s="77">
        <v>150</v>
      </c>
      <c r="F292" s="77"/>
      <c r="G292" s="77"/>
      <c r="H292" s="73"/>
      <c r="I292" s="74"/>
    </row>
    <row r="293" spans="1:9" s="58" customFormat="1" x14ac:dyDescent="0.25">
      <c r="A293" s="78" t="s">
        <v>726</v>
      </c>
      <c r="B293" s="75" t="s">
        <v>272</v>
      </c>
      <c r="C293" s="76" t="s">
        <v>273</v>
      </c>
      <c r="D293" s="77" t="s">
        <v>17</v>
      </c>
      <c r="E293" s="77">
        <v>2.2999999999999998</v>
      </c>
      <c r="F293" s="77"/>
      <c r="G293" s="77"/>
      <c r="H293" s="73"/>
      <c r="I293" s="74"/>
    </row>
    <row r="294" spans="1:9" s="58" customFormat="1" x14ac:dyDescent="0.25">
      <c r="A294" s="78" t="s">
        <v>727</v>
      </c>
      <c r="B294" s="75" t="s">
        <v>270</v>
      </c>
      <c r="C294" s="76" t="s">
        <v>271</v>
      </c>
      <c r="D294" s="77" t="s">
        <v>17</v>
      </c>
      <c r="E294" s="77">
        <v>4.7</v>
      </c>
      <c r="F294" s="77"/>
      <c r="G294" s="77"/>
      <c r="H294" s="73"/>
      <c r="I294" s="74"/>
    </row>
    <row r="295" spans="1:9" s="58" customFormat="1" x14ac:dyDescent="0.25">
      <c r="A295" s="61">
        <v>8</v>
      </c>
      <c r="B295" s="62"/>
      <c r="C295" s="63" t="s">
        <v>728</v>
      </c>
      <c r="D295" s="64"/>
      <c r="E295" s="65"/>
      <c r="F295" s="65"/>
      <c r="G295" s="65"/>
      <c r="H295" s="66"/>
      <c r="I295" s="67"/>
    </row>
    <row r="296" spans="1:9" s="58" customFormat="1" x14ac:dyDescent="0.25">
      <c r="A296" s="61" t="s">
        <v>745</v>
      </c>
      <c r="B296" s="62"/>
      <c r="C296" s="63" t="s">
        <v>592</v>
      </c>
      <c r="D296" s="64"/>
      <c r="E296" s="65"/>
      <c r="F296" s="65"/>
      <c r="G296" s="65"/>
      <c r="H296" s="66"/>
      <c r="I296" s="67"/>
    </row>
    <row r="297" spans="1:9" s="58" customFormat="1" x14ac:dyDescent="0.25">
      <c r="A297" s="78" t="s">
        <v>749</v>
      </c>
      <c r="B297" s="75" t="s">
        <v>575</v>
      </c>
      <c r="C297" s="76" t="s">
        <v>576</v>
      </c>
      <c r="D297" s="77" t="s">
        <v>16</v>
      </c>
      <c r="E297" s="77">
        <v>127.7</v>
      </c>
      <c r="F297" s="77"/>
      <c r="G297" s="77"/>
      <c r="H297" s="73"/>
      <c r="I297" s="74"/>
    </row>
    <row r="298" spans="1:9" s="58" customFormat="1" x14ac:dyDescent="0.25">
      <c r="A298" s="78" t="s">
        <v>751</v>
      </c>
      <c r="B298" s="75" t="s">
        <v>191</v>
      </c>
      <c r="C298" s="76" t="s">
        <v>192</v>
      </c>
      <c r="D298" s="77" t="s">
        <v>16</v>
      </c>
      <c r="E298" s="77">
        <v>137.9</v>
      </c>
      <c r="F298" s="77"/>
      <c r="G298" s="77"/>
      <c r="H298" s="73"/>
      <c r="I298" s="74"/>
    </row>
    <row r="299" spans="1:9" s="58" customFormat="1" x14ac:dyDescent="0.25">
      <c r="A299" s="78" t="s">
        <v>750</v>
      </c>
      <c r="B299" s="75" t="s">
        <v>193</v>
      </c>
      <c r="C299" s="76" t="s">
        <v>194</v>
      </c>
      <c r="D299" s="77" t="s">
        <v>16</v>
      </c>
      <c r="E299" s="77">
        <v>127.7</v>
      </c>
      <c r="F299" s="77"/>
      <c r="G299" s="77"/>
      <c r="H299" s="73"/>
      <c r="I299" s="74"/>
    </row>
    <row r="300" spans="1:9" s="58" customFormat="1" ht="25.5" x14ac:dyDescent="0.25">
      <c r="A300" s="78" t="s">
        <v>752</v>
      </c>
      <c r="B300" s="75" t="s">
        <v>195</v>
      </c>
      <c r="C300" s="76" t="s">
        <v>196</v>
      </c>
      <c r="D300" s="77" t="s">
        <v>83</v>
      </c>
      <c r="E300" s="77">
        <v>25</v>
      </c>
      <c r="F300" s="77"/>
      <c r="G300" s="77"/>
      <c r="H300" s="73"/>
      <c r="I300" s="74"/>
    </row>
    <row r="301" spans="1:9" s="58" customFormat="1" x14ac:dyDescent="0.25">
      <c r="A301" s="78" t="s">
        <v>753</v>
      </c>
      <c r="B301" s="75" t="s">
        <v>197</v>
      </c>
      <c r="C301" s="76" t="s">
        <v>198</v>
      </c>
      <c r="D301" s="77" t="s">
        <v>83</v>
      </c>
      <c r="E301" s="77">
        <v>8.5</v>
      </c>
      <c r="F301" s="77"/>
      <c r="G301" s="77"/>
      <c r="H301" s="73"/>
      <c r="I301" s="74"/>
    </row>
    <row r="302" spans="1:9" s="58" customFormat="1" x14ac:dyDescent="0.25">
      <c r="A302" s="78" t="s">
        <v>754</v>
      </c>
      <c r="B302" s="75" t="s">
        <v>577</v>
      </c>
      <c r="C302" s="76" t="s">
        <v>578</v>
      </c>
      <c r="D302" s="77" t="s">
        <v>17</v>
      </c>
      <c r="E302" s="77">
        <v>1.45</v>
      </c>
      <c r="F302" s="77"/>
      <c r="G302" s="77"/>
      <c r="H302" s="73"/>
      <c r="I302" s="74"/>
    </row>
    <row r="303" spans="1:9" s="58" customFormat="1" x14ac:dyDescent="0.25">
      <c r="A303" s="61" t="s">
        <v>746</v>
      </c>
      <c r="B303" s="62"/>
      <c r="C303" s="63" t="s">
        <v>729</v>
      </c>
      <c r="D303" s="64"/>
      <c r="E303" s="65"/>
      <c r="F303" s="65"/>
      <c r="G303" s="65"/>
      <c r="H303" s="66"/>
      <c r="I303" s="67"/>
    </row>
    <row r="304" spans="1:9" s="58" customFormat="1" x14ac:dyDescent="0.25">
      <c r="A304" s="78" t="s">
        <v>755</v>
      </c>
      <c r="B304" s="75" t="s">
        <v>730</v>
      </c>
      <c r="C304" s="76" t="s">
        <v>731</v>
      </c>
      <c r="D304" s="77" t="s">
        <v>17</v>
      </c>
      <c r="E304" s="77">
        <v>19.36</v>
      </c>
      <c r="F304" s="77"/>
      <c r="G304" s="77"/>
      <c r="H304" s="73"/>
      <c r="I304" s="74"/>
    </row>
    <row r="305" spans="1:9" s="58" customFormat="1" x14ac:dyDescent="0.25">
      <c r="A305" s="78" t="s">
        <v>756</v>
      </c>
      <c r="B305" s="75" t="s">
        <v>709</v>
      </c>
      <c r="C305" s="76" t="s">
        <v>710</v>
      </c>
      <c r="D305" s="77" t="s">
        <v>16</v>
      </c>
      <c r="E305" s="77">
        <v>8</v>
      </c>
      <c r="F305" s="77"/>
      <c r="G305" s="77"/>
      <c r="H305" s="73"/>
      <c r="I305" s="74"/>
    </row>
    <row r="306" spans="1:9" s="58" customFormat="1" x14ac:dyDescent="0.25">
      <c r="A306" s="78" t="s">
        <v>757</v>
      </c>
      <c r="B306" s="75" t="s">
        <v>732</v>
      </c>
      <c r="C306" s="76" t="s">
        <v>733</v>
      </c>
      <c r="D306" s="77" t="s">
        <v>82</v>
      </c>
      <c r="E306" s="77">
        <v>400</v>
      </c>
      <c r="F306" s="77"/>
      <c r="G306" s="77"/>
      <c r="H306" s="73"/>
      <c r="I306" s="74"/>
    </row>
    <row r="307" spans="1:9" s="58" customFormat="1" x14ac:dyDescent="0.25">
      <c r="A307" s="78" t="s">
        <v>758</v>
      </c>
      <c r="B307" s="75" t="s">
        <v>270</v>
      </c>
      <c r="C307" s="76" t="s">
        <v>271</v>
      </c>
      <c r="D307" s="77" t="s">
        <v>17</v>
      </c>
      <c r="E307" s="77">
        <v>19.36</v>
      </c>
      <c r="F307" s="77"/>
      <c r="G307" s="77"/>
      <c r="H307" s="73"/>
      <c r="I307" s="74"/>
    </row>
    <row r="308" spans="1:9" s="58" customFormat="1" x14ac:dyDescent="0.25">
      <c r="A308" s="61" t="s">
        <v>747</v>
      </c>
      <c r="B308" s="62"/>
      <c r="C308" s="63" t="s">
        <v>734</v>
      </c>
      <c r="D308" s="64"/>
      <c r="E308" s="65"/>
      <c r="F308" s="65"/>
      <c r="G308" s="65"/>
      <c r="H308" s="66"/>
      <c r="I308" s="67"/>
    </row>
    <row r="309" spans="1:9" s="58" customFormat="1" x14ac:dyDescent="0.25">
      <c r="A309" s="78" t="s">
        <v>759</v>
      </c>
      <c r="B309" s="75" t="s">
        <v>735</v>
      </c>
      <c r="C309" s="76" t="s">
        <v>736</v>
      </c>
      <c r="D309" s="77" t="s">
        <v>16</v>
      </c>
      <c r="E309" s="77">
        <v>33</v>
      </c>
      <c r="F309" s="77"/>
      <c r="G309" s="77"/>
      <c r="H309" s="73"/>
      <c r="I309" s="74"/>
    </row>
    <row r="310" spans="1:9" s="58" customFormat="1" x14ac:dyDescent="0.25">
      <c r="A310" s="78" t="s">
        <v>760</v>
      </c>
      <c r="B310" s="75" t="s">
        <v>737</v>
      </c>
      <c r="C310" s="76" t="s">
        <v>738</v>
      </c>
      <c r="D310" s="77" t="s">
        <v>17</v>
      </c>
      <c r="E310" s="77">
        <v>0.1</v>
      </c>
      <c r="F310" s="77"/>
      <c r="G310" s="77"/>
      <c r="H310" s="73"/>
      <c r="I310" s="74"/>
    </row>
    <row r="311" spans="1:9" s="58" customFormat="1" x14ac:dyDescent="0.25">
      <c r="A311" s="78" t="s">
        <v>761</v>
      </c>
      <c r="B311" s="75" t="s">
        <v>274</v>
      </c>
      <c r="C311" s="76" t="s">
        <v>109</v>
      </c>
      <c r="D311" s="77" t="s">
        <v>16</v>
      </c>
      <c r="E311" s="77">
        <v>66</v>
      </c>
      <c r="F311" s="77"/>
      <c r="G311" s="77"/>
      <c r="H311" s="73"/>
      <c r="I311" s="74"/>
    </row>
    <row r="312" spans="1:9" s="58" customFormat="1" x14ac:dyDescent="0.25">
      <c r="A312" s="78" t="s">
        <v>762</v>
      </c>
      <c r="B312" s="75" t="s">
        <v>562</v>
      </c>
      <c r="C312" s="76" t="s">
        <v>563</v>
      </c>
      <c r="D312" s="77" t="s">
        <v>16</v>
      </c>
      <c r="E312" s="77">
        <v>66</v>
      </c>
      <c r="F312" s="77"/>
      <c r="G312" s="77"/>
      <c r="H312" s="73"/>
      <c r="I312" s="74"/>
    </row>
    <row r="313" spans="1:9" s="58" customFormat="1" x14ac:dyDescent="0.25">
      <c r="A313" s="61" t="s">
        <v>748</v>
      </c>
      <c r="B313" s="62"/>
      <c r="C313" s="63" t="s">
        <v>259</v>
      </c>
      <c r="D313" s="64"/>
      <c r="E313" s="65"/>
      <c r="F313" s="65"/>
      <c r="G313" s="65"/>
      <c r="H313" s="66"/>
      <c r="I313" s="67"/>
    </row>
    <row r="314" spans="1:9" s="58" customFormat="1" ht="38.25" x14ac:dyDescent="0.25">
      <c r="A314" s="78" t="s">
        <v>763</v>
      </c>
      <c r="B314" s="75" t="s">
        <v>739</v>
      </c>
      <c r="C314" s="76" t="s">
        <v>740</v>
      </c>
      <c r="D314" s="77" t="s">
        <v>16</v>
      </c>
      <c r="E314" s="77">
        <v>8</v>
      </c>
      <c r="F314" s="77"/>
      <c r="G314" s="77"/>
      <c r="H314" s="73"/>
      <c r="I314" s="74"/>
    </row>
    <row r="315" spans="1:9" s="58" customFormat="1" ht="25.5" x14ac:dyDescent="0.25">
      <c r="A315" s="78" t="s">
        <v>764</v>
      </c>
      <c r="B315" s="75" t="s">
        <v>262</v>
      </c>
      <c r="C315" s="76" t="s">
        <v>263</v>
      </c>
      <c r="D315" s="77" t="s">
        <v>16</v>
      </c>
      <c r="E315" s="77">
        <v>8</v>
      </c>
      <c r="F315" s="77"/>
      <c r="G315" s="77"/>
      <c r="H315" s="73"/>
      <c r="I315" s="74"/>
    </row>
    <row r="316" spans="1:9" s="58" customFormat="1" ht="38.25" x14ac:dyDescent="0.25">
      <c r="A316" s="78" t="s">
        <v>765</v>
      </c>
      <c r="B316" s="75" t="s">
        <v>741</v>
      </c>
      <c r="C316" s="76" t="s">
        <v>742</v>
      </c>
      <c r="D316" s="77" t="s">
        <v>83</v>
      </c>
      <c r="E316" s="77">
        <v>14.88</v>
      </c>
      <c r="F316" s="77"/>
      <c r="G316" s="77"/>
      <c r="H316" s="73"/>
      <c r="I316" s="74"/>
    </row>
    <row r="317" spans="1:9" s="58" customFormat="1" ht="25.5" x14ac:dyDescent="0.25">
      <c r="A317" s="78" t="s">
        <v>766</v>
      </c>
      <c r="B317" s="75" t="s">
        <v>743</v>
      </c>
      <c r="C317" s="76" t="s">
        <v>744</v>
      </c>
      <c r="D317" s="77" t="s">
        <v>83</v>
      </c>
      <c r="E317" s="77">
        <v>14.88</v>
      </c>
      <c r="F317" s="77"/>
      <c r="G317" s="77"/>
      <c r="H317" s="73"/>
      <c r="I317" s="74"/>
    </row>
    <row r="318" spans="1:9" s="58" customFormat="1" ht="25.5" x14ac:dyDescent="0.25">
      <c r="A318" s="78" t="s">
        <v>767</v>
      </c>
      <c r="B318" s="75" t="s">
        <v>283</v>
      </c>
      <c r="C318" s="76" t="s">
        <v>284</v>
      </c>
      <c r="D318" s="77" t="s">
        <v>83</v>
      </c>
      <c r="E318" s="77">
        <v>1.6</v>
      </c>
      <c r="F318" s="77"/>
      <c r="G318" s="77"/>
      <c r="H318" s="73"/>
      <c r="I318" s="74"/>
    </row>
    <row r="319" spans="1:9" s="58" customFormat="1" x14ac:dyDescent="0.25">
      <c r="A319" s="61" t="s">
        <v>784</v>
      </c>
      <c r="B319" s="62"/>
      <c r="C319" s="63" t="s">
        <v>768</v>
      </c>
      <c r="D319" s="64"/>
      <c r="E319" s="65"/>
      <c r="F319" s="65"/>
      <c r="G319" s="65"/>
      <c r="H319" s="66"/>
      <c r="I319" s="67"/>
    </row>
    <row r="320" spans="1:9" s="58" customFormat="1" x14ac:dyDescent="0.25">
      <c r="A320" s="78" t="s">
        <v>785</v>
      </c>
      <c r="B320" s="75" t="s">
        <v>769</v>
      </c>
      <c r="C320" s="76" t="s">
        <v>770</v>
      </c>
      <c r="D320" s="77" t="s">
        <v>106</v>
      </c>
      <c r="E320" s="77">
        <v>2</v>
      </c>
      <c r="F320" s="77"/>
      <c r="G320" s="77"/>
      <c r="H320" s="73"/>
      <c r="I320" s="74"/>
    </row>
    <row r="321" spans="1:9" s="58" customFormat="1" x14ac:dyDescent="0.25">
      <c r="A321" s="78" t="s">
        <v>786</v>
      </c>
      <c r="B321" s="75" t="s">
        <v>597</v>
      </c>
      <c r="C321" s="76" t="s">
        <v>598</v>
      </c>
      <c r="D321" s="77" t="s">
        <v>16</v>
      </c>
      <c r="E321" s="77">
        <v>10</v>
      </c>
      <c r="F321" s="77"/>
      <c r="G321" s="77"/>
      <c r="H321" s="73"/>
      <c r="I321" s="74"/>
    </row>
    <row r="322" spans="1:9" s="58" customFormat="1" ht="51" x14ac:dyDescent="0.25">
      <c r="A322" s="78" t="s">
        <v>787</v>
      </c>
      <c r="B322" s="75">
        <v>100665</v>
      </c>
      <c r="C322" s="76" t="s">
        <v>232</v>
      </c>
      <c r="D322" s="77" t="s">
        <v>16</v>
      </c>
      <c r="E322" s="77">
        <v>3</v>
      </c>
      <c r="F322" s="77"/>
      <c r="G322" s="77"/>
      <c r="H322" s="73"/>
      <c r="I322" s="74"/>
    </row>
    <row r="323" spans="1:9" s="58" customFormat="1" ht="25.5" x14ac:dyDescent="0.25">
      <c r="A323" s="78" t="s">
        <v>788</v>
      </c>
      <c r="B323" s="75" t="s">
        <v>243</v>
      </c>
      <c r="C323" s="76" t="s">
        <v>244</v>
      </c>
      <c r="D323" s="77" t="s">
        <v>80</v>
      </c>
      <c r="E323" s="77">
        <v>1</v>
      </c>
      <c r="F323" s="77"/>
      <c r="G323" s="77"/>
      <c r="H323" s="73"/>
      <c r="I323" s="74"/>
    </row>
    <row r="324" spans="1:9" s="58" customFormat="1" ht="25.5" x14ac:dyDescent="0.25">
      <c r="A324" s="78" t="s">
        <v>789</v>
      </c>
      <c r="B324" s="75" t="s">
        <v>771</v>
      </c>
      <c r="C324" s="76" t="s">
        <v>772</v>
      </c>
      <c r="D324" s="77" t="s">
        <v>80</v>
      </c>
      <c r="E324" s="77">
        <v>1</v>
      </c>
      <c r="F324" s="77"/>
      <c r="G324" s="77"/>
      <c r="H324" s="73"/>
      <c r="I324" s="74"/>
    </row>
    <row r="325" spans="1:9" s="58" customFormat="1" x14ac:dyDescent="0.25">
      <c r="A325" s="61" t="s">
        <v>790</v>
      </c>
      <c r="B325" s="62"/>
      <c r="C325" s="63" t="s">
        <v>317</v>
      </c>
      <c r="D325" s="64"/>
      <c r="E325" s="65"/>
      <c r="F325" s="65"/>
      <c r="G325" s="65"/>
      <c r="H325" s="66"/>
      <c r="I325" s="67"/>
    </row>
    <row r="326" spans="1:9" s="58" customFormat="1" x14ac:dyDescent="0.25">
      <c r="A326" s="78" t="s">
        <v>793</v>
      </c>
      <c r="B326" s="75" t="s">
        <v>619</v>
      </c>
      <c r="C326" s="76" t="s">
        <v>620</v>
      </c>
      <c r="D326" s="77" t="s">
        <v>80</v>
      </c>
      <c r="E326" s="77">
        <v>1</v>
      </c>
      <c r="F326" s="77"/>
      <c r="G326" s="77"/>
      <c r="H326" s="73"/>
      <c r="I326" s="74"/>
    </row>
    <row r="327" spans="1:9" s="58" customFormat="1" x14ac:dyDescent="0.25">
      <c r="A327" s="78" t="s">
        <v>794</v>
      </c>
      <c r="B327" s="75" t="s">
        <v>615</v>
      </c>
      <c r="C327" s="76" t="s">
        <v>616</v>
      </c>
      <c r="D327" s="77" t="s">
        <v>106</v>
      </c>
      <c r="E327" s="77">
        <v>1</v>
      </c>
      <c r="F327" s="77"/>
      <c r="G327" s="77"/>
      <c r="H327" s="73"/>
      <c r="I327" s="74"/>
    </row>
    <row r="328" spans="1:9" s="58" customFormat="1" x14ac:dyDescent="0.25">
      <c r="A328" s="78" t="s">
        <v>795</v>
      </c>
      <c r="B328" s="75" t="s">
        <v>773</v>
      </c>
      <c r="C328" s="76" t="s">
        <v>774</v>
      </c>
      <c r="D328" s="77" t="s">
        <v>106</v>
      </c>
      <c r="E328" s="77">
        <v>1</v>
      </c>
      <c r="F328" s="77"/>
      <c r="G328" s="77"/>
      <c r="H328" s="73"/>
      <c r="I328" s="74"/>
    </row>
    <row r="329" spans="1:9" s="58" customFormat="1" ht="25.5" x14ac:dyDescent="0.25">
      <c r="A329" s="78" t="s">
        <v>796</v>
      </c>
      <c r="B329" s="75" t="s">
        <v>775</v>
      </c>
      <c r="C329" s="76" t="s">
        <v>776</v>
      </c>
      <c r="D329" s="77" t="s">
        <v>106</v>
      </c>
      <c r="E329" s="77">
        <v>1</v>
      </c>
      <c r="F329" s="77"/>
      <c r="G329" s="77"/>
      <c r="H329" s="73"/>
      <c r="I329" s="74"/>
    </row>
    <row r="330" spans="1:9" s="58" customFormat="1" ht="25.5" x14ac:dyDescent="0.25">
      <c r="A330" s="78" t="s">
        <v>797</v>
      </c>
      <c r="B330" s="75" t="s">
        <v>387</v>
      </c>
      <c r="C330" s="76" t="s">
        <v>388</v>
      </c>
      <c r="D330" s="77" t="s">
        <v>83</v>
      </c>
      <c r="E330" s="77">
        <v>6</v>
      </c>
      <c r="F330" s="77"/>
      <c r="G330" s="77"/>
      <c r="H330" s="73"/>
      <c r="I330" s="74"/>
    </row>
    <row r="331" spans="1:9" s="58" customFormat="1" x14ac:dyDescent="0.25">
      <c r="A331" s="78" t="s">
        <v>798</v>
      </c>
      <c r="B331" s="75" t="s">
        <v>399</v>
      </c>
      <c r="C331" s="76" t="s">
        <v>400</v>
      </c>
      <c r="D331" s="77" t="s">
        <v>106</v>
      </c>
      <c r="E331" s="77">
        <v>1</v>
      </c>
      <c r="F331" s="77"/>
      <c r="G331" s="77"/>
      <c r="H331" s="73"/>
      <c r="I331" s="74"/>
    </row>
    <row r="332" spans="1:9" s="58" customFormat="1" ht="38.25" x14ac:dyDescent="0.25">
      <c r="A332" s="78" t="s">
        <v>799</v>
      </c>
      <c r="B332" s="75" t="s">
        <v>951</v>
      </c>
      <c r="C332" s="76" t="s">
        <v>871</v>
      </c>
      <c r="D332" s="77" t="s">
        <v>106</v>
      </c>
      <c r="E332" s="77">
        <v>3</v>
      </c>
      <c r="F332" s="77"/>
      <c r="G332" s="77"/>
      <c r="H332" s="73"/>
      <c r="I332" s="74"/>
    </row>
    <row r="333" spans="1:9" s="58" customFormat="1" ht="25.5" x14ac:dyDescent="0.25">
      <c r="A333" s="78" t="s">
        <v>800</v>
      </c>
      <c r="B333" s="75" t="s">
        <v>389</v>
      </c>
      <c r="C333" s="76" t="s">
        <v>390</v>
      </c>
      <c r="D333" s="77" t="s">
        <v>83</v>
      </c>
      <c r="E333" s="77">
        <v>30</v>
      </c>
      <c r="F333" s="77"/>
      <c r="G333" s="77"/>
      <c r="H333" s="73"/>
      <c r="I333" s="74"/>
    </row>
    <row r="334" spans="1:9" s="58" customFormat="1" x14ac:dyDescent="0.25">
      <c r="A334" s="78" t="s">
        <v>801</v>
      </c>
      <c r="B334" s="75" t="s">
        <v>391</v>
      </c>
      <c r="C334" s="76" t="s">
        <v>392</v>
      </c>
      <c r="D334" s="77" t="s">
        <v>106</v>
      </c>
      <c r="E334" s="77">
        <v>5</v>
      </c>
      <c r="F334" s="77"/>
      <c r="G334" s="77"/>
      <c r="H334" s="73"/>
      <c r="I334" s="74"/>
    </row>
    <row r="335" spans="1:9" s="58" customFormat="1" ht="25.5" x14ac:dyDescent="0.25">
      <c r="A335" s="78" t="s">
        <v>802</v>
      </c>
      <c r="B335" s="75" t="s">
        <v>385</v>
      </c>
      <c r="C335" s="76" t="s">
        <v>386</v>
      </c>
      <c r="D335" s="77" t="s">
        <v>83</v>
      </c>
      <c r="E335" s="77">
        <v>8</v>
      </c>
      <c r="F335" s="77"/>
      <c r="G335" s="77"/>
      <c r="H335" s="73"/>
      <c r="I335" s="74"/>
    </row>
    <row r="336" spans="1:9" s="58" customFormat="1" x14ac:dyDescent="0.25">
      <c r="A336" s="78" t="s">
        <v>803</v>
      </c>
      <c r="B336" s="75" t="s">
        <v>324</v>
      </c>
      <c r="C336" s="76" t="s">
        <v>325</v>
      </c>
      <c r="D336" s="77" t="s">
        <v>106</v>
      </c>
      <c r="E336" s="77">
        <v>1</v>
      </c>
      <c r="F336" s="77"/>
      <c r="G336" s="77"/>
      <c r="H336" s="73"/>
      <c r="I336" s="74"/>
    </row>
    <row r="337" spans="1:9" s="58" customFormat="1" x14ac:dyDescent="0.25">
      <c r="A337" s="78" t="s">
        <v>804</v>
      </c>
      <c r="B337" s="75" t="s">
        <v>334</v>
      </c>
      <c r="C337" s="76" t="s">
        <v>335</v>
      </c>
      <c r="D337" s="77" t="s">
        <v>106</v>
      </c>
      <c r="E337" s="77">
        <v>1</v>
      </c>
      <c r="F337" s="77"/>
      <c r="G337" s="77"/>
      <c r="H337" s="73"/>
      <c r="I337" s="74"/>
    </row>
    <row r="338" spans="1:9" s="58" customFormat="1" x14ac:dyDescent="0.25">
      <c r="A338" s="78" t="s">
        <v>805</v>
      </c>
      <c r="B338" s="75" t="s">
        <v>332</v>
      </c>
      <c r="C338" s="76" t="s">
        <v>333</v>
      </c>
      <c r="D338" s="77" t="s">
        <v>106</v>
      </c>
      <c r="E338" s="77">
        <v>2</v>
      </c>
      <c r="F338" s="77"/>
      <c r="G338" s="77"/>
      <c r="H338" s="73"/>
      <c r="I338" s="74"/>
    </row>
    <row r="339" spans="1:9" s="58" customFormat="1" x14ac:dyDescent="0.25">
      <c r="A339" s="78" t="s">
        <v>806</v>
      </c>
      <c r="B339" s="75" t="s">
        <v>330</v>
      </c>
      <c r="C339" s="76" t="s">
        <v>331</v>
      </c>
      <c r="D339" s="77" t="s">
        <v>106</v>
      </c>
      <c r="E339" s="77">
        <v>1</v>
      </c>
      <c r="F339" s="77"/>
      <c r="G339" s="77"/>
      <c r="H339" s="73"/>
      <c r="I339" s="74"/>
    </row>
    <row r="340" spans="1:9" s="58" customFormat="1" x14ac:dyDescent="0.25">
      <c r="A340" s="78" t="s">
        <v>807</v>
      </c>
      <c r="B340" s="75" t="s">
        <v>623</v>
      </c>
      <c r="C340" s="76" t="s">
        <v>624</v>
      </c>
      <c r="D340" s="77" t="s">
        <v>106</v>
      </c>
      <c r="E340" s="77">
        <v>1</v>
      </c>
      <c r="F340" s="77"/>
      <c r="G340" s="77"/>
      <c r="H340" s="73"/>
      <c r="I340" s="74"/>
    </row>
    <row r="341" spans="1:9" s="58" customFormat="1" ht="25.5" x14ac:dyDescent="0.25">
      <c r="A341" s="78" t="s">
        <v>808</v>
      </c>
      <c r="B341" s="75" t="s">
        <v>777</v>
      </c>
      <c r="C341" s="76" t="s">
        <v>778</v>
      </c>
      <c r="D341" s="77" t="s">
        <v>16</v>
      </c>
      <c r="E341" s="77">
        <v>1.2</v>
      </c>
      <c r="F341" s="77"/>
      <c r="G341" s="77"/>
      <c r="H341" s="73"/>
      <c r="I341" s="74"/>
    </row>
    <row r="342" spans="1:9" s="58" customFormat="1" x14ac:dyDescent="0.25">
      <c r="A342" s="78" t="s">
        <v>808</v>
      </c>
      <c r="B342" s="75" t="s">
        <v>336</v>
      </c>
      <c r="C342" s="76" t="s">
        <v>337</v>
      </c>
      <c r="D342" s="77" t="s">
        <v>106</v>
      </c>
      <c r="E342" s="77">
        <v>1</v>
      </c>
      <c r="F342" s="77"/>
      <c r="G342" s="77"/>
      <c r="H342" s="73"/>
      <c r="I342" s="74"/>
    </row>
    <row r="343" spans="1:9" s="58" customFormat="1" x14ac:dyDescent="0.25">
      <c r="A343" s="61" t="s">
        <v>809</v>
      </c>
      <c r="B343" s="62"/>
      <c r="C343" s="63" t="s">
        <v>646</v>
      </c>
      <c r="D343" s="64"/>
      <c r="E343" s="65"/>
      <c r="F343" s="65"/>
      <c r="G343" s="65"/>
      <c r="H343" s="66"/>
      <c r="I343" s="67"/>
    </row>
    <row r="344" spans="1:9" s="58" customFormat="1" x14ac:dyDescent="0.25">
      <c r="A344" s="61" t="s">
        <v>810</v>
      </c>
      <c r="B344" s="62"/>
      <c r="C344" s="63" t="s">
        <v>779</v>
      </c>
      <c r="D344" s="64"/>
      <c r="E344" s="65"/>
      <c r="F344" s="65"/>
      <c r="G344" s="65"/>
      <c r="H344" s="66"/>
      <c r="I344" s="67"/>
    </row>
    <row r="345" spans="1:9" s="58" customFormat="1" ht="25.5" x14ac:dyDescent="0.25">
      <c r="A345" s="78" t="s">
        <v>811</v>
      </c>
      <c r="B345" s="75" t="s">
        <v>780</v>
      </c>
      <c r="C345" s="76" t="s">
        <v>781</v>
      </c>
      <c r="D345" s="77" t="s">
        <v>106</v>
      </c>
      <c r="E345" s="77">
        <v>1</v>
      </c>
      <c r="F345" s="77"/>
      <c r="G345" s="77"/>
      <c r="H345" s="73"/>
      <c r="I345" s="74"/>
    </row>
    <row r="346" spans="1:9" s="58" customFormat="1" ht="25.5" x14ac:dyDescent="0.25">
      <c r="A346" s="78" t="s">
        <v>812</v>
      </c>
      <c r="B346" s="75" t="s">
        <v>438</v>
      </c>
      <c r="C346" s="76" t="s">
        <v>439</v>
      </c>
      <c r="D346" s="77" t="s">
        <v>106</v>
      </c>
      <c r="E346" s="77">
        <v>4</v>
      </c>
      <c r="F346" s="77"/>
      <c r="G346" s="77"/>
      <c r="H346" s="73"/>
      <c r="I346" s="74"/>
    </row>
    <row r="347" spans="1:9" s="58" customFormat="1" x14ac:dyDescent="0.25">
      <c r="A347" s="78" t="s">
        <v>813</v>
      </c>
      <c r="B347" s="75" t="s">
        <v>782</v>
      </c>
      <c r="C347" s="76" t="s">
        <v>783</v>
      </c>
      <c r="D347" s="77" t="s">
        <v>106</v>
      </c>
      <c r="E347" s="77">
        <v>1</v>
      </c>
      <c r="F347" s="77"/>
      <c r="G347" s="77"/>
      <c r="H347" s="73"/>
      <c r="I347" s="74"/>
    </row>
    <row r="348" spans="1:9" s="58" customFormat="1" ht="25.5" x14ac:dyDescent="0.25">
      <c r="A348" s="78" t="s">
        <v>814</v>
      </c>
      <c r="B348" s="75" t="s">
        <v>444</v>
      </c>
      <c r="C348" s="76" t="s">
        <v>445</v>
      </c>
      <c r="D348" s="77" t="s">
        <v>106</v>
      </c>
      <c r="E348" s="77">
        <v>1</v>
      </c>
      <c r="F348" s="77"/>
      <c r="G348" s="77"/>
      <c r="H348" s="73"/>
      <c r="I348" s="74"/>
    </row>
    <row r="349" spans="1:9" s="58" customFormat="1" x14ac:dyDescent="0.25">
      <c r="A349" s="78" t="s">
        <v>815</v>
      </c>
      <c r="B349" s="75" t="s">
        <v>442</v>
      </c>
      <c r="C349" s="76" t="s">
        <v>443</v>
      </c>
      <c r="D349" s="77" t="s">
        <v>106</v>
      </c>
      <c r="E349" s="77">
        <v>1</v>
      </c>
      <c r="F349" s="77"/>
      <c r="G349" s="77"/>
      <c r="H349" s="73"/>
      <c r="I349" s="74"/>
    </row>
    <row r="350" spans="1:9" s="58" customFormat="1" x14ac:dyDescent="0.25">
      <c r="A350" s="78" t="s">
        <v>816</v>
      </c>
      <c r="B350" s="75" t="s">
        <v>434</v>
      </c>
      <c r="C350" s="76" t="s">
        <v>435</v>
      </c>
      <c r="D350" s="77" t="s">
        <v>106</v>
      </c>
      <c r="E350" s="77">
        <v>10</v>
      </c>
      <c r="F350" s="77"/>
      <c r="G350" s="77"/>
      <c r="H350" s="73"/>
      <c r="I350" s="74"/>
    </row>
    <row r="351" spans="1:9" s="58" customFormat="1" x14ac:dyDescent="0.25">
      <c r="A351" s="61" t="s">
        <v>715</v>
      </c>
      <c r="B351" s="62"/>
      <c r="C351" s="63" t="s">
        <v>456</v>
      </c>
      <c r="D351" s="64"/>
      <c r="E351" s="65"/>
      <c r="F351" s="65"/>
      <c r="G351" s="65"/>
      <c r="H351" s="66"/>
      <c r="I351" s="67"/>
    </row>
    <row r="352" spans="1:9" s="58" customFormat="1" x14ac:dyDescent="0.25">
      <c r="A352" s="78" t="s">
        <v>817</v>
      </c>
      <c r="B352" s="75" t="s">
        <v>649</v>
      </c>
      <c r="C352" s="76" t="s">
        <v>650</v>
      </c>
      <c r="D352" s="77" t="s">
        <v>83</v>
      </c>
      <c r="E352" s="77">
        <v>550</v>
      </c>
      <c r="F352" s="77"/>
      <c r="G352" s="77"/>
      <c r="H352" s="73"/>
      <c r="I352" s="74"/>
    </row>
    <row r="353" spans="1:9" s="58" customFormat="1" ht="25.5" x14ac:dyDescent="0.25">
      <c r="A353" s="78" t="s">
        <v>819</v>
      </c>
      <c r="B353" s="75" t="s">
        <v>473</v>
      </c>
      <c r="C353" s="76" t="s">
        <v>474</v>
      </c>
      <c r="D353" s="77" t="s">
        <v>83</v>
      </c>
      <c r="E353" s="77">
        <v>85</v>
      </c>
      <c r="F353" s="77"/>
      <c r="G353" s="77"/>
      <c r="H353" s="73"/>
      <c r="I353" s="74"/>
    </row>
    <row r="354" spans="1:9" s="58" customFormat="1" x14ac:dyDescent="0.25">
      <c r="A354" s="78" t="s">
        <v>818</v>
      </c>
      <c r="B354" s="75" t="s">
        <v>469</v>
      </c>
      <c r="C354" s="76" t="s">
        <v>470</v>
      </c>
      <c r="D354" s="77" t="s">
        <v>80</v>
      </c>
      <c r="E354" s="77">
        <v>1</v>
      </c>
      <c r="F354" s="77"/>
      <c r="G354" s="77"/>
      <c r="H354" s="73"/>
      <c r="I354" s="74"/>
    </row>
    <row r="355" spans="1:9" s="58" customFormat="1" x14ac:dyDescent="0.25">
      <c r="A355" s="78" t="s">
        <v>820</v>
      </c>
      <c r="B355" s="75" t="s">
        <v>651</v>
      </c>
      <c r="C355" s="76" t="s">
        <v>652</v>
      </c>
      <c r="D355" s="77" t="s">
        <v>80</v>
      </c>
      <c r="E355" s="77">
        <v>4</v>
      </c>
      <c r="F355" s="77"/>
      <c r="G355" s="77"/>
      <c r="H355" s="73"/>
      <c r="I355" s="74"/>
    </row>
    <row r="356" spans="1:9" s="58" customFormat="1" x14ac:dyDescent="0.25">
      <c r="A356" s="61" t="s">
        <v>821</v>
      </c>
      <c r="B356" s="62"/>
      <c r="C356" s="63" t="s">
        <v>477</v>
      </c>
      <c r="D356" s="64"/>
      <c r="E356" s="65"/>
      <c r="F356" s="65"/>
      <c r="G356" s="65"/>
      <c r="H356" s="66"/>
      <c r="I356" s="67"/>
    </row>
    <row r="357" spans="1:9" s="58" customFormat="1" ht="25.5" x14ac:dyDescent="0.25">
      <c r="A357" s="78" t="s">
        <v>822</v>
      </c>
      <c r="B357" s="75" t="s">
        <v>482</v>
      </c>
      <c r="C357" s="76" t="s">
        <v>483</v>
      </c>
      <c r="D357" s="77" t="s">
        <v>106</v>
      </c>
      <c r="E357" s="77">
        <v>35</v>
      </c>
      <c r="F357" s="77"/>
      <c r="G357" s="77"/>
      <c r="H357" s="73"/>
      <c r="I357" s="74"/>
    </row>
    <row r="358" spans="1:9" s="58" customFormat="1" x14ac:dyDescent="0.25">
      <c r="A358" s="78" t="s">
        <v>823</v>
      </c>
      <c r="B358" s="75" t="s">
        <v>588</v>
      </c>
      <c r="C358" s="76" t="s">
        <v>481</v>
      </c>
      <c r="D358" s="77" t="s">
        <v>106</v>
      </c>
      <c r="E358" s="77">
        <v>35</v>
      </c>
      <c r="F358" s="77"/>
      <c r="G358" s="77"/>
      <c r="H358" s="73"/>
      <c r="I358" s="74"/>
    </row>
    <row r="359" spans="1:9" s="58" customFormat="1" x14ac:dyDescent="0.25">
      <c r="A359" s="61" t="s">
        <v>824</v>
      </c>
      <c r="B359" s="62"/>
      <c r="C359" s="63" t="s">
        <v>489</v>
      </c>
      <c r="D359" s="64"/>
      <c r="E359" s="65"/>
      <c r="F359" s="65"/>
      <c r="G359" s="65"/>
      <c r="H359" s="66"/>
      <c r="I359" s="67"/>
    </row>
    <row r="360" spans="1:9" s="58" customFormat="1" ht="25.5" x14ac:dyDescent="0.25">
      <c r="A360" s="78" t="s">
        <v>825</v>
      </c>
      <c r="B360" s="75" t="s">
        <v>655</v>
      </c>
      <c r="C360" s="76" t="s">
        <v>656</v>
      </c>
      <c r="D360" s="77" t="s">
        <v>83</v>
      </c>
      <c r="E360" s="77">
        <v>116.98</v>
      </c>
      <c r="F360" s="77"/>
      <c r="G360" s="77"/>
      <c r="H360" s="73"/>
      <c r="I360" s="74"/>
    </row>
    <row r="361" spans="1:9" s="58" customFormat="1" ht="25.5" x14ac:dyDescent="0.25">
      <c r="A361" s="78" t="s">
        <v>826</v>
      </c>
      <c r="B361" s="75" t="s">
        <v>657</v>
      </c>
      <c r="C361" s="76" t="s">
        <v>658</v>
      </c>
      <c r="D361" s="77" t="s">
        <v>106</v>
      </c>
      <c r="E361" s="77">
        <v>20</v>
      </c>
      <c r="F361" s="77"/>
      <c r="G361" s="77"/>
      <c r="H361" s="73"/>
      <c r="I361" s="74"/>
    </row>
    <row r="362" spans="1:9" s="58" customFormat="1" x14ac:dyDescent="0.25">
      <c r="A362" s="78" t="s">
        <v>827</v>
      </c>
      <c r="B362" s="75" t="s">
        <v>494</v>
      </c>
      <c r="C362" s="76" t="s">
        <v>495</v>
      </c>
      <c r="D362" s="77" t="s">
        <v>106</v>
      </c>
      <c r="E362" s="77">
        <v>20</v>
      </c>
      <c r="F362" s="77"/>
      <c r="G362" s="77"/>
      <c r="H362" s="73"/>
      <c r="I362" s="74"/>
    </row>
    <row r="363" spans="1:9" s="58" customFormat="1" x14ac:dyDescent="0.25">
      <c r="A363" s="78" t="s">
        <v>828</v>
      </c>
      <c r="B363" s="75" t="s">
        <v>498</v>
      </c>
      <c r="C363" s="76" t="s">
        <v>499</v>
      </c>
      <c r="D363" s="77" t="s">
        <v>83</v>
      </c>
      <c r="E363" s="77">
        <v>20</v>
      </c>
      <c r="F363" s="77"/>
      <c r="G363" s="77"/>
      <c r="H363" s="73"/>
      <c r="I363" s="74"/>
    </row>
    <row r="364" spans="1:9" s="58" customFormat="1" x14ac:dyDescent="0.25">
      <c r="A364" s="78" t="s">
        <v>829</v>
      </c>
      <c r="B364" s="75" t="s">
        <v>500</v>
      </c>
      <c r="C364" s="76" t="s">
        <v>501</v>
      </c>
      <c r="D364" s="77" t="s">
        <v>106</v>
      </c>
      <c r="E364" s="77">
        <v>10</v>
      </c>
      <c r="F364" s="77"/>
      <c r="G364" s="77"/>
      <c r="H364" s="73"/>
      <c r="I364" s="74"/>
    </row>
    <row r="365" spans="1:9" s="58" customFormat="1" ht="25.5" x14ac:dyDescent="0.25">
      <c r="A365" s="78" t="s">
        <v>830</v>
      </c>
      <c r="B365" s="75" t="s">
        <v>518</v>
      </c>
      <c r="C365" s="76" t="s">
        <v>519</v>
      </c>
      <c r="D365" s="77" t="s">
        <v>106</v>
      </c>
      <c r="E365" s="77">
        <v>10</v>
      </c>
      <c r="F365" s="77"/>
      <c r="G365" s="77"/>
      <c r="H365" s="73"/>
      <c r="I365" s="74"/>
    </row>
    <row r="366" spans="1:9" s="58" customFormat="1" x14ac:dyDescent="0.25">
      <c r="A366" s="78" t="s">
        <v>831</v>
      </c>
      <c r="B366" s="75" t="s">
        <v>516</v>
      </c>
      <c r="C366" s="76" t="s">
        <v>517</v>
      </c>
      <c r="D366" s="77" t="s">
        <v>106</v>
      </c>
      <c r="E366" s="77">
        <v>10</v>
      </c>
      <c r="F366" s="77"/>
      <c r="G366" s="77"/>
      <c r="H366" s="73"/>
      <c r="I366" s="74"/>
    </row>
    <row r="367" spans="1:9" s="58" customFormat="1" x14ac:dyDescent="0.25">
      <c r="A367" s="78" t="s">
        <v>832</v>
      </c>
      <c r="B367" s="75" t="s">
        <v>512</v>
      </c>
      <c r="C367" s="76" t="s">
        <v>513</v>
      </c>
      <c r="D367" s="77" t="s">
        <v>106</v>
      </c>
      <c r="E367" s="77">
        <v>10</v>
      </c>
      <c r="F367" s="77"/>
      <c r="G367" s="77"/>
      <c r="H367" s="73"/>
      <c r="I367" s="74"/>
    </row>
    <row r="368" spans="1:9" s="58" customFormat="1" x14ac:dyDescent="0.25">
      <c r="A368" s="78" t="s">
        <v>833</v>
      </c>
      <c r="B368" s="75" t="s">
        <v>506</v>
      </c>
      <c r="C368" s="76" t="s">
        <v>507</v>
      </c>
      <c r="D368" s="77" t="s">
        <v>83</v>
      </c>
      <c r="E368" s="77">
        <v>102</v>
      </c>
      <c r="F368" s="77"/>
      <c r="G368" s="77"/>
      <c r="H368" s="73"/>
      <c r="I368" s="74"/>
    </row>
    <row r="369" spans="1:9" s="58" customFormat="1" ht="30" x14ac:dyDescent="0.25">
      <c r="A369" s="78" t="s">
        <v>834</v>
      </c>
      <c r="B369" s="75" t="s">
        <v>514</v>
      </c>
      <c r="C369" s="76" t="s">
        <v>515</v>
      </c>
      <c r="D369" s="77" t="s">
        <v>106</v>
      </c>
      <c r="E369" s="77">
        <v>10</v>
      </c>
      <c r="F369" s="77"/>
      <c r="G369" s="77"/>
      <c r="H369" s="73"/>
      <c r="I369" s="74"/>
    </row>
    <row r="370" spans="1:9" s="58" customFormat="1" ht="30" x14ac:dyDescent="0.25">
      <c r="A370" s="78" t="s">
        <v>835</v>
      </c>
      <c r="B370" s="75" t="s">
        <v>502</v>
      </c>
      <c r="C370" s="76" t="s">
        <v>503</v>
      </c>
      <c r="D370" s="77" t="s">
        <v>106</v>
      </c>
      <c r="E370" s="77">
        <v>10</v>
      </c>
      <c r="F370" s="77"/>
      <c r="G370" s="77"/>
      <c r="H370" s="73"/>
      <c r="I370" s="74"/>
    </row>
    <row r="371" spans="1:9" s="58" customFormat="1" ht="30" x14ac:dyDescent="0.25">
      <c r="A371" s="78" t="s">
        <v>836</v>
      </c>
      <c r="B371" s="75" t="s">
        <v>508</v>
      </c>
      <c r="C371" s="76" t="s">
        <v>509</v>
      </c>
      <c r="D371" s="77" t="s">
        <v>17</v>
      </c>
      <c r="E371" s="77">
        <v>18.75</v>
      </c>
      <c r="F371" s="77"/>
      <c r="G371" s="77"/>
      <c r="H371" s="73"/>
      <c r="I371" s="74"/>
    </row>
    <row r="372" spans="1:9" s="58" customFormat="1" ht="30" x14ac:dyDescent="0.25">
      <c r="A372" s="78" t="s">
        <v>837</v>
      </c>
      <c r="B372" s="75" t="s">
        <v>510</v>
      </c>
      <c r="C372" s="76" t="s">
        <v>511</v>
      </c>
      <c r="D372" s="77" t="s">
        <v>17</v>
      </c>
      <c r="E372" s="77">
        <v>18.75</v>
      </c>
      <c r="F372" s="77"/>
      <c r="G372" s="77"/>
      <c r="H372" s="73"/>
      <c r="I372" s="74"/>
    </row>
    <row r="373" spans="1:9" s="58" customFormat="1" x14ac:dyDescent="0.25">
      <c r="A373" s="61" t="s">
        <v>791</v>
      </c>
      <c r="B373" s="62"/>
      <c r="C373" s="63" t="s">
        <v>697</v>
      </c>
      <c r="D373" s="64"/>
      <c r="E373" s="65"/>
      <c r="F373" s="65"/>
      <c r="G373" s="65"/>
      <c r="H373" s="66"/>
      <c r="I373" s="67"/>
    </row>
    <row r="374" spans="1:9" s="58" customFormat="1" x14ac:dyDescent="0.25">
      <c r="A374" s="78" t="s">
        <v>838</v>
      </c>
      <c r="B374" s="75" t="s">
        <v>698</v>
      </c>
      <c r="C374" s="76" t="s">
        <v>699</v>
      </c>
      <c r="D374" s="77" t="s">
        <v>16</v>
      </c>
      <c r="E374" s="77">
        <v>50</v>
      </c>
      <c r="F374" s="77"/>
      <c r="G374" s="77"/>
      <c r="H374" s="73"/>
      <c r="I374" s="74"/>
    </row>
    <row r="375" spans="1:9" s="58" customFormat="1" x14ac:dyDescent="0.25">
      <c r="A375" s="78" t="s">
        <v>839</v>
      </c>
      <c r="B375" s="75" t="s">
        <v>554</v>
      </c>
      <c r="C375" s="76" t="s">
        <v>555</v>
      </c>
      <c r="D375" s="77" t="s">
        <v>16</v>
      </c>
      <c r="E375" s="77">
        <v>166</v>
      </c>
      <c r="F375" s="77"/>
      <c r="G375" s="77"/>
      <c r="H375" s="73"/>
      <c r="I375" s="74"/>
    </row>
    <row r="376" spans="1:9" s="58" customFormat="1" x14ac:dyDescent="0.25">
      <c r="A376" s="61">
        <v>9</v>
      </c>
      <c r="B376" s="62"/>
      <c r="C376" s="63" t="s">
        <v>840</v>
      </c>
      <c r="D376" s="64"/>
      <c r="E376" s="65"/>
      <c r="F376" s="65"/>
      <c r="G376" s="65"/>
      <c r="H376" s="66"/>
      <c r="I376" s="67"/>
    </row>
    <row r="377" spans="1:9" s="58" customFormat="1" ht="25.5" x14ac:dyDescent="0.25">
      <c r="A377" s="78" t="s">
        <v>851</v>
      </c>
      <c r="B377" s="75" t="s">
        <v>558</v>
      </c>
      <c r="C377" s="76" t="s">
        <v>559</v>
      </c>
      <c r="D377" s="77" t="s">
        <v>82</v>
      </c>
      <c r="E377" s="77">
        <v>500</v>
      </c>
      <c r="F377" s="77"/>
      <c r="G377" s="77"/>
      <c r="H377" s="73"/>
      <c r="I377" s="74"/>
    </row>
    <row r="378" spans="1:9" s="58" customFormat="1" x14ac:dyDescent="0.25">
      <c r="A378" s="78" t="s">
        <v>852</v>
      </c>
      <c r="B378" s="75" t="s">
        <v>841</v>
      </c>
      <c r="C378" s="76" t="s">
        <v>842</v>
      </c>
      <c r="D378" s="77" t="s">
        <v>22</v>
      </c>
      <c r="E378" s="77">
        <v>60</v>
      </c>
      <c r="F378" s="77"/>
      <c r="G378" s="77"/>
      <c r="H378" s="73"/>
      <c r="I378" s="74"/>
    </row>
    <row r="379" spans="1:9" s="58" customFormat="1" ht="38.25" x14ac:dyDescent="0.25">
      <c r="A379" s="78" t="s">
        <v>792</v>
      </c>
      <c r="B379" s="75" t="s">
        <v>843</v>
      </c>
      <c r="C379" s="76" t="s">
        <v>844</v>
      </c>
      <c r="D379" s="77" t="s">
        <v>83</v>
      </c>
      <c r="E379" s="77">
        <v>10</v>
      </c>
      <c r="F379" s="77"/>
      <c r="G379" s="77"/>
      <c r="H379" s="73"/>
      <c r="I379" s="74"/>
    </row>
    <row r="380" spans="1:9" s="58" customFormat="1" x14ac:dyDescent="0.25">
      <c r="A380" s="78" t="s">
        <v>853</v>
      </c>
      <c r="B380" s="75" t="s">
        <v>845</v>
      </c>
      <c r="C380" s="76" t="s">
        <v>846</v>
      </c>
      <c r="D380" s="77" t="s">
        <v>17</v>
      </c>
      <c r="E380" s="77">
        <v>2</v>
      </c>
      <c r="F380" s="77"/>
      <c r="G380" s="77"/>
      <c r="H380" s="73"/>
      <c r="I380" s="74"/>
    </row>
    <row r="381" spans="1:9" s="58" customFormat="1" x14ac:dyDescent="0.25">
      <c r="A381" s="78" t="s">
        <v>854</v>
      </c>
      <c r="B381" s="75" t="s">
        <v>847</v>
      </c>
      <c r="C381" s="76" t="s">
        <v>848</v>
      </c>
      <c r="D381" s="77" t="s">
        <v>16</v>
      </c>
      <c r="E381" s="77">
        <v>5</v>
      </c>
      <c r="F381" s="77"/>
      <c r="G381" s="77"/>
      <c r="H381" s="73"/>
      <c r="I381" s="74"/>
    </row>
    <row r="382" spans="1:9" s="58" customFormat="1" x14ac:dyDescent="0.25">
      <c r="A382" s="78" t="s">
        <v>855</v>
      </c>
      <c r="B382" s="75" t="s">
        <v>732</v>
      </c>
      <c r="C382" s="76" t="s">
        <v>733</v>
      </c>
      <c r="D382" s="77" t="s">
        <v>82</v>
      </c>
      <c r="E382" s="77">
        <v>300</v>
      </c>
      <c r="F382" s="77"/>
      <c r="G382" s="77"/>
      <c r="H382" s="73"/>
      <c r="I382" s="74"/>
    </row>
    <row r="383" spans="1:9" s="58" customFormat="1" x14ac:dyDescent="0.25">
      <c r="A383" s="78" t="s">
        <v>856</v>
      </c>
      <c r="B383" s="75" t="s">
        <v>849</v>
      </c>
      <c r="C383" s="76" t="s">
        <v>850</v>
      </c>
      <c r="D383" s="77" t="s">
        <v>17</v>
      </c>
      <c r="E383" s="77">
        <v>2</v>
      </c>
      <c r="F383" s="77"/>
      <c r="G383" s="77"/>
      <c r="H383" s="73"/>
      <c r="I383" s="74"/>
    </row>
    <row r="384" spans="1:9" s="58" customFormat="1" x14ac:dyDescent="0.25">
      <c r="A384" s="61">
        <v>10</v>
      </c>
      <c r="B384" s="62"/>
      <c r="C384" s="63" t="s">
        <v>857</v>
      </c>
      <c r="D384" s="64"/>
      <c r="E384" s="65"/>
      <c r="F384" s="65"/>
      <c r="G384" s="65"/>
      <c r="H384" s="66"/>
      <c r="I384" s="67"/>
    </row>
    <row r="385" spans="1:9" s="58" customFormat="1" ht="38.25" x14ac:dyDescent="0.25">
      <c r="A385" s="78" t="s">
        <v>858</v>
      </c>
      <c r="B385" s="75" t="s">
        <v>843</v>
      </c>
      <c r="C385" s="76" t="s">
        <v>844</v>
      </c>
      <c r="D385" s="77" t="s">
        <v>83</v>
      </c>
      <c r="E385" s="77">
        <v>10</v>
      </c>
      <c r="F385" s="77"/>
      <c r="G385" s="77"/>
      <c r="H385" s="73"/>
      <c r="I385" s="74"/>
    </row>
    <row r="386" spans="1:9" s="58" customFormat="1" x14ac:dyDescent="0.25">
      <c r="A386" s="78" t="s">
        <v>859</v>
      </c>
      <c r="B386" s="75" t="s">
        <v>845</v>
      </c>
      <c r="C386" s="76" t="s">
        <v>846</v>
      </c>
      <c r="D386" s="77" t="s">
        <v>17</v>
      </c>
      <c r="E386" s="77">
        <v>2.5</v>
      </c>
      <c r="F386" s="77"/>
      <c r="G386" s="77"/>
      <c r="H386" s="73"/>
      <c r="I386" s="74"/>
    </row>
    <row r="387" spans="1:9" s="58" customFormat="1" x14ac:dyDescent="0.25">
      <c r="A387" s="78" t="s">
        <v>860</v>
      </c>
      <c r="B387" s="75" t="s">
        <v>849</v>
      </c>
      <c r="C387" s="76" t="s">
        <v>850</v>
      </c>
      <c r="D387" s="77" t="s">
        <v>17</v>
      </c>
      <c r="E387" s="77">
        <v>2.5</v>
      </c>
      <c r="F387" s="77"/>
      <c r="G387" s="77"/>
      <c r="H387" s="73"/>
      <c r="I387" s="74"/>
    </row>
    <row r="388" spans="1:9" s="58" customFormat="1" x14ac:dyDescent="0.25">
      <c r="A388" s="78" t="s">
        <v>861</v>
      </c>
      <c r="B388" s="75" t="s">
        <v>847</v>
      </c>
      <c r="C388" s="76" t="s">
        <v>848</v>
      </c>
      <c r="D388" s="77" t="s">
        <v>16</v>
      </c>
      <c r="E388" s="77">
        <v>20</v>
      </c>
      <c r="F388" s="77"/>
      <c r="G388" s="77"/>
      <c r="H388" s="73"/>
      <c r="I388" s="74"/>
    </row>
    <row r="389" spans="1:9" s="58" customFormat="1" x14ac:dyDescent="0.25">
      <c r="A389" s="78" t="s">
        <v>862</v>
      </c>
      <c r="B389" s="75" t="s">
        <v>732</v>
      </c>
      <c r="C389" s="76" t="s">
        <v>733</v>
      </c>
      <c r="D389" s="77" t="s">
        <v>82</v>
      </c>
      <c r="E389" s="77">
        <v>150</v>
      </c>
      <c r="F389" s="77"/>
      <c r="G389" s="77"/>
      <c r="H389" s="73"/>
      <c r="I389" s="74"/>
    </row>
    <row r="390" spans="1:9" s="58" customFormat="1" x14ac:dyDescent="0.25">
      <c r="A390" s="61">
        <v>11</v>
      </c>
      <c r="B390" s="62"/>
      <c r="C390" s="63" t="s">
        <v>863</v>
      </c>
      <c r="D390" s="64"/>
      <c r="E390" s="65"/>
      <c r="F390" s="65"/>
      <c r="G390" s="65"/>
      <c r="H390" s="66"/>
      <c r="I390" s="67"/>
    </row>
    <row r="391" spans="1:9" s="58" customFormat="1" ht="25.5" x14ac:dyDescent="0.25">
      <c r="A391" s="78" t="s">
        <v>864</v>
      </c>
      <c r="B391" s="75" t="s">
        <v>865</v>
      </c>
      <c r="C391" s="76" t="s">
        <v>866</v>
      </c>
      <c r="D391" s="77" t="s">
        <v>83</v>
      </c>
      <c r="E391" s="77">
        <v>120</v>
      </c>
      <c r="F391" s="77"/>
      <c r="G391" s="77"/>
      <c r="H391" s="73"/>
      <c r="I391" s="74"/>
    </row>
    <row r="392" spans="1:9" s="58" customFormat="1" x14ac:dyDescent="0.25">
      <c r="A392" s="61">
        <v>12</v>
      </c>
      <c r="B392" s="62"/>
      <c r="C392" s="63" t="s">
        <v>867</v>
      </c>
      <c r="D392" s="64"/>
      <c r="E392" s="65"/>
      <c r="F392" s="65"/>
      <c r="G392" s="65"/>
      <c r="H392" s="66"/>
      <c r="I392" s="67"/>
    </row>
    <row r="393" spans="1:9" s="58" customFormat="1" x14ac:dyDescent="0.25">
      <c r="A393" s="78" t="s">
        <v>868</v>
      </c>
      <c r="B393" s="75">
        <v>53021</v>
      </c>
      <c r="C393" s="76" t="s">
        <v>869</v>
      </c>
      <c r="D393" s="77" t="s">
        <v>25</v>
      </c>
      <c r="E393" s="77">
        <v>4</v>
      </c>
      <c r="F393" s="77"/>
      <c r="G393" s="77"/>
      <c r="H393" s="73"/>
      <c r="I393" s="74"/>
    </row>
    <row r="394" spans="1:9" s="58" customFormat="1" ht="38.25" x14ac:dyDescent="0.25">
      <c r="A394" s="78" t="s">
        <v>870</v>
      </c>
      <c r="B394" s="75">
        <v>97902</v>
      </c>
      <c r="C394" s="76" t="s">
        <v>871</v>
      </c>
      <c r="D394" s="77" t="s">
        <v>25</v>
      </c>
      <c r="E394" s="77">
        <v>15</v>
      </c>
      <c r="F394" s="77"/>
      <c r="G394" s="77"/>
      <c r="H394" s="73"/>
      <c r="I394" s="74"/>
    </row>
    <row r="395" spans="1:9" s="58" customFormat="1" x14ac:dyDescent="0.25">
      <c r="A395" s="78" t="s">
        <v>872</v>
      </c>
      <c r="B395" s="75" t="s">
        <v>873</v>
      </c>
      <c r="C395" s="76" t="s">
        <v>874</v>
      </c>
      <c r="D395" s="77" t="s">
        <v>22</v>
      </c>
      <c r="E395" s="77">
        <v>4</v>
      </c>
      <c r="F395" s="77"/>
      <c r="G395" s="77"/>
      <c r="H395" s="73"/>
      <c r="I395" s="74"/>
    </row>
    <row r="396" spans="1:9" s="58" customFormat="1" x14ac:dyDescent="0.25">
      <c r="A396" s="78"/>
      <c r="B396" s="75"/>
      <c r="C396" s="76"/>
      <c r="D396" s="77"/>
      <c r="E396" s="77"/>
      <c r="F396" s="77"/>
      <c r="G396" s="77"/>
      <c r="H396" s="73"/>
      <c r="I396" s="74"/>
    </row>
    <row r="397" spans="1:9" s="58" customFormat="1" x14ac:dyDescent="0.25">
      <c r="A397" s="61">
        <v>13</v>
      </c>
      <c r="B397" s="62"/>
      <c r="C397" s="63" t="s">
        <v>875</v>
      </c>
      <c r="D397" s="64"/>
      <c r="E397" s="65"/>
      <c r="F397" s="65"/>
      <c r="G397" s="65"/>
      <c r="H397" s="66"/>
      <c r="I397" s="67"/>
    </row>
    <row r="398" spans="1:9" s="58" customFormat="1" x14ac:dyDescent="0.25">
      <c r="A398" s="78" t="s">
        <v>876</v>
      </c>
      <c r="B398" s="75" t="s">
        <v>877</v>
      </c>
      <c r="C398" s="76" t="s">
        <v>878</v>
      </c>
      <c r="D398" s="77" t="s">
        <v>25</v>
      </c>
      <c r="E398" s="77">
        <v>15</v>
      </c>
      <c r="F398" s="77"/>
      <c r="G398" s="77"/>
      <c r="H398" s="73"/>
      <c r="I398" s="74"/>
    </row>
    <row r="399" spans="1:9" s="58" customFormat="1" x14ac:dyDescent="0.25">
      <c r="A399" s="78" t="s">
        <v>879</v>
      </c>
      <c r="B399" s="75" t="s">
        <v>880</v>
      </c>
      <c r="C399" s="76" t="s">
        <v>881</v>
      </c>
      <c r="D399" s="77" t="s">
        <v>25</v>
      </c>
      <c r="E399" s="77">
        <v>15</v>
      </c>
      <c r="F399" s="77"/>
      <c r="G399" s="77"/>
      <c r="H399" s="73"/>
      <c r="I399" s="74"/>
    </row>
    <row r="400" spans="1:9" s="58" customFormat="1" ht="25.5" x14ac:dyDescent="0.25">
      <c r="A400" s="78" t="s">
        <v>882</v>
      </c>
      <c r="B400" s="75" t="s">
        <v>883</v>
      </c>
      <c r="C400" s="76" t="s">
        <v>884</v>
      </c>
      <c r="D400" s="77" t="s">
        <v>25</v>
      </c>
      <c r="E400" s="77">
        <v>15</v>
      </c>
      <c r="F400" s="77"/>
      <c r="G400" s="77"/>
      <c r="H400" s="73"/>
      <c r="I400" s="74"/>
    </row>
    <row r="401" spans="1:9" s="58" customFormat="1" ht="25.5" x14ac:dyDescent="0.25">
      <c r="A401" s="78" t="s">
        <v>885</v>
      </c>
      <c r="B401" s="75" t="s">
        <v>886</v>
      </c>
      <c r="C401" s="76" t="s">
        <v>887</v>
      </c>
      <c r="D401" s="77" t="s">
        <v>25</v>
      </c>
      <c r="E401" s="77">
        <v>15</v>
      </c>
      <c r="F401" s="77"/>
      <c r="G401" s="77"/>
      <c r="H401" s="73"/>
      <c r="I401" s="74"/>
    </row>
    <row r="402" spans="1:9" s="58" customFormat="1" x14ac:dyDescent="0.25">
      <c r="A402" s="78"/>
      <c r="B402" s="75"/>
      <c r="C402" s="76"/>
      <c r="D402" s="77"/>
      <c r="E402" s="77"/>
      <c r="F402" s="77"/>
      <c r="G402" s="77"/>
      <c r="H402" s="73"/>
      <c r="I402" s="74"/>
    </row>
    <row r="403" spans="1:9" s="58" customFormat="1" x14ac:dyDescent="0.25">
      <c r="A403" s="61">
        <v>14</v>
      </c>
      <c r="B403" s="62"/>
      <c r="C403" s="63" t="s">
        <v>888</v>
      </c>
      <c r="D403" s="64"/>
      <c r="E403" s="65"/>
      <c r="F403" s="65"/>
      <c r="G403" s="65"/>
      <c r="H403" s="66"/>
      <c r="I403" s="67"/>
    </row>
    <row r="404" spans="1:9" s="58" customFormat="1" ht="24.75" customHeight="1" x14ac:dyDescent="0.25">
      <c r="A404" s="78" t="s">
        <v>902</v>
      </c>
      <c r="B404" s="75" t="s">
        <v>889</v>
      </c>
      <c r="C404" s="76" t="s">
        <v>890</v>
      </c>
      <c r="D404" s="77" t="s">
        <v>25</v>
      </c>
      <c r="E404" s="77">
        <v>8</v>
      </c>
      <c r="F404" s="77"/>
      <c r="G404" s="77"/>
      <c r="H404" s="73"/>
      <c r="I404" s="74"/>
    </row>
    <row r="405" spans="1:9" s="58" customFormat="1" ht="25.5" x14ac:dyDescent="0.25">
      <c r="A405" s="78" t="s">
        <v>903</v>
      </c>
      <c r="B405" s="75" t="s">
        <v>891</v>
      </c>
      <c r="C405" s="76" t="s">
        <v>892</v>
      </c>
      <c r="D405" s="77" t="s">
        <v>25</v>
      </c>
      <c r="E405" s="77">
        <v>8</v>
      </c>
      <c r="F405" s="77"/>
      <c r="G405" s="77"/>
      <c r="H405" s="73"/>
      <c r="I405" s="74"/>
    </row>
    <row r="406" spans="1:9" s="58" customFormat="1" x14ac:dyDescent="0.25">
      <c r="A406" s="78" t="s">
        <v>904</v>
      </c>
      <c r="B406" s="75" t="s">
        <v>893</v>
      </c>
      <c r="C406" s="76" t="s">
        <v>894</v>
      </c>
      <c r="D406" s="77" t="s">
        <v>25</v>
      </c>
      <c r="E406" s="77">
        <v>8</v>
      </c>
      <c r="F406" s="77"/>
      <c r="G406" s="77"/>
      <c r="H406" s="73"/>
      <c r="I406" s="74"/>
    </row>
    <row r="407" spans="1:9" s="58" customFormat="1" x14ac:dyDescent="0.25">
      <c r="A407" s="78" t="s">
        <v>905</v>
      </c>
      <c r="B407" s="75" t="s">
        <v>895</v>
      </c>
      <c r="C407" s="76" t="s">
        <v>896</v>
      </c>
      <c r="D407" s="77" t="s">
        <v>22</v>
      </c>
      <c r="E407" s="77">
        <v>250</v>
      </c>
      <c r="F407" s="77"/>
      <c r="G407" s="77"/>
      <c r="H407" s="73"/>
      <c r="I407" s="74"/>
    </row>
    <row r="408" spans="1:9" s="58" customFormat="1" ht="25.5" x14ac:dyDescent="0.25">
      <c r="A408" s="78" t="s">
        <v>906</v>
      </c>
      <c r="B408" s="75" t="s">
        <v>897</v>
      </c>
      <c r="C408" s="76" t="s">
        <v>898</v>
      </c>
      <c r="D408" s="77" t="s">
        <v>22</v>
      </c>
      <c r="E408" s="77">
        <v>83</v>
      </c>
      <c r="F408" s="77"/>
      <c r="G408" s="77"/>
      <c r="H408" s="73"/>
      <c r="I408" s="74"/>
    </row>
    <row r="409" spans="1:9" s="58" customFormat="1" x14ac:dyDescent="0.25">
      <c r="A409" s="78" t="s">
        <v>907</v>
      </c>
      <c r="B409" s="75" t="s">
        <v>899</v>
      </c>
      <c r="C409" s="76" t="s">
        <v>509</v>
      </c>
      <c r="D409" s="77" t="s">
        <v>17</v>
      </c>
      <c r="E409" s="77">
        <v>16.600000000000001</v>
      </c>
      <c r="F409" s="77"/>
      <c r="G409" s="77"/>
      <c r="H409" s="73"/>
      <c r="I409" s="74"/>
    </row>
    <row r="410" spans="1:9" s="58" customFormat="1" x14ac:dyDescent="0.25">
      <c r="A410" s="78" t="s">
        <v>908</v>
      </c>
      <c r="B410" s="75" t="s">
        <v>900</v>
      </c>
      <c r="C410" s="76" t="s">
        <v>511</v>
      </c>
      <c r="D410" s="77" t="s">
        <v>17</v>
      </c>
      <c r="E410" s="77">
        <v>16.600000000000001</v>
      </c>
      <c r="F410" s="77"/>
      <c r="G410" s="77"/>
      <c r="H410" s="73"/>
      <c r="I410" s="74"/>
    </row>
    <row r="411" spans="1:9" s="58" customFormat="1" ht="38.25" x14ac:dyDescent="0.25">
      <c r="A411" s="78" t="s">
        <v>909</v>
      </c>
      <c r="B411" s="75">
        <v>97886</v>
      </c>
      <c r="C411" s="76" t="s">
        <v>901</v>
      </c>
      <c r="D411" s="77" t="s">
        <v>25</v>
      </c>
      <c r="E411" s="77">
        <v>15</v>
      </c>
      <c r="F411" s="77"/>
      <c r="G411" s="77"/>
      <c r="H411" s="73"/>
      <c r="I411" s="74"/>
    </row>
    <row r="412" spans="1:9" s="58" customFormat="1" x14ac:dyDescent="0.25">
      <c r="A412" s="113"/>
      <c r="B412" s="114"/>
      <c r="C412" s="115"/>
      <c r="D412" s="116"/>
      <c r="E412" s="116"/>
      <c r="F412" s="116"/>
      <c r="G412" s="116"/>
      <c r="H412" s="117"/>
      <c r="I412" s="118"/>
    </row>
    <row r="413" spans="1:9" s="58" customFormat="1" x14ac:dyDescent="0.25">
      <c r="A413" s="61">
        <v>15</v>
      </c>
      <c r="B413" s="62"/>
      <c r="C413" s="63" t="s">
        <v>1016</v>
      </c>
      <c r="D413" s="64"/>
      <c r="E413" s="65"/>
      <c r="F413" s="65"/>
      <c r="G413" s="65"/>
      <c r="H413" s="66"/>
      <c r="I413" s="67"/>
    </row>
    <row r="414" spans="1:9" s="58" customFormat="1" x14ac:dyDescent="0.25">
      <c r="A414" s="61" t="s">
        <v>1018</v>
      </c>
      <c r="B414" s="62"/>
      <c r="C414" s="63" t="s">
        <v>1017</v>
      </c>
      <c r="D414" s="64"/>
      <c r="E414" s="65"/>
      <c r="F414" s="65"/>
      <c r="G414" s="65"/>
      <c r="H414" s="66"/>
      <c r="I414" s="67"/>
    </row>
    <row r="415" spans="1:9" s="58" customFormat="1" x14ac:dyDescent="0.25">
      <c r="A415" s="78" t="s">
        <v>1019</v>
      </c>
      <c r="B415" s="76" t="str">
        <f>'COMPOSIÇÃO PU'!B3</f>
        <v>COMPOSIÇÃO 1</v>
      </c>
      <c r="C415" s="76" t="s">
        <v>1023</v>
      </c>
      <c r="D415" s="77" t="s">
        <v>25</v>
      </c>
      <c r="E415" s="77">
        <v>1</v>
      </c>
      <c r="F415" s="77"/>
      <c r="G415" s="77"/>
      <c r="H415" s="73"/>
      <c r="I415" s="74"/>
    </row>
    <row r="416" spans="1:9" s="58" customFormat="1" x14ac:dyDescent="0.25">
      <c r="A416" s="78" t="s">
        <v>1020</v>
      </c>
      <c r="B416" s="76" t="str">
        <f>'COMPOSIÇÃO PU'!B19</f>
        <v>COMPOSIÇÃO 2</v>
      </c>
      <c r="C416" s="76" t="s">
        <v>1024</v>
      </c>
      <c r="D416" s="77" t="s">
        <v>25</v>
      </c>
      <c r="E416" s="77">
        <v>1</v>
      </c>
      <c r="F416" s="77"/>
      <c r="G416" s="77"/>
      <c r="H416" s="73"/>
      <c r="I416" s="74"/>
    </row>
    <row r="417" spans="1:9" s="58" customFormat="1" x14ac:dyDescent="0.25">
      <c r="A417" s="78" t="s">
        <v>1021</v>
      </c>
      <c r="B417" s="76" t="str">
        <f>'COMPOSIÇÃO PU'!B33</f>
        <v>COMPOSIÇÃO 3</v>
      </c>
      <c r="C417" s="76" t="s">
        <v>1025</v>
      </c>
      <c r="D417" s="77" t="s">
        <v>25</v>
      </c>
      <c r="E417" s="77">
        <v>1</v>
      </c>
      <c r="F417" s="77"/>
      <c r="G417" s="77"/>
      <c r="H417" s="73"/>
      <c r="I417" s="74"/>
    </row>
    <row r="418" spans="1:9" s="58" customFormat="1" x14ac:dyDescent="0.25">
      <c r="A418" s="78" t="s">
        <v>1031</v>
      </c>
      <c r="B418" s="76" t="str">
        <f>'COMPOSIÇÃO PU'!B46</f>
        <v>COMPOSIÇÃO 4</v>
      </c>
      <c r="C418" s="76" t="s">
        <v>1026</v>
      </c>
      <c r="D418" s="77" t="s">
        <v>25</v>
      </c>
      <c r="E418" s="77">
        <v>1</v>
      </c>
      <c r="F418" s="77"/>
      <c r="G418" s="77"/>
      <c r="H418" s="73"/>
      <c r="I418" s="74"/>
    </row>
    <row r="419" spans="1:9" s="58" customFormat="1" x14ac:dyDescent="0.25">
      <c r="A419" s="78" t="s">
        <v>1032</v>
      </c>
      <c r="B419" s="76" t="str">
        <f>'COMPOSIÇÃO PU'!B59</f>
        <v>COMPOSIÇÃO 5</v>
      </c>
      <c r="C419" s="76" t="s">
        <v>1013</v>
      </c>
      <c r="D419" s="77" t="s">
        <v>25</v>
      </c>
      <c r="E419" s="77">
        <v>1</v>
      </c>
      <c r="F419" s="77"/>
      <c r="G419" s="77"/>
      <c r="H419" s="73"/>
      <c r="I419" s="74"/>
    </row>
    <row r="420" spans="1:9" s="58" customFormat="1" x14ac:dyDescent="0.25">
      <c r="A420" s="61" t="s">
        <v>1022</v>
      </c>
      <c r="B420" s="62"/>
      <c r="C420" s="63" t="s">
        <v>1027</v>
      </c>
      <c r="D420" s="64"/>
      <c r="E420" s="65"/>
      <c r="F420" s="65"/>
      <c r="G420" s="65"/>
      <c r="H420" s="66"/>
      <c r="I420" s="67"/>
    </row>
    <row r="421" spans="1:9" s="58" customFormat="1" x14ac:dyDescent="0.25">
      <c r="A421" s="78" t="s">
        <v>1030</v>
      </c>
      <c r="B421" s="75" t="s">
        <v>1029</v>
      </c>
      <c r="C421" s="76" t="s">
        <v>1028</v>
      </c>
      <c r="D421" s="77" t="s">
        <v>16</v>
      </c>
      <c r="E421" s="77">
        <v>71.8</v>
      </c>
      <c r="F421" s="77"/>
      <c r="G421" s="77"/>
      <c r="H421" s="73"/>
      <c r="I421" s="74"/>
    </row>
    <row r="422" spans="1:9" s="58" customFormat="1" ht="25.5" x14ac:dyDescent="0.25">
      <c r="A422" s="78" t="s">
        <v>1035</v>
      </c>
      <c r="B422" s="75" t="s">
        <v>1034</v>
      </c>
      <c r="C422" s="76" t="s">
        <v>1033</v>
      </c>
      <c r="D422" s="77" t="s">
        <v>16</v>
      </c>
      <c r="E422" s="77">
        <v>71.8</v>
      </c>
      <c r="F422" s="77"/>
      <c r="G422" s="77"/>
      <c r="H422" s="73"/>
      <c r="I422" s="74"/>
    </row>
    <row r="423" spans="1:9" s="58" customFormat="1" x14ac:dyDescent="0.25">
      <c r="A423" s="78" t="s">
        <v>1037</v>
      </c>
      <c r="B423" s="75" t="s">
        <v>1040</v>
      </c>
      <c r="C423" s="76" t="s">
        <v>1039</v>
      </c>
      <c r="D423" s="77" t="s">
        <v>22</v>
      </c>
      <c r="E423" s="77">
        <v>39.29</v>
      </c>
      <c r="F423" s="77"/>
      <c r="G423" s="77"/>
      <c r="H423" s="73"/>
      <c r="I423" s="74"/>
    </row>
    <row r="424" spans="1:9" s="58" customFormat="1" x14ac:dyDescent="0.25">
      <c r="A424" s="78" t="s">
        <v>1038</v>
      </c>
      <c r="B424" s="75" t="s">
        <v>1036</v>
      </c>
      <c r="C424" s="76" t="s">
        <v>273</v>
      </c>
      <c r="D424" s="77" t="s">
        <v>17</v>
      </c>
      <c r="E424" s="77">
        <f>E422*0.1</f>
        <v>7.18</v>
      </c>
      <c r="F424" s="77"/>
      <c r="G424" s="77"/>
      <c r="H424" s="73"/>
      <c r="I424" s="74"/>
    </row>
    <row r="425" spans="1:9" s="58" customFormat="1" x14ac:dyDescent="0.25">
      <c r="A425" s="78" t="s">
        <v>1043</v>
      </c>
      <c r="B425" s="75" t="s">
        <v>1042</v>
      </c>
      <c r="C425" s="76" t="s">
        <v>1041</v>
      </c>
      <c r="D425" s="77" t="s">
        <v>22</v>
      </c>
      <c r="E425" s="77">
        <f>E423</f>
        <v>39.29</v>
      </c>
      <c r="F425" s="77"/>
      <c r="G425" s="77"/>
      <c r="H425" s="73"/>
      <c r="I425" s="74"/>
    </row>
    <row r="426" spans="1:9" s="58" customFormat="1" x14ac:dyDescent="0.25">
      <c r="A426" s="78" t="s">
        <v>1048</v>
      </c>
      <c r="B426" s="75" t="s">
        <v>1045</v>
      </c>
      <c r="C426" s="76" t="s">
        <v>1044</v>
      </c>
      <c r="D426" s="77" t="s">
        <v>22</v>
      </c>
      <c r="E426" s="77">
        <f>E425*3</f>
        <v>117.87</v>
      </c>
      <c r="F426" s="77"/>
      <c r="G426" s="77"/>
      <c r="H426" s="73"/>
      <c r="I426" s="74"/>
    </row>
    <row r="427" spans="1:9" s="58" customFormat="1" x14ac:dyDescent="0.25">
      <c r="A427" s="78" t="s">
        <v>1049</v>
      </c>
      <c r="B427" s="75" t="s">
        <v>1047</v>
      </c>
      <c r="C427" s="76" t="s">
        <v>1046</v>
      </c>
      <c r="D427" s="77" t="s">
        <v>25</v>
      </c>
      <c r="E427" s="77">
        <v>8</v>
      </c>
      <c r="F427" s="77"/>
      <c r="G427" s="77"/>
      <c r="H427" s="73"/>
      <c r="I427" s="74"/>
    </row>
    <row r="428" spans="1:9" s="58" customFormat="1" x14ac:dyDescent="0.25">
      <c r="A428" s="78" t="s">
        <v>1050</v>
      </c>
      <c r="B428" s="75" t="str">
        <f>B358</f>
        <v xml:space="preserve">SEM COD. </v>
      </c>
      <c r="C428" s="76" t="str">
        <f>C358</f>
        <v xml:space="preserve">Lampada LED 15 W Bulbo E 27 </v>
      </c>
      <c r="D428" s="77" t="s">
        <v>25</v>
      </c>
      <c r="E428" s="77">
        <v>8</v>
      </c>
      <c r="F428" s="77"/>
      <c r="G428" s="77"/>
      <c r="H428" s="73"/>
      <c r="I428" s="74"/>
    </row>
    <row r="429" spans="1:9" s="58" customFormat="1" x14ac:dyDescent="0.25">
      <c r="A429" s="61" t="s">
        <v>1051</v>
      </c>
      <c r="B429" s="62"/>
      <c r="C429" s="63" t="s">
        <v>1052</v>
      </c>
      <c r="D429" s="64"/>
      <c r="E429" s="65"/>
      <c r="F429" s="65"/>
      <c r="G429" s="65"/>
      <c r="H429" s="66"/>
      <c r="I429" s="67"/>
    </row>
    <row r="430" spans="1:9" s="58" customFormat="1" x14ac:dyDescent="0.25">
      <c r="A430" s="78" t="s">
        <v>1063</v>
      </c>
      <c r="B430" s="75" t="s">
        <v>575</v>
      </c>
      <c r="C430" s="76" t="s">
        <v>576</v>
      </c>
      <c r="D430" s="77" t="s">
        <v>16</v>
      </c>
      <c r="E430" s="77">
        <v>16</v>
      </c>
      <c r="F430" s="77"/>
      <c r="G430" s="77"/>
      <c r="H430" s="73"/>
      <c r="I430" s="74"/>
    </row>
    <row r="431" spans="1:9" s="58" customFormat="1" x14ac:dyDescent="0.25">
      <c r="A431" s="78" t="s">
        <v>1064</v>
      </c>
      <c r="B431" s="75" t="s">
        <v>191</v>
      </c>
      <c r="C431" s="76" t="s">
        <v>192</v>
      </c>
      <c r="D431" s="77" t="s">
        <v>16</v>
      </c>
      <c r="E431" s="77">
        <f>E430*1.08</f>
        <v>17.28</v>
      </c>
      <c r="F431" s="77"/>
      <c r="G431" s="77"/>
      <c r="H431" s="73"/>
      <c r="I431" s="74"/>
    </row>
    <row r="432" spans="1:9" s="58" customFormat="1" x14ac:dyDescent="0.25">
      <c r="A432" s="78" t="s">
        <v>1065</v>
      </c>
      <c r="B432" s="75" t="s">
        <v>193</v>
      </c>
      <c r="C432" s="76" t="s">
        <v>194</v>
      </c>
      <c r="D432" s="77" t="s">
        <v>16</v>
      </c>
      <c r="E432" s="77">
        <f>E430</f>
        <v>16</v>
      </c>
      <c r="F432" s="77"/>
      <c r="G432" s="77"/>
      <c r="H432" s="73"/>
      <c r="I432" s="74"/>
    </row>
    <row r="433" spans="1:9" s="58" customFormat="1" ht="25.5" x14ac:dyDescent="0.25">
      <c r="A433" s="78" t="s">
        <v>1066</v>
      </c>
      <c r="B433" s="75" t="s">
        <v>195</v>
      </c>
      <c r="C433" s="76" t="s">
        <v>196</v>
      </c>
      <c r="D433" s="77" t="s">
        <v>83</v>
      </c>
      <c r="E433" s="77">
        <v>27.6</v>
      </c>
      <c r="F433" s="77"/>
      <c r="G433" s="77"/>
      <c r="H433" s="73"/>
      <c r="I433" s="74"/>
    </row>
    <row r="434" spans="1:9" s="58" customFormat="1" x14ac:dyDescent="0.25">
      <c r="A434" s="78" t="s">
        <v>1067</v>
      </c>
      <c r="B434" s="75" t="s">
        <v>577</v>
      </c>
      <c r="C434" s="76" t="s">
        <v>578</v>
      </c>
      <c r="D434" s="77" t="s">
        <v>17</v>
      </c>
      <c r="E434" s="77">
        <f>0.5*0.5*2*4.8</f>
        <v>2.4</v>
      </c>
      <c r="F434" s="77"/>
      <c r="G434" s="77"/>
      <c r="H434" s="73"/>
      <c r="I434" s="74"/>
    </row>
    <row r="435" spans="1:9" s="58" customFormat="1" x14ac:dyDescent="0.25">
      <c r="A435" s="78" t="s">
        <v>1068</v>
      </c>
      <c r="B435" s="75" t="s">
        <v>508</v>
      </c>
      <c r="C435" s="76" t="s">
        <v>509</v>
      </c>
      <c r="D435" s="77" t="s">
        <v>17</v>
      </c>
      <c r="E435" s="77">
        <v>1.5</v>
      </c>
      <c r="F435" s="77"/>
      <c r="G435" s="77"/>
      <c r="H435" s="73"/>
      <c r="I435" s="74"/>
    </row>
    <row r="436" spans="1:9" s="58" customFormat="1" x14ac:dyDescent="0.25">
      <c r="A436" s="78" t="s">
        <v>1069</v>
      </c>
      <c r="B436" s="75" t="s">
        <v>268</v>
      </c>
      <c r="C436" s="76" t="s">
        <v>269</v>
      </c>
      <c r="D436" s="77" t="s">
        <v>17</v>
      </c>
      <c r="E436" s="77">
        <v>1.5</v>
      </c>
      <c r="F436" s="77"/>
      <c r="G436" s="77"/>
      <c r="H436" s="73"/>
      <c r="I436" s="74"/>
    </row>
    <row r="437" spans="1:9" s="58" customFormat="1" x14ac:dyDescent="0.25">
      <c r="A437" s="78" t="s">
        <v>1070</v>
      </c>
      <c r="B437" s="75" t="s">
        <v>270</v>
      </c>
      <c r="C437" s="76" t="s">
        <v>271</v>
      </c>
      <c r="D437" s="77" t="s">
        <v>17</v>
      </c>
      <c r="E437" s="77">
        <v>1.5</v>
      </c>
      <c r="F437" s="77"/>
      <c r="G437" s="77"/>
      <c r="H437" s="73"/>
      <c r="I437" s="74"/>
    </row>
    <row r="438" spans="1:9" s="58" customFormat="1" x14ac:dyDescent="0.25">
      <c r="A438" s="78" t="s">
        <v>1071</v>
      </c>
      <c r="B438" s="75" t="s">
        <v>588</v>
      </c>
      <c r="C438" s="76" t="str">
        <f>'COMPOSIÇÃO PU'!C65</f>
        <v>BANCO DE MADEIRA - FIXO NO CHÃO</v>
      </c>
      <c r="D438" s="77" t="s">
        <v>1060</v>
      </c>
      <c r="E438" s="77">
        <v>8</v>
      </c>
      <c r="F438" s="77"/>
      <c r="G438" s="77"/>
      <c r="H438" s="73"/>
      <c r="I438" s="74"/>
    </row>
    <row r="439" spans="1:9" s="58" customFormat="1" x14ac:dyDescent="0.25">
      <c r="A439" s="78" t="s">
        <v>1072</v>
      </c>
      <c r="B439" s="75" t="s">
        <v>588</v>
      </c>
      <c r="C439" s="76" t="str">
        <f>'COMPOSIÇÃO PU'!C73</f>
        <v>MESA DE MADEIRA - FIXA NO CHÃO</v>
      </c>
      <c r="D439" s="77" t="s">
        <v>1060</v>
      </c>
      <c r="E439" s="77">
        <v>4</v>
      </c>
      <c r="F439" s="77"/>
      <c r="G439" s="77"/>
      <c r="H439" s="73"/>
      <c r="I439" s="74"/>
    </row>
    <row r="440" spans="1:9" s="58" customFormat="1" x14ac:dyDescent="0.25">
      <c r="A440" s="61" t="s">
        <v>1074</v>
      </c>
      <c r="B440" s="62"/>
      <c r="C440" s="63" t="s">
        <v>1073</v>
      </c>
      <c r="D440" s="64"/>
      <c r="E440" s="65"/>
      <c r="F440" s="65"/>
      <c r="G440" s="65"/>
      <c r="H440" s="66"/>
      <c r="I440" s="67"/>
    </row>
    <row r="441" spans="1:9" s="58" customFormat="1" x14ac:dyDescent="0.25">
      <c r="A441" s="78" t="s">
        <v>1075</v>
      </c>
      <c r="B441" s="75" t="s">
        <v>1078</v>
      </c>
      <c r="C441" s="76" t="s">
        <v>1079</v>
      </c>
      <c r="D441" s="77" t="s">
        <v>16</v>
      </c>
      <c r="E441" s="77">
        <v>10</v>
      </c>
      <c r="F441" s="77"/>
      <c r="G441" s="77"/>
      <c r="H441" s="73"/>
      <c r="I441" s="74"/>
    </row>
    <row r="442" spans="1:9" s="58" customFormat="1" x14ac:dyDescent="0.25">
      <c r="A442" s="78" t="s">
        <v>1075</v>
      </c>
      <c r="B442" s="75" t="s">
        <v>1077</v>
      </c>
      <c r="C442" s="76" t="s">
        <v>1076</v>
      </c>
      <c r="D442" s="77" t="s">
        <v>16</v>
      </c>
      <c r="E442" s="77">
        <v>15</v>
      </c>
      <c r="F442" s="77"/>
      <c r="G442" s="77"/>
      <c r="H442" s="73"/>
      <c r="I442" s="74"/>
    </row>
    <row r="443" spans="1:9" s="58" customFormat="1" x14ac:dyDescent="0.25">
      <c r="A443" s="113"/>
      <c r="B443" s="114"/>
      <c r="C443" s="115"/>
      <c r="D443" s="116"/>
      <c r="E443" s="116"/>
      <c r="F443" s="116"/>
      <c r="G443" s="116"/>
      <c r="H443" s="117"/>
      <c r="I443" s="118"/>
    </row>
    <row r="444" spans="1:9" x14ac:dyDescent="0.25">
      <c r="A444" s="79"/>
      <c r="B444" s="80"/>
      <c r="C444" s="81" t="s">
        <v>10</v>
      </c>
      <c r="D444" s="82"/>
      <c r="E444" s="83"/>
      <c r="F444" s="83"/>
      <c r="G444" s="83"/>
      <c r="H444" s="84"/>
      <c r="I444" s="85"/>
    </row>
    <row r="445" spans="1:9" x14ac:dyDescent="0.25">
      <c r="A445" s="87"/>
      <c r="B445" s="88"/>
      <c r="C445" s="89" t="str">
        <f>CONCATENATE("ADMINISTRAÇÃO LOCAL (",BDI!C36*100,"%)")</f>
        <v>ADMINISTRAÇÃO LOCAL (8,87%)</v>
      </c>
      <c r="D445" s="90"/>
      <c r="E445" s="91"/>
      <c r="F445" s="91"/>
      <c r="G445" s="91"/>
      <c r="H445" s="92"/>
      <c r="I445" s="93"/>
    </row>
    <row r="446" spans="1:9" x14ac:dyDescent="0.25">
      <c r="A446" s="94"/>
      <c r="B446" s="95"/>
      <c r="C446" s="96" t="str">
        <f>CONCATENATE("BDI (",BDI!C26*100,"%)")</f>
        <v>BDI (23,24%)</v>
      </c>
      <c r="D446" s="97"/>
      <c r="E446" s="98"/>
      <c r="F446" s="98"/>
      <c r="G446" s="98"/>
      <c r="H446" s="92"/>
      <c r="I446" s="99"/>
    </row>
    <row r="447" spans="1:9" x14ac:dyDescent="0.25">
      <c r="A447" s="100"/>
      <c r="B447" s="101"/>
      <c r="C447" s="102" t="s">
        <v>11</v>
      </c>
      <c r="D447" s="103"/>
      <c r="E447" s="104"/>
      <c r="F447" s="104"/>
      <c r="G447" s="104"/>
      <c r="H447" s="105"/>
      <c r="I447" s="106"/>
    </row>
    <row r="450" spans="9:9" x14ac:dyDescent="0.25">
      <c r="I450" s="183"/>
    </row>
    <row r="453" spans="9:9" x14ac:dyDescent="0.25">
      <c r="I453" s="183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Header>&amp;L&amp;G&amp;C&amp;"-,Negrito"&amp;14REVITALIZAÇÃO DA CASA DA FARINHA - PARQUE ESTADUAL SERRA DO MAR – NÚCLEO PICINGUABA&amp;RREFERENCIAL CDHU
VERSÃO 182
VIGÊNCIA A PARTIR DE 01/07/2021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B7" zoomScale="60" zoomScaleNormal="90" workbookViewId="0">
      <selection activeCell="N8" sqref="N8"/>
    </sheetView>
  </sheetViews>
  <sheetFormatPr defaultColWidth="9.140625" defaultRowHeight="15" x14ac:dyDescent="0.25"/>
  <cols>
    <col min="1" max="1" width="6.140625" style="29" bestFit="1" customWidth="1"/>
    <col min="2" max="2" width="65.5703125" style="28" bestFit="1" customWidth="1"/>
    <col min="3" max="4" width="14.7109375" style="28" bestFit="1" customWidth="1"/>
    <col min="5" max="12" width="14.7109375" style="28" customWidth="1"/>
    <col min="13" max="13" width="16.140625" style="28" bestFit="1" customWidth="1"/>
    <col min="14" max="14" width="19.140625" style="28" customWidth="1"/>
    <col min="15" max="15" width="15.28515625" style="28" customWidth="1"/>
    <col min="16" max="16" width="14.42578125" style="28" customWidth="1"/>
    <col min="17" max="17" width="14.28515625" style="28" customWidth="1"/>
    <col min="18" max="18" width="6.140625" style="28" customWidth="1"/>
    <col min="19" max="16384" width="9.140625" style="28"/>
  </cols>
  <sheetData>
    <row r="1" spans="1:17" ht="26.45" customHeight="1" thickTop="1" thickBot="1" x14ac:dyDescent="0.3">
      <c r="A1" s="24" t="s">
        <v>954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  <c r="P1" s="27"/>
      <c r="Q1" s="27"/>
    </row>
    <row r="2" spans="1:17" ht="16.5" thickTop="1" thickBot="1" x14ac:dyDescent="0.3"/>
    <row r="3" spans="1:17" ht="15.75" thickBot="1" x14ac:dyDescent="0.3">
      <c r="A3" s="213" t="s">
        <v>0</v>
      </c>
      <c r="B3" s="215" t="s">
        <v>119</v>
      </c>
      <c r="C3" s="217" t="s">
        <v>120</v>
      </c>
      <c r="D3" s="218"/>
      <c r="E3" s="218"/>
      <c r="F3" s="218"/>
      <c r="G3" s="218"/>
      <c r="H3" s="218"/>
      <c r="I3" s="218"/>
      <c r="J3" s="218"/>
      <c r="K3" s="218"/>
      <c r="L3" s="218"/>
      <c r="M3" s="219"/>
      <c r="N3" s="219"/>
      <c r="O3" s="219"/>
      <c r="P3" s="219"/>
      <c r="Q3" s="220"/>
    </row>
    <row r="4" spans="1:17" s="30" customFormat="1" ht="55.5" customHeight="1" thickBot="1" x14ac:dyDescent="0.3">
      <c r="A4" s="214"/>
      <c r="B4" s="216"/>
      <c r="C4" s="142" t="s">
        <v>121</v>
      </c>
      <c r="D4" s="143" t="s">
        <v>122</v>
      </c>
      <c r="E4" s="143" t="s">
        <v>128</v>
      </c>
      <c r="F4" s="143" t="s">
        <v>910</v>
      </c>
      <c r="G4" s="143" t="s">
        <v>911</v>
      </c>
      <c r="H4" s="143" t="s">
        <v>912</v>
      </c>
      <c r="I4" s="143" t="s">
        <v>913</v>
      </c>
      <c r="J4" s="143" t="s">
        <v>914</v>
      </c>
      <c r="K4" s="143" t="s">
        <v>915</v>
      </c>
      <c r="L4" s="145" t="s">
        <v>916</v>
      </c>
      <c r="M4" s="144" t="s">
        <v>123</v>
      </c>
      <c r="N4" s="143" t="str">
        <f>B21</f>
        <v>ADMINISTRAÇÃO LOCAL (8,87%)</v>
      </c>
      <c r="O4" s="143" t="str">
        <f>B22</f>
        <v>BDI (23,24%)</v>
      </c>
      <c r="P4" s="143" t="s">
        <v>1</v>
      </c>
      <c r="Q4" s="145" t="s">
        <v>124</v>
      </c>
    </row>
    <row r="5" spans="1:17" s="33" customFormat="1" ht="24.95" customHeight="1" x14ac:dyDescent="0.25">
      <c r="A5" s="151">
        <v>1</v>
      </c>
      <c r="B5" s="158" t="s">
        <v>956</v>
      </c>
      <c r="C5" s="155">
        <f>0.17*M5</f>
        <v>0</v>
      </c>
      <c r="D5" s="156">
        <f t="shared" ref="D5:I5" si="0">0.1*$M$5</f>
        <v>0</v>
      </c>
      <c r="E5" s="156">
        <f t="shared" si="0"/>
        <v>0</v>
      </c>
      <c r="F5" s="156">
        <f t="shared" si="0"/>
        <v>0</v>
      </c>
      <c r="G5" s="156">
        <f t="shared" si="0"/>
        <v>0</v>
      </c>
      <c r="H5" s="156">
        <f t="shared" si="0"/>
        <v>0</v>
      </c>
      <c r="I5" s="156">
        <f t="shared" si="0"/>
        <v>0</v>
      </c>
      <c r="J5" s="156">
        <f>0.17*$M$5</f>
        <v>0</v>
      </c>
      <c r="K5" s="156">
        <f>0.05*$M$5</f>
        <v>0</v>
      </c>
      <c r="L5" s="157">
        <f>0.01*$M$5</f>
        <v>0</v>
      </c>
      <c r="M5" s="137">
        <f>VLOOKUP(A5,'CASA DA FARINHA'!A:I,9,0)</f>
        <v>0</v>
      </c>
      <c r="N5" s="138">
        <f>M5*BDI!$C$36</f>
        <v>0</v>
      </c>
      <c r="O5" s="139">
        <f>SUM(M5:N5)*BDI!$C$26</f>
        <v>0</v>
      </c>
      <c r="P5" s="140">
        <f>SUM(M5:O5)</f>
        <v>0</v>
      </c>
      <c r="Q5" s="141" t="e">
        <f>P5/P20</f>
        <v>#DIV/0!</v>
      </c>
    </row>
    <row r="6" spans="1:17" s="33" customFormat="1" ht="24.95" customHeight="1" x14ac:dyDescent="0.25">
      <c r="A6" s="151">
        <v>2</v>
      </c>
      <c r="B6" s="152" t="s">
        <v>957</v>
      </c>
      <c r="C6" s="146">
        <f>0.8*$M$6</f>
        <v>0</v>
      </c>
      <c r="D6" s="119">
        <f>0.2*M6</f>
        <v>0</v>
      </c>
      <c r="E6" s="120"/>
      <c r="F6" s="120"/>
      <c r="G6" s="120"/>
      <c r="H6" s="120"/>
      <c r="I6" s="120"/>
      <c r="J6" s="120"/>
      <c r="K6" s="120"/>
      <c r="L6" s="147"/>
      <c r="M6" s="31">
        <f>VLOOKUP(A6,'CASA DA FARINHA'!A:I,9,0)</f>
        <v>0</v>
      </c>
      <c r="N6" s="57">
        <f>M6*BDI!$C$36</f>
        <v>0</v>
      </c>
      <c r="O6" s="139">
        <f>SUM(M6:N6)*BDI!$C$26</f>
        <v>0</v>
      </c>
      <c r="P6" s="140">
        <f t="shared" ref="P6:P18" si="1">SUM(M6:O6)</f>
        <v>0</v>
      </c>
      <c r="Q6" s="32" t="e">
        <f t="shared" ref="Q6:Q19" si="2">P6/$P$20</f>
        <v>#DIV/0!</v>
      </c>
    </row>
    <row r="7" spans="1:17" s="33" customFormat="1" ht="24.95" customHeight="1" x14ac:dyDescent="0.25">
      <c r="A7" s="151">
        <v>3</v>
      </c>
      <c r="B7" s="152" t="s">
        <v>958</v>
      </c>
      <c r="C7" s="148"/>
      <c r="D7" s="120"/>
      <c r="E7" s="119">
        <f>0.025*$M$7</f>
        <v>0</v>
      </c>
      <c r="F7" s="119">
        <f>0.1*$M$7</f>
        <v>0</v>
      </c>
      <c r="G7" s="119">
        <f>0.3*$M$7</f>
        <v>0</v>
      </c>
      <c r="H7" s="119">
        <f>0.3*$M$7</f>
        <v>0</v>
      </c>
      <c r="I7" s="119">
        <f>0.1*$M$7</f>
        <v>0</v>
      </c>
      <c r="J7" s="119">
        <f>0.1*$M$7</f>
        <v>0</v>
      </c>
      <c r="K7" s="119">
        <f>0.05*$M$7</f>
        <v>0</v>
      </c>
      <c r="L7" s="149">
        <f>0.025*$M$7</f>
        <v>0</v>
      </c>
      <c r="M7" s="31">
        <f>VLOOKUP(A7,'CASA DA FARINHA'!A:I,9,0)</f>
        <v>0</v>
      </c>
      <c r="N7" s="57">
        <f>M7*BDI!$C$36</f>
        <v>0</v>
      </c>
      <c r="O7" s="139">
        <f>SUM(M7:N7)*BDI!$C$26</f>
        <v>0</v>
      </c>
      <c r="P7" s="140">
        <f t="shared" si="1"/>
        <v>0</v>
      </c>
      <c r="Q7" s="32" t="e">
        <f t="shared" si="2"/>
        <v>#DIV/0!</v>
      </c>
    </row>
    <row r="8" spans="1:17" s="33" customFormat="1" ht="24.95" customHeight="1" x14ac:dyDescent="0.25">
      <c r="A8" s="151">
        <v>4</v>
      </c>
      <c r="B8" s="152" t="s">
        <v>959</v>
      </c>
      <c r="C8" s="148"/>
      <c r="D8" s="120"/>
      <c r="E8" s="120"/>
      <c r="F8" s="120"/>
      <c r="G8" s="119">
        <f>0.2*$M$8</f>
        <v>0</v>
      </c>
      <c r="H8" s="119">
        <f>0.2*$M$8</f>
        <v>0</v>
      </c>
      <c r="I8" s="119">
        <f>0.2*$M$8</f>
        <v>0</v>
      </c>
      <c r="J8" s="119">
        <f>0.2*$M$8</f>
        <v>0</v>
      </c>
      <c r="K8" s="119">
        <f>0.2*$M$8</f>
        <v>0</v>
      </c>
      <c r="L8" s="147"/>
      <c r="M8" s="31">
        <f>VLOOKUP(A8,'CASA DA FARINHA'!A:I,9,0)</f>
        <v>0</v>
      </c>
      <c r="N8" s="57">
        <f>M8*BDI!$C$36</f>
        <v>0</v>
      </c>
      <c r="O8" s="139">
        <f>SUM(M8:N8)*BDI!$C$26</f>
        <v>0</v>
      </c>
      <c r="P8" s="140">
        <f t="shared" si="1"/>
        <v>0</v>
      </c>
      <c r="Q8" s="32" t="e">
        <f t="shared" si="2"/>
        <v>#DIV/0!</v>
      </c>
    </row>
    <row r="9" spans="1:17" s="33" customFormat="1" ht="24.95" customHeight="1" x14ac:dyDescent="0.25">
      <c r="A9" s="151">
        <v>5</v>
      </c>
      <c r="B9" s="152" t="s">
        <v>960</v>
      </c>
      <c r="C9" s="148"/>
      <c r="D9" s="120"/>
      <c r="E9" s="120"/>
      <c r="F9" s="120"/>
      <c r="G9" s="119">
        <f>0.4*$M$9</f>
        <v>0</v>
      </c>
      <c r="H9" s="119">
        <f>0.4*$M$9</f>
        <v>0</v>
      </c>
      <c r="I9" s="119">
        <f>0.1*$M$9</f>
        <v>0</v>
      </c>
      <c r="J9" s="119">
        <f>0.05*$M$9</f>
        <v>0</v>
      </c>
      <c r="K9" s="119">
        <f>0.025*$M$9</f>
        <v>0</v>
      </c>
      <c r="L9" s="149">
        <f>0.025*$M$9</f>
        <v>0</v>
      </c>
      <c r="M9" s="31">
        <f>VLOOKUP(A9,'CASA DA FARINHA'!A:I,9,0)</f>
        <v>0</v>
      </c>
      <c r="N9" s="57">
        <f>M9*BDI!$C$36</f>
        <v>0</v>
      </c>
      <c r="O9" s="139">
        <f>SUM(M9:N9)*BDI!$C$26</f>
        <v>0</v>
      </c>
      <c r="P9" s="140">
        <f t="shared" si="1"/>
        <v>0</v>
      </c>
      <c r="Q9" s="32" t="e">
        <f t="shared" si="2"/>
        <v>#DIV/0!</v>
      </c>
    </row>
    <row r="10" spans="1:17" s="33" customFormat="1" ht="24.95" customHeight="1" x14ac:dyDescent="0.25">
      <c r="A10" s="151">
        <v>6</v>
      </c>
      <c r="B10" s="152" t="str">
        <f>VLOOKUP(A10,'CASA DA FARINHA'!A:I,3,0)</f>
        <v>TORRE DA FORNALHA</v>
      </c>
      <c r="C10" s="148"/>
      <c r="D10" s="119">
        <f>M10</f>
        <v>0</v>
      </c>
      <c r="E10" s="153"/>
      <c r="F10" s="120"/>
      <c r="G10" s="120"/>
      <c r="H10" s="120"/>
      <c r="I10" s="120"/>
      <c r="J10" s="153"/>
      <c r="K10" s="120"/>
      <c r="L10" s="147"/>
      <c r="M10" s="31">
        <f>VLOOKUP(A10,'CASA DA FARINHA'!A:I,9,0)</f>
        <v>0</v>
      </c>
      <c r="N10" s="57">
        <f>M10*BDI!$C$36</f>
        <v>0</v>
      </c>
      <c r="O10" s="139">
        <f>SUM(M10:N10)*BDI!$C$26</f>
        <v>0</v>
      </c>
      <c r="P10" s="140">
        <f t="shared" si="1"/>
        <v>0</v>
      </c>
      <c r="Q10" s="32" t="e">
        <f t="shared" si="2"/>
        <v>#DIV/0!</v>
      </c>
    </row>
    <row r="11" spans="1:17" s="33" customFormat="1" ht="24.95" customHeight="1" x14ac:dyDescent="0.25">
      <c r="A11" s="151">
        <v>7</v>
      </c>
      <c r="B11" s="152" t="str">
        <f>VLOOKUP(A11,'CASA DA FARINHA'!A:I,3,0)</f>
        <v>CALÇADA/PASSEIO</v>
      </c>
      <c r="C11" s="148"/>
      <c r="D11" s="120"/>
      <c r="E11" s="120"/>
      <c r="F11" s="120"/>
      <c r="G11" s="120"/>
      <c r="H11" s="120"/>
      <c r="I11" s="120"/>
      <c r="J11" s="119">
        <f>0.5*$M$11</f>
        <v>0</v>
      </c>
      <c r="K11" s="119">
        <f>0.5*$M$11</f>
        <v>0</v>
      </c>
      <c r="L11" s="154"/>
      <c r="M11" s="31">
        <f>VLOOKUP(A11,'CASA DA FARINHA'!A:I,9,0)</f>
        <v>0</v>
      </c>
      <c r="N11" s="57">
        <f>M11*BDI!$C$36</f>
        <v>0</v>
      </c>
      <c r="O11" s="139">
        <f>SUM(M11:N11)*BDI!$C$26</f>
        <v>0</v>
      </c>
      <c r="P11" s="140">
        <f t="shared" si="1"/>
        <v>0</v>
      </c>
      <c r="Q11" s="32" t="e">
        <f t="shared" si="2"/>
        <v>#DIV/0!</v>
      </c>
    </row>
    <row r="12" spans="1:17" s="33" customFormat="1" ht="24.95" customHeight="1" x14ac:dyDescent="0.25">
      <c r="A12" s="151">
        <v>8</v>
      </c>
      <c r="B12" s="152" t="s">
        <v>961</v>
      </c>
      <c r="C12" s="148"/>
      <c r="D12" s="120"/>
      <c r="E12" s="120"/>
      <c r="F12" s="120"/>
      <c r="G12" s="120"/>
      <c r="H12" s="119">
        <f>0.35*$M$12</f>
        <v>0</v>
      </c>
      <c r="I12" s="119">
        <f>0.2*$M$12</f>
        <v>0</v>
      </c>
      <c r="J12" s="119">
        <f>0.2*$M$12</f>
        <v>0</v>
      </c>
      <c r="K12" s="119">
        <f>0.2*$M$12</f>
        <v>0</v>
      </c>
      <c r="L12" s="149">
        <f>0.05*$M$12</f>
        <v>0</v>
      </c>
      <c r="M12" s="31">
        <f>VLOOKUP(A12,'CASA DA FARINHA'!A:I,9,0)</f>
        <v>0</v>
      </c>
      <c r="N12" s="57">
        <f>M12*BDI!$C$36</f>
        <v>0</v>
      </c>
      <c r="O12" s="139">
        <f>SUM(M12:N12)*BDI!$C$26</f>
        <v>0</v>
      </c>
      <c r="P12" s="140">
        <f t="shared" si="1"/>
        <v>0</v>
      </c>
      <c r="Q12" s="32" t="e">
        <f t="shared" si="2"/>
        <v>#DIV/0!</v>
      </c>
    </row>
    <row r="13" spans="1:17" s="33" customFormat="1" ht="24.95" customHeight="1" x14ac:dyDescent="0.25">
      <c r="A13" s="151">
        <v>9</v>
      </c>
      <c r="B13" s="152" t="s">
        <v>962</v>
      </c>
      <c r="C13" s="148"/>
      <c r="D13" s="120"/>
      <c r="E13" s="120"/>
      <c r="F13" s="120"/>
      <c r="G13" s="119">
        <f>0.2*$M$13</f>
        <v>0</v>
      </c>
      <c r="H13" s="119">
        <f>0.2*$M$13</f>
        <v>0</v>
      </c>
      <c r="I13" s="119">
        <f>0.2*$M$13</f>
        <v>0</v>
      </c>
      <c r="J13" s="119">
        <f>0.2*$M$13</f>
        <v>0</v>
      </c>
      <c r="K13" s="119">
        <f>0.2*$M$13</f>
        <v>0</v>
      </c>
      <c r="L13" s="147"/>
      <c r="M13" s="31">
        <f>VLOOKUP(A13,'CASA DA FARINHA'!A:I,9,0)</f>
        <v>0</v>
      </c>
      <c r="N13" s="57">
        <f>M13*BDI!$C$36</f>
        <v>0</v>
      </c>
      <c r="O13" s="139">
        <f>SUM(M13:N13)*BDI!$C$26</f>
        <v>0</v>
      </c>
      <c r="P13" s="140">
        <f t="shared" si="1"/>
        <v>0</v>
      </c>
      <c r="Q13" s="32" t="e">
        <f t="shared" si="2"/>
        <v>#DIV/0!</v>
      </c>
    </row>
    <row r="14" spans="1:17" s="33" customFormat="1" ht="24.95" customHeight="1" x14ac:dyDescent="0.25">
      <c r="A14" s="151">
        <v>10</v>
      </c>
      <c r="B14" s="152" t="str">
        <f>VLOOKUP(A14,'CASA DA FARINHA'!A:I,3,0)</f>
        <v>DRENAGEM SUPERFICIAL</v>
      </c>
      <c r="C14" s="150" t="s">
        <v>955</v>
      </c>
      <c r="D14" s="120"/>
      <c r="E14" s="120"/>
      <c r="F14" s="120"/>
      <c r="G14" s="120"/>
      <c r="H14" s="120"/>
      <c r="I14" s="119">
        <f>M14</f>
        <v>0</v>
      </c>
      <c r="J14" s="120"/>
      <c r="K14" s="120"/>
      <c r="L14" s="147"/>
      <c r="M14" s="31">
        <f>VLOOKUP(A14,'CASA DA FARINHA'!A:I,9,0)</f>
        <v>0</v>
      </c>
      <c r="N14" s="57">
        <f>M14*BDI!$C$36</f>
        <v>0</v>
      </c>
      <c r="O14" s="139">
        <f>SUM(M14:N14)*BDI!$C$26</f>
        <v>0</v>
      </c>
      <c r="P14" s="140">
        <f t="shared" si="1"/>
        <v>0</v>
      </c>
      <c r="Q14" s="32" t="e">
        <f t="shared" si="2"/>
        <v>#DIV/0!</v>
      </c>
    </row>
    <row r="15" spans="1:17" s="33" customFormat="1" ht="24.95" customHeight="1" x14ac:dyDescent="0.25">
      <c r="A15" s="151">
        <v>11</v>
      </c>
      <c r="B15" s="152" t="s">
        <v>963</v>
      </c>
      <c r="C15" s="148"/>
      <c r="D15" s="120"/>
      <c r="E15" s="120"/>
      <c r="F15" s="120"/>
      <c r="G15" s="120"/>
      <c r="H15" s="120"/>
      <c r="I15" s="120"/>
      <c r="J15" s="120"/>
      <c r="K15" s="120"/>
      <c r="L15" s="149">
        <f>M15</f>
        <v>0</v>
      </c>
      <c r="M15" s="31">
        <f>VLOOKUP(A15,'CASA DA FARINHA'!A:I,9,0)</f>
        <v>0</v>
      </c>
      <c r="N15" s="57">
        <f>M15*BDI!$C$36</f>
        <v>0</v>
      </c>
      <c r="O15" s="139">
        <f>SUM(M15:N15)*BDI!$C$26</f>
        <v>0</v>
      </c>
      <c r="P15" s="140">
        <f t="shared" si="1"/>
        <v>0</v>
      </c>
      <c r="Q15" s="32" t="e">
        <f t="shared" si="2"/>
        <v>#DIV/0!</v>
      </c>
    </row>
    <row r="16" spans="1:17" s="33" customFormat="1" ht="24.95" customHeight="1" x14ac:dyDescent="0.25">
      <c r="A16" s="151">
        <v>12</v>
      </c>
      <c r="B16" s="152" t="str">
        <f>VLOOKUP(A16,'CASA DA FARINHA'!A:I,3,0)</f>
        <v>SISTEMA DE TRATAMENTO DE ESGOTO</v>
      </c>
      <c r="C16" s="148"/>
      <c r="D16" s="120"/>
      <c r="E16" s="120"/>
      <c r="F16" s="119">
        <f>0.25*$M$16</f>
        <v>0</v>
      </c>
      <c r="G16" s="119">
        <f>0.25*$M$16</f>
        <v>0</v>
      </c>
      <c r="H16" s="119">
        <f>0.25*$M$16</f>
        <v>0</v>
      </c>
      <c r="I16" s="119">
        <f>0.25*$M$16</f>
        <v>0</v>
      </c>
      <c r="J16" s="153"/>
      <c r="K16" s="153"/>
      <c r="L16" s="147"/>
      <c r="M16" s="31">
        <f>VLOOKUP(A16,'CASA DA FARINHA'!A:I,9,0)</f>
        <v>0</v>
      </c>
      <c r="N16" s="57">
        <f>M16*BDI!$C$36</f>
        <v>0</v>
      </c>
      <c r="O16" s="139">
        <f>SUM(M16:N16)*BDI!$C$26</f>
        <v>0</v>
      </c>
      <c r="P16" s="140">
        <f t="shared" si="1"/>
        <v>0</v>
      </c>
      <c r="Q16" s="32" t="e">
        <f t="shared" si="2"/>
        <v>#DIV/0!</v>
      </c>
    </row>
    <row r="17" spans="1:17" s="33" customFormat="1" ht="24.95" customHeight="1" x14ac:dyDescent="0.25">
      <c r="A17" s="151">
        <v>13</v>
      </c>
      <c r="B17" s="152" t="s">
        <v>964</v>
      </c>
      <c r="C17" s="148"/>
      <c r="D17" s="120"/>
      <c r="E17" s="120"/>
      <c r="F17" s="120"/>
      <c r="G17" s="120"/>
      <c r="H17" s="120"/>
      <c r="I17" s="120"/>
      <c r="J17" s="119">
        <f>0.25*$M$17</f>
        <v>0</v>
      </c>
      <c r="K17" s="119">
        <f>0.25*$M$17</f>
        <v>0</v>
      </c>
      <c r="L17" s="149">
        <f>0.5*$M$17</f>
        <v>0</v>
      </c>
      <c r="M17" s="31">
        <f>VLOOKUP(A17,'CASA DA FARINHA'!A:I,9,0)</f>
        <v>0</v>
      </c>
      <c r="N17" s="57">
        <f>M17*BDI!$C$36</f>
        <v>0</v>
      </c>
      <c r="O17" s="139">
        <f>SUM(M17:N17)*BDI!$C$26</f>
        <v>0</v>
      </c>
      <c r="P17" s="140">
        <f t="shared" si="1"/>
        <v>0</v>
      </c>
      <c r="Q17" s="32" t="e">
        <f t="shared" si="2"/>
        <v>#DIV/0!</v>
      </c>
    </row>
    <row r="18" spans="1:17" s="33" customFormat="1" ht="27" customHeight="1" x14ac:dyDescent="0.25">
      <c r="A18" s="151">
        <v>14</v>
      </c>
      <c r="B18" s="152" t="str">
        <f>VLOOKUP(A18,'CASA DA FARINHA'!A:I,3,0)</f>
        <v xml:space="preserve">REDE EXTERNA DE ILUMINAÇÃO </v>
      </c>
      <c r="C18" s="148"/>
      <c r="D18" s="120"/>
      <c r="E18" s="120"/>
      <c r="F18" s="120"/>
      <c r="G18" s="120"/>
      <c r="H18" s="120"/>
      <c r="I18" s="120">
        <f>0.25*$M$18</f>
        <v>0</v>
      </c>
      <c r="J18" s="119">
        <f>0.25*$M$18</f>
        <v>0</v>
      </c>
      <c r="K18" s="119">
        <f>0.25*$M$18</f>
        <v>0</v>
      </c>
      <c r="L18" s="149">
        <f>0.25*$M$18</f>
        <v>0</v>
      </c>
      <c r="M18" s="31">
        <f>VLOOKUP(A18,'CASA DA FARINHA'!A:I,9,0)</f>
        <v>0</v>
      </c>
      <c r="N18" s="57">
        <f>M18*BDI!$C$36</f>
        <v>0</v>
      </c>
      <c r="O18" s="139">
        <f>SUM(M18:N18)*BDI!$C$26</f>
        <v>0</v>
      </c>
      <c r="P18" s="140">
        <f t="shared" si="1"/>
        <v>0</v>
      </c>
      <c r="Q18" s="32" t="e">
        <f t="shared" si="2"/>
        <v>#DIV/0!</v>
      </c>
    </row>
    <row r="19" spans="1:17" s="33" customFormat="1" ht="27" customHeight="1" x14ac:dyDescent="0.25">
      <c r="A19" s="151">
        <v>15</v>
      </c>
      <c r="B19" s="152" t="str">
        <f>'CASA DA FARINHA'!C413</f>
        <v>PRAIA DA FAZENDA</v>
      </c>
      <c r="C19" s="198"/>
      <c r="D19" s="199">
        <v>28907.503648666669</v>
      </c>
      <c r="E19" s="199">
        <f>0.25*M19</f>
        <v>0</v>
      </c>
      <c r="F19" s="199">
        <f>0.5*M19</f>
        <v>0</v>
      </c>
      <c r="G19" s="198"/>
      <c r="H19" s="198"/>
      <c r="I19" s="198"/>
      <c r="J19" s="198"/>
      <c r="K19" s="198"/>
      <c r="L19" s="198"/>
      <c r="M19" s="31">
        <f>VLOOKUP(A19,'CASA DA FARINHA'!A:I,9,0)</f>
        <v>0</v>
      </c>
      <c r="N19" s="57">
        <f>M19*BDI!$C$36</f>
        <v>0</v>
      </c>
      <c r="O19" s="139">
        <f>SUM(M19:N19)*BDI!$C$26</f>
        <v>0</v>
      </c>
      <c r="P19" s="140">
        <f t="shared" ref="P19" si="3">SUM(M19:O19)</f>
        <v>0</v>
      </c>
      <c r="Q19" s="32" t="e">
        <f t="shared" si="2"/>
        <v>#DIV/0!</v>
      </c>
    </row>
    <row r="20" spans="1:17" s="33" customFormat="1" ht="18" x14ac:dyDescent="0.25">
      <c r="A20" s="54"/>
      <c r="B20" s="34" t="s">
        <v>125</v>
      </c>
      <c r="C20" s="159">
        <f>SUM(C5:C19)</f>
        <v>0</v>
      </c>
      <c r="D20" s="159">
        <f t="shared" ref="D20:L20" si="4">SUM(D5:D19)</f>
        <v>28907.503648666669</v>
      </c>
      <c r="E20" s="159">
        <f t="shared" si="4"/>
        <v>0</v>
      </c>
      <c r="F20" s="159">
        <f t="shared" si="4"/>
        <v>0</v>
      </c>
      <c r="G20" s="159">
        <f t="shared" si="4"/>
        <v>0</v>
      </c>
      <c r="H20" s="159">
        <f t="shared" si="4"/>
        <v>0</v>
      </c>
      <c r="I20" s="159">
        <f t="shared" si="4"/>
        <v>0</v>
      </c>
      <c r="J20" s="159">
        <f t="shared" si="4"/>
        <v>0</v>
      </c>
      <c r="K20" s="159">
        <f t="shared" si="4"/>
        <v>0</v>
      </c>
      <c r="L20" s="159">
        <f t="shared" si="4"/>
        <v>0</v>
      </c>
      <c r="M20" s="160">
        <f>SUM(M5:M19)</f>
        <v>0</v>
      </c>
      <c r="N20" s="55">
        <f>M20*BDI!C36</f>
        <v>0</v>
      </c>
      <c r="O20" s="55">
        <f>SUM(M20:N20)*BDI!$C$26</f>
        <v>0</v>
      </c>
      <c r="P20" s="55">
        <f>SUM(M20:O20)</f>
        <v>0</v>
      </c>
      <c r="Q20" s="56" t="e">
        <f>SUM(Q5:Q19)</f>
        <v>#DIV/0!</v>
      </c>
    </row>
    <row r="21" spans="1:17" s="33" customFormat="1" ht="18" x14ac:dyDescent="0.25">
      <c r="A21" s="35"/>
      <c r="B21" s="36" t="str">
        <f>CONCATENATE("ADMINISTRAÇÃO LOCAL (",BDI!C36*100,"%)")</f>
        <v>ADMINISTRAÇÃO LOCAL (8,87%)</v>
      </c>
      <c r="C21" s="33">
        <f>C20*BDI!$C$36</f>
        <v>0</v>
      </c>
      <c r="D21" s="33">
        <f>D20*BDI!$C$36</f>
        <v>2564.0955736367332</v>
      </c>
      <c r="E21" s="33">
        <f>E20*BDI!$C$36</f>
        <v>0</v>
      </c>
      <c r="F21" s="33">
        <f>F20*BDI!$C$36</f>
        <v>0</v>
      </c>
      <c r="G21" s="33">
        <f>G20*BDI!$C$36</f>
        <v>0</v>
      </c>
      <c r="H21" s="33">
        <f>H20*BDI!$C$36</f>
        <v>0</v>
      </c>
      <c r="I21" s="33">
        <f>I20*BDI!$C$36</f>
        <v>0</v>
      </c>
      <c r="J21" s="33">
        <f>J20*BDI!$C$36</f>
        <v>0</v>
      </c>
      <c r="K21" s="33">
        <f>K20*BDI!$C$36</f>
        <v>0</v>
      </c>
      <c r="L21" s="33">
        <f>L20*BDI!$C$36</f>
        <v>0</v>
      </c>
      <c r="M21" s="33">
        <f>M20*BDI!$C$36</f>
        <v>0</v>
      </c>
      <c r="N21" s="37"/>
      <c r="O21" s="37"/>
      <c r="P21" s="38"/>
      <c r="Q21" s="39"/>
    </row>
    <row r="22" spans="1:17" s="33" customFormat="1" ht="18" x14ac:dyDescent="0.25">
      <c r="A22" s="40"/>
      <c r="B22" s="41" t="str">
        <f>CONCATENATE("BDI (",BDI!C26*100,"%)")</f>
        <v>BDI (23,24%)</v>
      </c>
      <c r="C22" s="161">
        <f>SUM(C20:C21)*BDI!$C$26</f>
        <v>0</v>
      </c>
      <c r="D22" s="161">
        <f>SUM(D20:D21)*BDI!$C$26</f>
        <v>7313.9996592633106</v>
      </c>
      <c r="E22" s="161">
        <f>SUM(E20:E21)*BDI!$C$26</f>
        <v>0</v>
      </c>
      <c r="F22" s="161">
        <f>SUM(F20:F21)*BDI!$C$26</f>
        <v>0</v>
      </c>
      <c r="G22" s="161">
        <f>SUM(G20:G21)*BDI!$C$26</f>
        <v>0</v>
      </c>
      <c r="H22" s="161">
        <f>SUM(H20:H21)*BDI!$C$26</f>
        <v>0</v>
      </c>
      <c r="I22" s="161">
        <f>SUM(I20:I21)*BDI!$C$26</f>
        <v>0</v>
      </c>
      <c r="J22" s="161">
        <f>SUM(J20:J21)*BDI!$C$26</f>
        <v>0</v>
      </c>
      <c r="K22" s="161">
        <f>SUM(K20:K21)*BDI!$C$26</f>
        <v>0</v>
      </c>
      <c r="L22" s="161">
        <f>SUM(L20:L21)*BDI!$C$26</f>
        <v>0</v>
      </c>
      <c r="M22" s="161">
        <f>SUM(M20:M21)*BDI!$C$26</f>
        <v>0</v>
      </c>
      <c r="N22" s="42"/>
      <c r="O22" s="42"/>
      <c r="P22" s="43"/>
      <c r="Q22" s="44"/>
    </row>
    <row r="23" spans="1:17" s="37" customFormat="1" ht="42.95" customHeight="1" x14ac:dyDescent="0.25">
      <c r="A23" s="45"/>
      <c r="B23" s="46" t="s">
        <v>126</v>
      </c>
      <c r="C23" s="162">
        <f>SUM(C20:C22)</f>
        <v>0</v>
      </c>
      <c r="D23" s="47">
        <f t="shared" ref="D23:L23" si="5">SUM(D20:D22)</f>
        <v>38785.598881566708</v>
      </c>
      <c r="E23" s="47">
        <f t="shared" si="5"/>
        <v>0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163">
        <f>SUM(M20:M22)</f>
        <v>0</v>
      </c>
      <c r="N23" s="47"/>
      <c r="O23" s="47"/>
      <c r="P23" s="47"/>
      <c r="Q23" s="48"/>
    </row>
    <row r="24" spans="1:17" s="33" customFormat="1" ht="18.75" thickBot="1" x14ac:dyDescent="0.3">
      <c r="A24" s="49"/>
      <c r="B24" s="50" t="s">
        <v>127</v>
      </c>
      <c r="C24" s="52" t="e">
        <f t="shared" ref="C24:L24" si="6">C23/$M$23</f>
        <v>#DIV/0!</v>
      </c>
      <c r="D24" s="52" t="e">
        <f t="shared" si="6"/>
        <v>#DIV/0!</v>
      </c>
      <c r="E24" s="52" t="e">
        <f t="shared" si="6"/>
        <v>#DIV/0!</v>
      </c>
      <c r="F24" s="52" t="e">
        <f t="shared" si="6"/>
        <v>#DIV/0!</v>
      </c>
      <c r="G24" s="52" t="e">
        <f t="shared" si="6"/>
        <v>#DIV/0!</v>
      </c>
      <c r="H24" s="52" t="e">
        <f t="shared" si="6"/>
        <v>#DIV/0!</v>
      </c>
      <c r="I24" s="52" t="e">
        <f t="shared" si="6"/>
        <v>#DIV/0!</v>
      </c>
      <c r="J24" s="52" t="e">
        <f t="shared" si="6"/>
        <v>#DIV/0!</v>
      </c>
      <c r="K24" s="52" t="e">
        <f t="shared" si="6"/>
        <v>#DIV/0!</v>
      </c>
      <c r="L24" s="52" t="e">
        <f t="shared" si="6"/>
        <v>#DIV/0!</v>
      </c>
      <c r="M24" s="52" t="e">
        <f>M23/$M$23</f>
        <v>#DIV/0!</v>
      </c>
      <c r="N24" s="52"/>
      <c r="O24" s="52"/>
      <c r="P24" s="51"/>
      <c r="Q24" s="53"/>
    </row>
  </sheetData>
  <mergeCells count="3">
    <mergeCell ref="A3:A4"/>
    <mergeCell ref="B3:B4"/>
    <mergeCell ref="C3:Q3"/>
  </mergeCells>
  <pageMargins left="0.51181102362204722" right="0.51181102362204722" top="0.78740157480314965" bottom="0.78740157480314965" header="0.31496062992125984" footer="0.31496062992125984"/>
  <pageSetup paperSize="8" scale="66" fitToHeight="0" orientation="landscape" r:id="rId1"/>
  <headerFooter>
    <oddHeader>&amp;L&amp;G&amp;C&amp;"-,Negrito"&amp;14REVITALIZAÇÃO DA CASA DA FARINHA - PARQUE ESTADUAL SERRA DO MAR – NÚCLEO PICINGUABA&amp;RREFERENCIAL CDHU
VERSÃO 182
VIGÊNCIA A PARTIR DE 01/07/2021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60" zoomScaleNormal="100" workbookViewId="0">
      <selection activeCell="A2" sqref="A2:C2"/>
    </sheetView>
  </sheetViews>
  <sheetFormatPr defaultColWidth="9.140625" defaultRowHeight="15" x14ac:dyDescent="0.2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 x14ac:dyDescent="0.3">
      <c r="A1" s="222" t="s">
        <v>43</v>
      </c>
      <c r="B1" s="222"/>
      <c r="C1" s="222"/>
    </row>
    <row r="2" spans="1:5" ht="30" customHeight="1" x14ac:dyDescent="0.25">
      <c r="A2" s="223" t="s">
        <v>44</v>
      </c>
      <c r="B2" s="223"/>
      <c r="C2" s="223"/>
    </row>
    <row r="3" spans="1:5" ht="5.0999999999999996" customHeight="1" x14ac:dyDescent="0.25">
      <c r="A3" s="2"/>
      <c r="B3" s="2"/>
      <c r="C3" s="2"/>
    </row>
    <row r="4" spans="1:5" ht="15" customHeight="1" x14ac:dyDescent="0.25">
      <c r="A4" s="224" t="s">
        <v>45</v>
      </c>
      <c r="B4" s="224"/>
      <c r="C4" s="3">
        <v>3</v>
      </c>
    </row>
    <row r="5" spans="1:5" ht="15" customHeight="1" x14ac:dyDescent="0.25">
      <c r="A5" s="2"/>
      <c r="B5" s="2"/>
      <c r="C5" s="2"/>
      <c r="D5" s="225"/>
      <c r="E5" s="225"/>
    </row>
    <row r="6" spans="1:5" ht="15" customHeight="1" x14ac:dyDescent="0.25">
      <c r="A6" s="4" t="s">
        <v>0</v>
      </c>
      <c r="B6" s="4" t="s">
        <v>46</v>
      </c>
      <c r="C6" s="4" t="s">
        <v>47</v>
      </c>
    </row>
    <row r="7" spans="1:5" x14ac:dyDescent="0.25">
      <c r="A7" s="5">
        <v>1</v>
      </c>
      <c r="B7" s="6" t="s">
        <v>48</v>
      </c>
      <c r="C7" s="7"/>
    </row>
    <row r="8" spans="1:5" x14ac:dyDescent="0.25">
      <c r="A8" s="8" t="s">
        <v>12</v>
      </c>
      <c r="B8" s="9" t="s">
        <v>49</v>
      </c>
      <c r="C8" s="10">
        <v>7.0000000000000007E-2</v>
      </c>
    </row>
    <row r="9" spans="1:5" x14ac:dyDescent="0.25">
      <c r="A9" s="5">
        <v>2</v>
      </c>
      <c r="B9" s="6" t="s">
        <v>50</v>
      </c>
      <c r="C9" s="7"/>
    </row>
    <row r="10" spans="1:5" x14ac:dyDescent="0.25">
      <c r="A10" s="8" t="s">
        <v>9</v>
      </c>
      <c r="B10" s="9" t="s">
        <v>51</v>
      </c>
      <c r="C10" s="10">
        <f>IF(C$4=1,3/100,IF(C$4=2,4/100,IF(C$4=3,5.5/100,"")))</f>
        <v>5.5E-2</v>
      </c>
    </row>
    <row r="11" spans="1:5" x14ac:dyDescent="0.25">
      <c r="A11" s="5">
        <v>3</v>
      </c>
      <c r="B11" s="6" t="s">
        <v>52</v>
      </c>
      <c r="C11" s="7"/>
    </row>
    <row r="12" spans="1:5" x14ac:dyDescent="0.25">
      <c r="A12" s="8" t="s">
        <v>53</v>
      </c>
      <c r="B12" s="9" t="s">
        <v>54</v>
      </c>
      <c r="C12" s="10">
        <v>6.0000000000000001E-3</v>
      </c>
    </row>
    <row r="13" spans="1:5" x14ac:dyDescent="0.25">
      <c r="A13" s="5">
        <v>4</v>
      </c>
      <c r="B13" s="6" t="s">
        <v>55</v>
      </c>
      <c r="C13" s="7"/>
    </row>
    <row r="14" spans="1:5" x14ac:dyDescent="0.25">
      <c r="A14" s="8" t="s">
        <v>56</v>
      </c>
      <c r="B14" s="9" t="s">
        <v>57</v>
      </c>
      <c r="C14" s="10">
        <f>IF(C$4=1,0.8/100,IF(C$4=2,0.8/100,IF(C$4=3,1/100,"")))</f>
        <v>0.01</v>
      </c>
    </row>
    <row r="15" spans="1:5" x14ac:dyDescent="0.25">
      <c r="A15" s="8" t="s">
        <v>58</v>
      </c>
      <c r="B15" s="9" t="s">
        <v>59</v>
      </c>
      <c r="C15" s="10">
        <v>8.9999999999999993E-3</v>
      </c>
    </row>
    <row r="16" spans="1:5" x14ac:dyDescent="0.25">
      <c r="A16" s="5">
        <v>5</v>
      </c>
      <c r="B16" s="6" t="s">
        <v>60</v>
      </c>
      <c r="C16" s="7"/>
    </row>
    <row r="17" spans="1:5" x14ac:dyDescent="0.25">
      <c r="A17" s="8" t="s">
        <v>61</v>
      </c>
      <c r="B17" s="9" t="s">
        <v>62</v>
      </c>
      <c r="C17" s="11">
        <v>0.03</v>
      </c>
      <c r="E17" s="1" t="s">
        <v>63</v>
      </c>
    </row>
    <row r="18" spans="1:5" x14ac:dyDescent="0.25">
      <c r="A18" s="8" t="s">
        <v>64</v>
      </c>
      <c r="B18" s="9" t="s">
        <v>65</v>
      </c>
      <c r="C18" s="10">
        <v>6.4999999999999997E-3</v>
      </c>
    </row>
    <row r="19" spans="1:5" x14ac:dyDescent="0.25">
      <c r="A19" s="8" t="s">
        <v>66</v>
      </c>
      <c r="B19" s="9" t="s">
        <v>67</v>
      </c>
      <c r="C19" s="10">
        <v>0.03</v>
      </c>
    </row>
    <row r="20" spans="1:5" x14ac:dyDescent="0.25">
      <c r="A20" s="8" t="s">
        <v>68</v>
      </c>
      <c r="B20" s="9" t="s">
        <v>69</v>
      </c>
      <c r="C20" s="9"/>
    </row>
    <row r="23" spans="1:5" x14ac:dyDescent="0.25">
      <c r="A23" s="221" t="s">
        <v>74</v>
      </c>
      <c r="B23" s="221"/>
      <c r="C23" s="221"/>
    </row>
    <row r="24" spans="1:5" x14ac:dyDescent="0.25">
      <c r="A24" s="221" t="s">
        <v>70</v>
      </c>
      <c r="B24" s="221"/>
      <c r="C24" s="221"/>
    </row>
    <row r="26" spans="1:5" ht="18.75" x14ac:dyDescent="0.25">
      <c r="A26" s="226" t="s">
        <v>75</v>
      </c>
      <c r="B26" s="227"/>
      <c r="C26" s="12">
        <f>ROUNDUP((((1+(C10+SUM(C14:C15)))*(1+C12)+(1*C8))/(1-SUM(C17:C20)))-1,4)</f>
        <v>0.2324</v>
      </c>
    </row>
    <row r="31" spans="1:5" ht="15.75" x14ac:dyDescent="0.25">
      <c r="A31" s="228" t="s">
        <v>71</v>
      </c>
      <c r="B31" s="228"/>
      <c r="C31" s="228"/>
    </row>
    <row r="32" spans="1:5" ht="30" customHeight="1" x14ac:dyDescent="0.25">
      <c r="A32" s="223" t="s">
        <v>72</v>
      </c>
      <c r="B32" s="223"/>
      <c r="C32" s="223"/>
    </row>
    <row r="33" spans="1:3" x14ac:dyDescent="0.25">
      <c r="A33" s="13"/>
      <c r="B33" s="13"/>
    </row>
    <row r="34" spans="1:3" x14ac:dyDescent="0.25">
      <c r="A34" s="221" t="s">
        <v>73</v>
      </c>
      <c r="B34" s="221"/>
      <c r="C34" s="14">
        <v>3</v>
      </c>
    </row>
    <row r="36" spans="1:3" ht="18.75" x14ac:dyDescent="0.25">
      <c r="A36" s="229" t="s">
        <v>76</v>
      </c>
      <c r="B36" s="230"/>
      <c r="C36" s="15">
        <f>IF(C34&lt;&gt;"",IF(C34=1,3.49,(IF(C34=2,6.23,IF(C34=3,8.87,""))))/100,"")</f>
        <v>8.8699999999999987E-2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disablePrompts="1" count="1">
    <dataValidation type="list" allowBlank="1" showInputMessage="1" showErrorMessage="1" sqref="C4 C34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zoomScale="60" zoomScaleNormal="100" workbookViewId="0">
      <selection activeCell="A4" sqref="A4:F5"/>
    </sheetView>
  </sheetViews>
  <sheetFormatPr defaultRowHeight="15" x14ac:dyDescent="0.25"/>
  <cols>
    <col min="1" max="1" width="53.42578125" bestFit="1" customWidth="1"/>
    <col min="2" max="2" width="15.140625" customWidth="1"/>
    <col min="3" max="6" width="15.5703125" customWidth="1"/>
  </cols>
  <sheetData>
    <row r="1" spans="1:6" ht="15.75" thickBot="1" x14ac:dyDescent="0.3">
      <c r="A1" s="123" t="s">
        <v>118</v>
      </c>
      <c r="B1" s="124"/>
      <c r="C1" s="124"/>
      <c r="D1" s="124"/>
      <c r="E1" s="124"/>
      <c r="F1" s="125"/>
    </row>
    <row r="2" spans="1:6" ht="6.95" customHeight="1" thickTop="1" x14ac:dyDescent="0.25">
      <c r="A2" s="126"/>
      <c r="B2" s="127"/>
      <c r="C2" s="127"/>
      <c r="D2" s="127"/>
      <c r="E2" s="127"/>
      <c r="F2" s="128"/>
    </row>
    <row r="3" spans="1:6" ht="18" customHeight="1" x14ac:dyDescent="0.25">
      <c r="A3" s="129" t="s">
        <v>111</v>
      </c>
      <c r="B3" s="19" t="s">
        <v>85</v>
      </c>
      <c r="C3" s="19" t="s">
        <v>112</v>
      </c>
      <c r="D3" s="19" t="s">
        <v>113</v>
      </c>
      <c r="E3" s="19" t="s">
        <v>114</v>
      </c>
      <c r="F3" s="130" t="s">
        <v>115</v>
      </c>
    </row>
    <row r="4" spans="1:6" ht="18" customHeight="1" x14ac:dyDescent="0.25">
      <c r="A4" s="131" t="s">
        <v>918</v>
      </c>
      <c r="B4" s="17" t="s">
        <v>80</v>
      </c>
      <c r="C4" s="18">
        <v>2850</v>
      </c>
      <c r="D4" s="18">
        <v>2699</v>
      </c>
      <c r="E4" s="18">
        <v>2299</v>
      </c>
      <c r="F4" s="132">
        <f>(E4+D4+C4)/3</f>
        <v>2616</v>
      </c>
    </row>
    <row r="5" spans="1:6" ht="18" customHeight="1" thickBot="1" x14ac:dyDescent="0.3">
      <c r="A5" s="133" t="s">
        <v>920</v>
      </c>
      <c r="B5" s="134" t="s">
        <v>106</v>
      </c>
      <c r="C5" s="135">
        <v>274.73</v>
      </c>
      <c r="D5" s="135">
        <v>384</v>
      </c>
      <c r="E5" s="135">
        <v>326</v>
      </c>
      <c r="F5" s="136">
        <f>(E5+D5+C5)/3</f>
        <v>328.24333333333334</v>
      </c>
    </row>
    <row r="6" spans="1:6" ht="18" hidden="1" customHeight="1" x14ac:dyDescent="0.25">
      <c r="A6" s="121"/>
      <c r="B6" s="121"/>
      <c r="C6" s="122"/>
      <c r="D6" s="122"/>
      <c r="E6" s="122"/>
      <c r="F6" s="122"/>
    </row>
    <row r="7" spans="1:6" hidden="1" x14ac:dyDescent="0.25"/>
    <row r="8" spans="1:6" hidden="1" x14ac:dyDescent="0.25">
      <c r="A8" s="21" t="s">
        <v>84</v>
      </c>
      <c r="B8" s="22"/>
      <c r="C8" s="22"/>
      <c r="D8" s="22"/>
      <c r="E8" s="22"/>
      <c r="F8" s="2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7" hidden="1" x14ac:dyDescent="0.25">
      <c r="A17" s="21" t="s">
        <v>116</v>
      </c>
      <c r="B17" s="22"/>
      <c r="C17" s="22"/>
      <c r="D17" s="22"/>
      <c r="E17" s="22"/>
      <c r="F17" s="23"/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>
      <c r="E25" s="20"/>
      <c r="F25" s="20"/>
      <c r="G25" s="20"/>
    </row>
    <row r="26" spans="1:7" hidden="1" x14ac:dyDescent="0.25"/>
    <row r="27" spans="1:7" hidden="1" x14ac:dyDescent="0.25">
      <c r="A27" s="21" t="s">
        <v>117</v>
      </c>
      <c r="B27" s="22"/>
      <c r="C27" s="22"/>
      <c r="D27" s="22"/>
      <c r="E27" s="22"/>
      <c r="F27" s="23"/>
    </row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61" spans="1:1" x14ac:dyDescent="0.25">
      <c r="A61" t="s">
        <v>86</v>
      </c>
    </row>
  </sheetData>
  <phoneticPr fontId="3" type="noConversion"/>
  <pageMargins left="0.511811024" right="0.511811024" top="0.78740157499999996" bottom="0.78740157499999996" header="0.31496062000000002" footer="0.31496062000000002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zoomScale="60" zoomScaleNormal="80" workbookViewId="0">
      <selection activeCell="Q8" sqref="Q8"/>
    </sheetView>
  </sheetViews>
  <sheetFormatPr defaultRowHeight="15" x14ac:dyDescent="0.25"/>
  <cols>
    <col min="1" max="1" width="6.7109375" bestFit="1" customWidth="1"/>
    <col min="2" max="2" width="20.85546875" bestFit="1" customWidth="1"/>
    <col min="3" max="3" width="69.7109375" bestFit="1" customWidth="1"/>
    <col min="4" max="4" width="10" bestFit="1" customWidth="1"/>
    <col min="5" max="5" width="12.7109375" style="197" bestFit="1" customWidth="1"/>
    <col min="6" max="6" width="11.28515625" bestFit="1" customWidth="1"/>
    <col min="7" max="8" width="12.7109375" bestFit="1" customWidth="1"/>
    <col min="9" max="9" width="17.5703125" bestFit="1" customWidth="1"/>
  </cols>
  <sheetData>
    <row r="1" spans="1:17" s="164" customFormat="1" x14ac:dyDescent="0.25">
      <c r="A1" s="233" t="s">
        <v>0</v>
      </c>
      <c r="B1" s="235" t="s">
        <v>40</v>
      </c>
      <c r="C1" s="235" t="s">
        <v>2</v>
      </c>
      <c r="D1" s="237" t="s">
        <v>3</v>
      </c>
      <c r="E1" s="239" t="s">
        <v>4</v>
      </c>
      <c r="F1" s="231" t="s">
        <v>5</v>
      </c>
      <c r="G1" s="231"/>
      <c r="H1" s="231"/>
      <c r="I1" s="232"/>
    </row>
    <row r="2" spans="1:17" s="164" customFormat="1" x14ac:dyDescent="0.25">
      <c r="A2" s="234"/>
      <c r="B2" s="236"/>
      <c r="C2" s="236"/>
      <c r="D2" s="238"/>
      <c r="E2" s="240"/>
      <c r="F2" s="165" t="s">
        <v>6</v>
      </c>
      <c r="G2" s="165" t="s">
        <v>7</v>
      </c>
      <c r="H2" s="165" t="s">
        <v>8</v>
      </c>
      <c r="I2" s="166" t="s">
        <v>1</v>
      </c>
    </row>
    <row r="3" spans="1:17" s="164" customFormat="1" x14ac:dyDescent="0.25">
      <c r="A3" s="167">
        <v>1</v>
      </c>
      <c r="B3" s="168" t="s">
        <v>965</v>
      </c>
      <c r="C3" s="169" t="s">
        <v>966</v>
      </c>
      <c r="D3" s="170"/>
      <c r="E3" s="195"/>
      <c r="F3" s="171"/>
      <c r="G3" s="171"/>
      <c r="H3" s="172"/>
      <c r="I3" s="173">
        <f>SUM(I4:I18)</f>
        <v>0</v>
      </c>
    </row>
    <row r="4" spans="1:17" s="164" customFormat="1" x14ac:dyDescent="0.25">
      <c r="A4" s="174" t="s">
        <v>12</v>
      </c>
      <c r="B4" s="175" t="s">
        <v>967</v>
      </c>
      <c r="C4" s="176" t="s">
        <v>968</v>
      </c>
      <c r="D4" s="177" t="s">
        <v>81</v>
      </c>
      <c r="E4" s="196">
        <v>44</v>
      </c>
      <c r="F4" s="178"/>
      <c r="G4" s="178"/>
      <c r="H4" s="179"/>
      <c r="I4" s="180"/>
      <c r="Q4" s="164" t="s">
        <v>969</v>
      </c>
    </row>
    <row r="5" spans="1:17" s="164" customFormat="1" x14ac:dyDescent="0.25">
      <c r="A5" s="174" t="s">
        <v>13</v>
      </c>
      <c r="B5" s="175" t="s">
        <v>970</v>
      </c>
      <c r="C5" s="176" t="s">
        <v>971</v>
      </c>
      <c r="D5" s="177" t="s">
        <v>81</v>
      </c>
      <c r="E5" s="196">
        <v>44</v>
      </c>
      <c r="F5" s="178"/>
      <c r="G5" s="178"/>
      <c r="H5" s="179"/>
      <c r="I5" s="180"/>
    </row>
    <row r="6" spans="1:17" s="164" customFormat="1" x14ac:dyDescent="0.25">
      <c r="A6" s="174" t="s">
        <v>14</v>
      </c>
      <c r="B6" s="175" t="s">
        <v>972</v>
      </c>
      <c r="C6" s="176" t="s">
        <v>973</v>
      </c>
      <c r="D6" s="177" t="s">
        <v>82</v>
      </c>
      <c r="E6" s="196">
        <v>210</v>
      </c>
      <c r="F6" s="178"/>
      <c r="G6" s="178"/>
      <c r="H6" s="179"/>
      <c r="I6" s="180"/>
    </row>
    <row r="7" spans="1:17" s="164" customFormat="1" x14ac:dyDescent="0.25">
      <c r="A7" s="174" t="s">
        <v>18</v>
      </c>
      <c r="B7" s="175" t="s">
        <v>974</v>
      </c>
      <c r="C7" s="176" t="s">
        <v>975</v>
      </c>
      <c r="D7" s="177" t="s">
        <v>976</v>
      </c>
      <c r="E7" s="196">
        <v>2</v>
      </c>
      <c r="F7" s="178"/>
      <c r="G7" s="178"/>
      <c r="H7" s="179"/>
      <c r="I7" s="180"/>
    </row>
    <row r="8" spans="1:17" s="164" customFormat="1" x14ac:dyDescent="0.25">
      <c r="A8" s="174" t="s">
        <v>977</v>
      </c>
      <c r="B8" s="175" t="s">
        <v>978</v>
      </c>
      <c r="C8" s="176" t="s">
        <v>979</v>
      </c>
      <c r="D8" s="177" t="s">
        <v>976</v>
      </c>
      <c r="E8" s="196">
        <v>2</v>
      </c>
      <c r="F8" s="178"/>
      <c r="G8" s="178"/>
      <c r="H8" s="179"/>
      <c r="I8" s="180"/>
    </row>
    <row r="9" spans="1:17" s="164" customFormat="1" x14ac:dyDescent="0.25">
      <c r="A9" s="174" t="s">
        <v>19</v>
      </c>
      <c r="B9" s="175" t="s">
        <v>36</v>
      </c>
      <c r="C9" s="176" t="s">
        <v>37</v>
      </c>
      <c r="D9" s="177" t="s">
        <v>81</v>
      </c>
      <c r="E9" s="196">
        <v>60</v>
      </c>
      <c r="F9" s="178"/>
      <c r="G9" s="178"/>
      <c r="H9" s="179"/>
      <c r="I9" s="180"/>
    </row>
    <row r="10" spans="1:17" s="164" customFormat="1" x14ac:dyDescent="0.25">
      <c r="A10" s="174" t="s">
        <v>20</v>
      </c>
      <c r="B10" s="175" t="s">
        <v>41</v>
      </c>
      <c r="C10" s="176" t="s">
        <v>42</v>
      </c>
      <c r="D10" s="177" t="s">
        <v>81</v>
      </c>
      <c r="E10" s="196">
        <v>60</v>
      </c>
      <c r="F10" s="178"/>
      <c r="G10" s="178"/>
      <c r="H10" s="179"/>
      <c r="I10" s="180"/>
      <c r="L10"/>
    </row>
    <row r="11" spans="1:17" s="164" customFormat="1" x14ac:dyDescent="0.25">
      <c r="A11" s="174" t="s">
        <v>21</v>
      </c>
      <c r="B11" s="175" t="s">
        <v>980</v>
      </c>
      <c r="C11" s="176" t="s">
        <v>981</v>
      </c>
      <c r="D11" s="177" t="s">
        <v>976</v>
      </c>
      <c r="E11" s="196">
        <v>2</v>
      </c>
      <c r="F11" s="178"/>
      <c r="G11" s="178"/>
      <c r="H11" s="179"/>
      <c r="I11" s="180"/>
    </row>
    <row r="12" spans="1:17" s="164" customFormat="1" x14ac:dyDescent="0.25">
      <c r="A12" s="174" t="s">
        <v>38</v>
      </c>
      <c r="B12" s="175" t="s">
        <v>982</v>
      </c>
      <c r="C12" s="176" t="s">
        <v>983</v>
      </c>
      <c r="D12" s="177" t="s">
        <v>83</v>
      </c>
      <c r="E12" s="196">
        <v>100</v>
      </c>
      <c r="F12" s="178"/>
      <c r="G12" s="178"/>
      <c r="H12" s="179"/>
      <c r="I12" s="180"/>
    </row>
    <row r="13" spans="1:17" s="164" customFormat="1" x14ac:dyDescent="0.25">
      <c r="A13" s="174" t="s">
        <v>30</v>
      </c>
      <c r="B13" s="175" t="s">
        <v>984</v>
      </c>
      <c r="C13" s="181" t="s">
        <v>985</v>
      </c>
      <c r="D13" s="177" t="s">
        <v>83</v>
      </c>
      <c r="E13" s="196">
        <v>2</v>
      </c>
      <c r="F13" s="178"/>
      <c r="G13" s="178"/>
      <c r="H13" s="179"/>
      <c r="I13" s="180"/>
    </row>
    <row r="14" spans="1:17" s="164" customFormat="1" x14ac:dyDescent="0.25">
      <c r="A14" s="174" t="s">
        <v>31</v>
      </c>
      <c r="B14" s="175" t="s">
        <v>986</v>
      </c>
      <c r="C14" s="176" t="s">
        <v>987</v>
      </c>
      <c r="D14" s="177" t="s">
        <v>988</v>
      </c>
      <c r="E14" s="196">
        <v>1</v>
      </c>
      <c r="F14" s="178"/>
      <c r="G14" s="178"/>
      <c r="H14" s="179"/>
      <c r="I14" s="180"/>
    </row>
    <row r="15" spans="1:17" s="164" customFormat="1" ht="30" x14ac:dyDescent="0.25">
      <c r="A15" s="174" t="s">
        <v>32</v>
      </c>
      <c r="B15" s="175" t="s">
        <v>989</v>
      </c>
      <c r="C15" s="176" t="s">
        <v>990</v>
      </c>
      <c r="D15" s="177" t="s">
        <v>82</v>
      </c>
      <c r="E15" s="196">
        <v>50</v>
      </c>
      <c r="F15" s="178"/>
      <c r="G15" s="178"/>
      <c r="H15" s="179"/>
      <c r="I15" s="180"/>
    </row>
    <row r="16" spans="1:17" s="164" customFormat="1" x14ac:dyDescent="0.25">
      <c r="A16" s="174" t="s">
        <v>33</v>
      </c>
      <c r="B16" s="175" t="s">
        <v>991</v>
      </c>
      <c r="C16" s="176" t="s">
        <v>992</v>
      </c>
      <c r="D16" s="177" t="s">
        <v>82</v>
      </c>
      <c r="E16" s="196">
        <v>20</v>
      </c>
      <c r="F16" s="178"/>
      <c r="G16" s="178"/>
      <c r="H16" s="179"/>
      <c r="I16" s="180"/>
    </row>
    <row r="17" spans="1:17" s="164" customFormat="1" x14ac:dyDescent="0.25">
      <c r="A17" s="174" t="s">
        <v>39</v>
      </c>
      <c r="B17" s="175" t="s">
        <v>993</v>
      </c>
      <c r="C17" s="176" t="s">
        <v>994</v>
      </c>
      <c r="D17" s="177" t="s">
        <v>82</v>
      </c>
      <c r="E17" s="196">
        <v>10</v>
      </c>
      <c r="F17" s="178"/>
      <c r="G17" s="178"/>
      <c r="H17" s="179"/>
      <c r="I17" s="180"/>
    </row>
    <row r="18" spans="1:17" s="164" customFormat="1" x14ac:dyDescent="0.25">
      <c r="A18" s="174" t="s">
        <v>34</v>
      </c>
      <c r="B18" s="175" t="s">
        <v>995</v>
      </c>
      <c r="C18" s="176" t="s">
        <v>996</v>
      </c>
      <c r="D18" s="177" t="s">
        <v>16</v>
      </c>
      <c r="E18" s="196">
        <v>200</v>
      </c>
      <c r="F18" s="178"/>
      <c r="G18" s="178"/>
      <c r="H18" s="179"/>
      <c r="I18" s="180"/>
    </row>
    <row r="19" spans="1:17" s="164" customFormat="1" x14ac:dyDescent="0.25">
      <c r="A19" s="167">
        <v>2</v>
      </c>
      <c r="B19" s="168" t="s">
        <v>997</v>
      </c>
      <c r="C19" s="169" t="s">
        <v>998</v>
      </c>
      <c r="D19" s="170"/>
      <c r="E19" s="195"/>
      <c r="F19" s="171"/>
      <c r="G19" s="171"/>
      <c r="H19" s="172"/>
      <c r="I19" s="173"/>
    </row>
    <row r="20" spans="1:17" s="164" customFormat="1" x14ac:dyDescent="0.25">
      <c r="A20" s="174" t="s">
        <v>9</v>
      </c>
      <c r="B20" s="175" t="s">
        <v>967</v>
      </c>
      <c r="C20" s="176" t="s">
        <v>968</v>
      </c>
      <c r="D20" s="177" t="s">
        <v>81</v>
      </c>
      <c r="E20" s="196">
        <v>22</v>
      </c>
      <c r="F20" s="178"/>
      <c r="G20" s="178"/>
      <c r="H20" s="179"/>
      <c r="I20" s="180"/>
      <c r="Q20" s="164" t="s">
        <v>999</v>
      </c>
    </row>
    <row r="21" spans="1:17" s="164" customFormat="1" x14ac:dyDescent="0.25">
      <c r="A21" s="174" t="s">
        <v>15</v>
      </c>
      <c r="B21" s="175" t="s">
        <v>970</v>
      </c>
      <c r="C21" s="176" t="s">
        <v>971</v>
      </c>
      <c r="D21" s="177" t="s">
        <v>81</v>
      </c>
      <c r="E21" s="196">
        <v>22</v>
      </c>
      <c r="F21" s="178"/>
      <c r="G21" s="178"/>
      <c r="H21" s="179"/>
      <c r="I21" s="180"/>
    </row>
    <row r="22" spans="1:17" s="164" customFormat="1" x14ac:dyDescent="0.25">
      <c r="A22" s="174" t="s">
        <v>23</v>
      </c>
      <c r="B22" s="175" t="s">
        <v>972</v>
      </c>
      <c r="C22" s="176" t="s">
        <v>973</v>
      </c>
      <c r="D22" s="177" t="s">
        <v>82</v>
      </c>
      <c r="E22" s="196">
        <v>90</v>
      </c>
      <c r="F22" s="178"/>
      <c r="G22" s="178"/>
      <c r="H22" s="179"/>
      <c r="I22" s="180"/>
    </row>
    <row r="23" spans="1:17" s="164" customFormat="1" x14ac:dyDescent="0.25">
      <c r="A23" s="174" t="s">
        <v>24</v>
      </c>
      <c r="B23" s="175" t="s">
        <v>974</v>
      </c>
      <c r="C23" s="176" t="s">
        <v>975</v>
      </c>
      <c r="D23" s="177" t="s">
        <v>976</v>
      </c>
      <c r="E23" s="196">
        <v>1</v>
      </c>
      <c r="F23" s="178"/>
      <c r="G23" s="178"/>
      <c r="H23" s="179"/>
      <c r="I23" s="180"/>
    </row>
    <row r="24" spans="1:17" s="164" customFormat="1" x14ac:dyDescent="0.25">
      <c r="A24" s="174" t="s">
        <v>26</v>
      </c>
      <c r="B24" s="175" t="s">
        <v>978</v>
      </c>
      <c r="C24" s="176" t="s">
        <v>979</v>
      </c>
      <c r="D24" s="177" t="s">
        <v>976</v>
      </c>
      <c r="E24" s="196">
        <v>1</v>
      </c>
      <c r="F24" s="178"/>
      <c r="G24" s="178"/>
      <c r="H24" s="179"/>
      <c r="I24" s="180"/>
    </row>
    <row r="25" spans="1:17" s="164" customFormat="1" x14ac:dyDescent="0.25">
      <c r="A25" s="174" t="s">
        <v>27</v>
      </c>
      <c r="B25" s="175" t="s">
        <v>36</v>
      </c>
      <c r="C25" s="176" t="s">
        <v>37</v>
      </c>
      <c r="D25" s="177" t="s">
        <v>81</v>
      </c>
      <c r="E25" s="196">
        <v>30</v>
      </c>
      <c r="F25" s="178"/>
      <c r="G25" s="178"/>
      <c r="H25" s="179"/>
      <c r="I25" s="180"/>
    </row>
    <row r="26" spans="1:17" s="164" customFormat="1" x14ac:dyDescent="0.25">
      <c r="A26" s="174" t="s">
        <v>28</v>
      </c>
      <c r="B26" s="175" t="s">
        <v>41</v>
      </c>
      <c r="C26" s="176" t="s">
        <v>42</v>
      </c>
      <c r="D26" s="177" t="s">
        <v>81</v>
      </c>
      <c r="E26" s="196">
        <v>30</v>
      </c>
      <c r="F26" s="178"/>
      <c r="G26" s="178"/>
      <c r="H26" s="179"/>
      <c r="I26" s="180"/>
    </row>
    <row r="27" spans="1:17" s="164" customFormat="1" x14ac:dyDescent="0.25">
      <c r="A27" s="174" t="s">
        <v>29</v>
      </c>
      <c r="B27" s="175" t="s">
        <v>980</v>
      </c>
      <c r="C27" s="176" t="s">
        <v>981</v>
      </c>
      <c r="D27" s="177" t="s">
        <v>976</v>
      </c>
      <c r="E27" s="196">
        <v>1.5</v>
      </c>
      <c r="F27" s="178"/>
      <c r="G27" s="178"/>
      <c r="H27" s="179"/>
      <c r="I27" s="180"/>
    </row>
    <row r="28" spans="1:17" s="164" customFormat="1" x14ac:dyDescent="0.25">
      <c r="A28" s="174" t="s">
        <v>1000</v>
      </c>
      <c r="B28" s="175" t="s">
        <v>982</v>
      </c>
      <c r="C28" s="176" t="s">
        <v>983</v>
      </c>
      <c r="D28" s="177" t="s">
        <v>83</v>
      </c>
      <c r="E28" s="196">
        <v>30</v>
      </c>
      <c r="F28" s="178"/>
      <c r="G28" s="178"/>
      <c r="H28" s="179"/>
      <c r="I28" s="180"/>
    </row>
    <row r="29" spans="1:17" s="164" customFormat="1" ht="30" x14ac:dyDescent="0.25">
      <c r="A29" s="174" t="s">
        <v>1001</v>
      </c>
      <c r="B29" s="175" t="s">
        <v>989</v>
      </c>
      <c r="C29" s="176" t="s">
        <v>990</v>
      </c>
      <c r="D29" s="177" t="s">
        <v>82</v>
      </c>
      <c r="E29" s="196">
        <v>20</v>
      </c>
      <c r="F29" s="178"/>
      <c r="G29" s="178"/>
      <c r="H29" s="179"/>
      <c r="I29" s="180"/>
    </row>
    <row r="30" spans="1:17" s="164" customFormat="1" x14ac:dyDescent="0.25">
      <c r="A30" s="174" t="s">
        <v>1002</v>
      </c>
      <c r="B30" s="175" t="s">
        <v>991</v>
      </c>
      <c r="C30" s="176" t="s">
        <v>992</v>
      </c>
      <c r="D30" s="177" t="s">
        <v>82</v>
      </c>
      <c r="E30" s="196">
        <v>5</v>
      </c>
      <c r="F30" s="178"/>
      <c r="G30" s="178"/>
      <c r="H30" s="179"/>
      <c r="I30" s="180"/>
    </row>
    <row r="31" spans="1:17" s="164" customFormat="1" x14ac:dyDescent="0.25">
      <c r="A31" s="174" t="s">
        <v>1003</v>
      </c>
      <c r="B31" s="175" t="s">
        <v>993</v>
      </c>
      <c r="C31" s="176" t="s">
        <v>994</v>
      </c>
      <c r="D31" s="177" t="s">
        <v>82</v>
      </c>
      <c r="E31" s="196">
        <v>5</v>
      </c>
      <c r="F31" s="178"/>
      <c r="G31" s="178"/>
      <c r="H31" s="179"/>
      <c r="I31" s="180"/>
    </row>
    <row r="32" spans="1:17" s="164" customFormat="1" x14ac:dyDescent="0.25">
      <c r="A32" s="174" t="s">
        <v>1004</v>
      </c>
      <c r="B32" s="175" t="s">
        <v>995</v>
      </c>
      <c r="C32" s="176" t="s">
        <v>996</v>
      </c>
      <c r="D32" s="177" t="s">
        <v>16</v>
      </c>
      <c r="E32" s="196">
        <v>100</v>
      </c>
      <c r="F32" s="178"/>
      <c r="G32" s="178"/>
      <c r="H32" s="179"/>
      <c r="I32" s="180"/>
    </row>
    <row r="33" spans="1:17" s="164" customFormat="1" x14ac:dyDescent="0.25">
      <c r="A33" s="182">
        <v>3</v>
      </c>
      <c r="B33" s="168" t="s">
        <v>1005</v>
      </c>
      <c r="C33" s="169" t="s">
        <v>1006</v>
      </c>
      <c r="D33" s="170"/>
      <c r="E33" s="195"/>
      <c r="F33" s="171"/>
      <c r="G33" s="171"/>
      <c r="H33" s="172"/>
      <c r="I33" s="173"/>
      <c r="Q33" s="164" t="s">
        <v>1007</v>
      </c>
    </row>
    <row r="34" spans="1:17" s="164" customFormat="1" x14ac:dyDescent="0.25">
      <c r="A34" s="174" t="s">
        <v>53</v>
      </c>
      <c r="B34" s="175" t="s">
        <v>967</v>
      </c>
      <c r="C34" s="176" t="s">
        <v>968</v>
      </c>
      <c r="D34" s="177" t="s">
        <v>81</v>
      </c>
      <c r="E34" s="196">
        <v>8</v>
      </c>
      <c r="F34" s="178"/>
      <c r="G34" s="178"/>
      <c r="H34" s="179"/>
      <c r="I34" s="180"/>
    </row>
    <row r="35" spans="1:17" s="164" customFormat="1" x14ac:dyDescent="0.25">
      <c r="A35" s="174" t="s">
        <v>87</v>
      </c>
      <c r="B35" s="175" t="s">
        <v>970</v>
      </c>
      <c r="C35" s="176" t="s">
        <v>971</v>
      </c>
      <c r="D35" s="177" t="s">
        <v>81</v>
      </c>
      <c r="E35" s="196">
        <v>8</v>
      </c>
      <c r="F35" s="178"/>
      <c r="G35" s="178"/>
      <c r="H35" s="179"/>
      <c r="I35" s="180"/>
    </row>
    <row r="36" spans="1:17" s="164" customFormat="1" x14ac:dyDescent="0.25">
      <c r="A36" s="174" t="s">
        <v>88</v>
      </c>
      <c r="B36" s="175" t="s">
        <v>972</v>
      </c>
      <c r="C36" s="176" t="s">
        <v>973</v>
      </c>
      <c r="D36" s="177" t="s">
        <v>82</v>
      </c>
      <c r="E36" s="196">
        <v>20</v>
      </c>
      <c r="F36" s="178"/>
      <c r="G36" s="178"/>
      <c r="H36" s="179"/>
      <c r="I36" s="180"/>
    </row>
    <row r="37" spans="1:17" s="164" customFormat="1" x14ac:dyDescent="0.25">
      <c r="A37" s="174" t="s">
        <v>89</v>
      </c>
      <c r="B37" s="175" t="s">
        <v>974</v>
      </c>
      <c r="C37" s="176" t="s">
        <v>975</v>
      </c>
      <c r="D37" s="177" t="s">
        <v>976</v>
      </c>
      <c r="E37" s="196">
        <v>0.5</v>
      </c>
      <c r="F37" s="178"/>
      <c r="G37" s="178"/>
      <c r="H37" s="179"/>
      <c r="I37" s="180"/>
    </row>
    <row r="38" spans="1:17" s="164" customFormat="1" x14ac:dyDescent="0.25">
      <c r="A38" s="174" t="s">
        <v>90</v>
      </c>
      <c r="B38" s="175" t="s">
        <v>978</v>
      </c>
      <c r="C38" s="176" t="s">
        <v>979</v>
      </c>
      <c r="D38" s="177" t="s">
        <v>976</v>
      </c>
      <c r="E38" s="196">
        <v>0.5</v>
      </c>
      <c r="F38" s="178"/>
      <c r="G38" s="178"/>
      <c r="H38" s="179"/>
      <c r="I38" s="180"/>
    </row>
    <row r="39" spans="1:17" s="164" customFormat="1" x14ac:dyDescent="0.25">
      <c r="A39" s="174" t="s">
        <v>91</v>
      </c>
      <c r="B39" s="175" t="s">
        <v>36</v>
      </c>
      <c r="C39" s="176" t="s">
        <v>37</v>
      </c>
      <c r="D39" s="177" t="s">
        <v>81</v>
      </c>
      <c r="E39" s="196">
        <v>20</v>
      </c>
      <c r="F39" s="178"/>
      <c r="G39" s="178"/>
      <c r="H39" s="179"/>
      <c r="I39" s="180"/>
    </row>
    <row r="40" spans="1:17" s="164" customFormat="1" x14ac:dyDescent="0.25">
      <c r="A40" s="174" t="s">
        <v>92</v>
      </c>
      <c r="B40" s="175" t="s">
        <v>41</v>
      </c>
      <c r="C40" s="176" t="s">
        <v>42</v>
      </c>
      <c r="D40" s="177" t="s">
        <v>81</v>
      </c>
      <c r="E40" s="196">
        <v>20</v>
      </c>
      <c r="F40" s="178"/>
      <c r="G40" s="178"/>
      <c r="H40" s="179"/>
      <c r="I40" s="180"/>
    </row>
    <row r="41" spans="1:17" s="164" customFormat="1" x14ac:dyDescent="0.25">
      <c r="A41" s="174" t="s">
        <v>93</v>
      </c>
      <c r="B41" s="175" t="s">
        <v>982</v>
      </c>
      <c r="C41" s="176" t="s">
        <v>983</v>
      </c>
      <c r="D41" s="177" t="s">
        <v>83</v>
      </c>
      <c r="E41" s="196">
        <v>30</v>
      </c>
      <c r="F41" s="178"/>
      <c r="G41" s="178"/>
      <c r="H41" s="179"/>
      <c r="I41" s="180"/>
    </row>
    <row r="42" spans="1:17" s="164" customFormat="1" ht="30" x14ac:dyDescent="0.25">
      <c r="A42" s="174" t="s">
        <v>94</v>
      </c>
      <c r="B42" s="175" t="s">
        <v>989</v>
      </c>
      <c r="C42" s="176" t="s">
        <v>990</v>
      </c>
      <c r="D42" s="177" t="s">
        <v>82</v>
      </c>
      <c r="E42" s="196">
        <v>20</v>
      </c>
      <c r="F42" s="178"/>
      <c r="G42" s="178"/>
      <c r="H42" s="179"/>
      <c r="I42" s="180"/>
    </row>
    <row r="43" spans="1:17" s="164" customFormat="1" x14ac:dyDescent="0.25">
      <c r="A43" s="174" t="s">
        <v>95</v>
      </c>
      <c r="B43" s="175" t="s">
        <v>991</v>
      </c>
      <c r="C43" s="176" t="s">
        <v>992</v>
      </c>
      <c r="D43" s="177" t="s">
        <v>82</v>
      </c>
      <c r="E43" s="196">
        <v>5</v>
      </c>
      <c r="F43" s="178"/>
      <c r="G43" s="178"/>
      <c r="H43" s="179"/>
      <c r="I43" s="180"/>
    </row>
    <row r="44" spans="1:17" s="164" customFormat="1" x14ac:dyDescent="0.25">
      <c r="A44" s="174" t="s">
        <v>96</v>
      </c>
      <c r="B44" s="175" t="s">
        <v>993</v>
      </c>
      <c r="C44" s="176" t="s">
        <v>994</v>
      </c>
      <c r="D44" s="177" t="s">
        <v>82</v>
      </c>
      <c r="E44" s="196">
        <v>5</v>
      </c>
      <c r="F44" s="178"/>
      <c r="G44" s="178"/>
      <c r="H44" s="179"/>
      <c r="I44" s="180"/>
    </row>
    <row r="45" spans="1:17" s="164" customFormat="1" x14ac:dyDescent="0.25">
      <c r="A45" s="174" t="s">
        <v>97</v>
      </c>
      <c r="B45" s="175" t="s">
        <v>995</v>
      </c>
      <c r="C45" s="176" t="s">
        <v>996</v>
      </c>
      <c r="D45" s="177" t="s">
        <v>16</v>
      </c>
      <c r="E45" s="196">
        <v>50</v>
      </c>
      <c r="F45" s="178"/>
      <c r="G45" s="178"/>
      <c r="H45" s="179"/>
      <c r="I45" s="180"/>
    </row>
    <row r="46" spans="1:17" s="164" customFormat="1" x14ac:dyDescent="0.25">
      <c r="A46" s="182">
        <v>4</v>
      </c>
      <c r="B46" s="168" t="s">
        <v>1008</v>
      </c>
      <c r="C46" s="169" t="s">
        <v>1009</v>
      </c>
      <c r="D46" s="170"/>
      <c r="E46" s="195"/>
      <c r="F46" s="171"/>
      <c r="G46" s="171"/>
      <c r="H46" s="172"/>
      <c r="I46" s="173"/>
    </row>
    <row r="47" spans="1:17" s="164" customFormat="1" x14ac:dyDescent="0.25">
      <c r="A47" s="174" t="s">
        <v>56</v>
      </c>
      <c r="B47" s="175" t="s">
        <v>967</v>
      </c>
      <c r="C47" s="176" t="s">
        <v>968</v>
      </c>
      <c r="D47" s="177" t="s">
        <v>81</v>
      </c>
      <c r="E47" s="196">
        <v>8</v>
      </c>
      <c r="F47" s="178"/>
      <c r="G47" s="178"/>
      <c r="H47" s="179"/>
      <c r="I47" s="180"/>
    </row>
    <row r="48" spans="1:17" s="164" customFormat="1" x14ac:dyDescent="0.25">
      <c r="A48" s="174" t="s">
        <v>58</v>
      </c>
      <c r="B48" s="175" t="s">
        <v>970</v>
      </c>
      <c r="C48" s="176" t="s">
        <v>971</v>
      </c>
      <c r="D48" s="177" t="s">
        <v>81</v>
      </c>
      <c r="E48" s="196">
        <v>8</v>
      </c>
      <c r="F48" s="178"/>
      <c r="G48" s="178"/>
      <c r="H48" s="179"/>
      <c r="I48" s="180"/>
    </row>
    <row r="49" spans="1:10" s="164" customFormat="1" x14ac:dyDescent="0.25">
      <c r="A49" s="174" t="s">
        <v>98</v>
      </c>
      <c r="B49" s="175" t="s">
        <v>972</v>
      </c>
      <c r="C49" s="176" t="s">
        <v>973</v>
      </c>
      <c r="D49" s="177" t="s">
        <v>82</v>
      </c>
      <c r="E49" s="196">
        <v>20</v>
      </c>
      <c r="F49" s="178"/>
      <c r="G49" s="178"/>
      <c r="H49" s="179"/>
      <c r="I49" s="180"/>
    </row>
    <row r="50" spans="1:10" s="164" customFormat="1" x14ac:dyDescent="0.25">
      <c r="A50" s="174" t="s">
        <v>99</v>
      </c>
      <c r="B50" s="175" t="s">
        <v>974</v>
      </c>
      <c r="C50" s="176" t="s">
        <v>975</v>
      </c>
      <c r="D50" s="177" t="s">
        <v>976</v>
      </c>
      <c r="E50" s="196">
        <v>0.5</v>
      </c>
      <c r="F50" s="178"/>
      <c r="G50" s="178"/>
      <c r="H50" s="179"/>
      <c r="I50" s="180"/>
    </row>
    <row r="51" spans="1:10" s="164" customFormat="1" x14ac:dyDescent="0.25">
      <c r="A51" s="174" t="s">
        <v>100</v>
      </c>
      <c r="B51" s="175" t="s">
        <v>978</v>
      </c>
      <c r="C51" s="176" t="s">
        <v>979</v>
      </c>
      <c r="D51" s="177" t="s">
        <v>976</v>
      </c>
      <c r="E51" s="196">
        <v>0.5</v>
      </c>
      <c r="F51" s="178"/>
      <c r="G51" s="178"/>
      <c r="H51" s="179"/>
      <c r="I51" s="180"/>
    </row>
    <row r="52" spans="1:10" s="164" customFormat="1" x14ac:dyDescent="0.25">
      <c r="A52" s="174" t="s">
        <v>101</v>
      </c>
      <c r="B52" s="175" t="s">
        <v>36</v>
      </c>
      <c r="C52" s="176" t="s">
        <v>37</v>
      </c>
      <c r="D52" s="177" t="s">
        <v>81</v>
      </c>
      <c r="E52" s="196">
        <v>20</v>
      </c>
      <c r="F52" s="178"/>
      <c r="G52" s="178"/>
      <c r="H52" s="179"/>
      <c r="I52" s="180"/>
      <c r="J52"/>
    </row>
    <row r="53" spans="1:10" s="164" customFormat="1" x14ac:dyDescent="0.25">
      <c r="A53" s="174" t="s">
        <v>102</v>
      </c>
      <c r="B53" s="175" t="s">
        <v>41</v>
      </c>
      <c r="C53" s="176" t="s">
        <v>42</v>
      </c>
      <c r="D53" s="177" t="s">
        <v>81</v>
      </c>
      <c r="E53" s="196">
        <v>20</v>
      </c>
      <c r="F53" s="178"/>
      <c r="G53" s="178"/>
      <c r="H53" s="179"/>
      <c r="I53" s="180"/>
    </row>
    <row r="54" spans="1:10" s="164" customFormat="1" x14ac:dyDescent="0.25">
      <c r="A54" s="174" t="s">
        <v>103</v>
      </c>
      <c r="B54" s="175" t="s">
        <v>982</v>
      </c>
      <c r="C54" s="176" t="s">
        <v>983</v>
      </c>
      <c r="D54" s="177" t="s">
        <v>83</v>
      </c>
      <c r="E54" s="196">
        <v>30</v>
      </c>
      <c r="F54" s="178"/>
      <c r="G54" s="178"/>
      <c r="H54" s="179"/>
      <c r="I54" s="180"/>
    </row>
    <row r="55" spans="1:10" s="164" customFormat="1" ht="30" x14ac:dyDescent="0.25">
      <c r="A55" s="174" t="s">
        <v>104</v>
      </c>
      <c r="B55" s="175" t="s">
        <v>989</v>
      </c>
      <c r="C55" s="176" t="s">
        <v>990</v>
      </c>
      <c r="D55" s="177" t="s">
        <v>82</v>
      </c>
      <c r="E55" s="196">
        <v>20</v>
      </c>
      <c r="F55" s="178"/>
      <c r="G55" s="178"/>
      <c r="H55" s="179"/>
      <c r="I55" s="180"/>
    </row>
    <row r="56" spans="1:10" s="164" customFormat="1" x14ac:dyDescent="0.25">
      <c r="A56" s="174" t="s">
        <v>105</v>
      </c>
      <c r="B56" s="175" t="s">
        <v>991</v>
      </c>
      <c r="C56" s="176" t="s">
        <v>992</v>
      </c>
      <c r="D56" s="177" t="s">
        <v>82</v>
      </c>
      <c r="E56" s="196">
        <v>5</v>
      </c>
      <c r="F56" s="178"/>
      <c r="G56" s="178"/>
      <c r="H56" s="179"/>
      <c r="I56" s="180"/>
    </row>
    <row r="57" spans="1:10" s="164" customFormat="1" x14ac:dyDescent="0.25">
      <c r="A57" s="174" t="s">
        <v>1010</v>
      </c>
      <c r="B57" s="175" t="s">
        <v>986</v>
      </c>
      <c r="C57" s="176" t="s">
        <v>987</v>
      </c>
      <c r="D57" s="177" t="s">
        <v>988</v>
      </c>
      <c r="E57" s="196">
        <v>0.5</v>
      </c>
      <c r="F57" s="178"/>
      <c r="G57" s="178"/>
      <c r="H57" s="179"/>
      <c r="I57" s="180"/>
    </row>
    <row r="58" spans="1:10" s="164" customFormat="1" x14ac:dyDescent="0.25">
      <c r="A58" s="174" t="s">
        <v>1011</v>
      </c>
      <c r="B58" s="175" t="s">
        <v>995</v>
      </c>
      <c r="C58" s="176" t="s">
        <v>996</v>
      </c>
      <c r="D58" s="177" t="s">
        <v>16</v>
      </c>
      <c r="E58" s="196">
        <v>50</v>
      </c>
      <c r="F58" s="178"/>
      <c r="G58" s="178"/>
      <c r="H58" s="179"/>
      <c r="I58" s="180"/>
    </row>
    <row r="59" spans="1:10" s="164" customFormat="1" x14ac:dyDescent="0.25">
      <c r="A59" s="182">
        <v>5</v>
      </c>
      <c r="B59" s="168" t="s">
        <v>1012</v>
      </c>
      <c r="C59" s="169" t="s">
        <v>1013</v>
      </c>
      <c r="D59" s="170"/>
      <c r="E59" s="195"/>
      <c r="F59" s="171"/>
      <c r="G59" s="171"/>
      <c r="H59" s="172"/>
      <c r="I59" s="173"/>
    </row>
    <row r="60" spans="1:10" s="164" customFormat="1" x14ac:dyDescent="0.25">
      <c r="A60" s="174" t="s">
        <v>61</v>
      </c>
      <c r="B60" s="175" t="s">
        <v>36</v>
      </c>
      <c r="C60" s="176" t="s">
        <v>37</v>
      </c>
      <c r="D60" s="177" t="s">
        <v>81</v>
      </c>
      <c r="E60" s="196">
        <v>8</v>
      </c>
      <c r="F60" s="178"/>
      <c r="G60" s="178"/>
      <c r="H60" s="179"/>
      <c r="I60" s="180"/>
    </row>
    <row r="61" spans="1:10" s="164" customFormat="1" x14ac:dyDescent="0.25">
      <c r="A61" s="174" t="s">
        <v>64</v>
      </c>
      <c r="B61" s="175" t="s">
        <v>41</v>
      </c>
      <c r="C61" s="176" t="s">
        <v>42</v>
      </c>
      <c r="D61" s="177" t="s">
        <v>81</v>
      </c>
      <c r="E61" s="196">
        <v>8</v>
      </c>
      <c r="F61" s="178"/>
      <c r="G61" s="178"/>
      <c r="H61" s="179"/>
      <c r="I61" s="180"/>
    </row>
    <row r="62" spans="1:10" s="164" customFormat="1" x14ac:dyDescent="0.25">
      <c r="A62" s="174" t="s">
        <v>66</v>
      </c>
      <c r="B62" s="175" t="s">
        <v>982</v>
      </c>
      <c r="C62" s="176" t="s">
        <v>983</v>
      </c>
      <c r="D62" s="177" t="s">
        <v>83</v>
      </c>
      <c r="E62" s="196">
        <v>30</v>
      </c>
      <c r="F62" s="178"/>
      <c r="G62" s="178"/>
      <c r="H62" s="179"/>
      <c r="I62" s="180"/>
    </row>
    <row r="63" spans="1:10" s="164" customFormat="1" x14ac:dyDescent="0.25">
      <c r="A63" s="174" t="s">
        <v>68</v>
      </c>
      <c r="B63" s="175" t="s">
        <v>995</v>
      </c>
      <c r="C63" s="176" t="s">
        <v>996</v>
      </c>
      <c r="D63" s="177" t="s">
        <v>16</v>
      </c>
      <c r="E63" s="196">
        <v>50</v>
      </c>
      <c r="F63" s="178"/>
      <c r="G63" s="178"/>
      <c r="H63" s="179"/>
      <c r="I63" s="180"/>
    </row>
    <row r="64" spans="1:10" s="164" customFormat="1" x14ac:dyDescent="0.25">
      <c r="A64" s="174" t="s">
        <v>110</v>
      </c>
      <c r="B64" s="175" t="s">
        <v>1014</v>
      </c>
      <c r="C64" s="176" t="s">
        <v>1015</v>
      </c>
      <c r="D64" s="177" t="s">
        <v>17</v>
      </c>
      <c r="E64" s="196">
        <v>18</v>
      </c>
      <c r="F64" s="178"/>
      <c r="G64" s="178"/>
      <c r="H64" s="179"/>
      <c r="I64" s="180"/>
    </row>
    <row r="65" spans="1:9" s="164" customFormat="1" x14ac:dyDescent="0.25">
      <c r="A65" s="182">
        <v>6</v>
      </c>
      <c r="B65" s="168" t="s">
        <v>1012</v>
      </c>
      <c r="C65" s="169" t="s">
        <v>1053</v>
      </c>
      <c r="D65" s="170"/>
      <c r="E65" s="195"/>
      <c r="F65" s="171"/>
      <c r="G65" s="171"/>
      <c r="H65" s="172"/>
      <c r="I65" s="173"/>
    </row>
    <row r="66" spans="1:9" s="185" customFormat="1" ht="30" x14ac:dyDescent="0.25">
      <c r="A66" s="174" t="s">
        <v>108</v>
      </c>
      <c r="B66" s="186" t="s">
        <v>248</v>
      </c>
      <c r="C66" s="187" t="s">
        <v>1055</v>
      </c>
      <c r="D66" s="188" t="s">
        <v>17</v>
      </c>
      <c r="E66" s="196">
        <f>0.5*0.05*4</f>
        <v>0.1</v>
      </c>
      <c r="F66" s="189"/>
      <c r="G66" s="189"/>
      <c r="H66" s="190"/>
      <c r="I66" s="184"/>
    </row>
    <row r="67" spans="1:9" s="164" customFormat="1" x14ac:dyDescent="0.25">
      <c r="A67" s="174" t="s">
        <v>719</v>
      </c>
      <c r="B67" s="191" t="s">
        <v>254</v>
      </c>
      <c r="C67" s="192" t="s">
        <v>255</v>
      </c>
      <c r="D67" s="193" t="s">
        <v>81</v>
      </c>
      <c r="E67" s="196">
        <v>4</v>
      </c>
      <c r="F67" s="194"/>
      <c r="G67" s="194"/>
      <c r="H67" s="190"/>
      <c r="I67" s="180"/>
    </row>
    <row r="68" spans="1:9" s="164" customFormat="1" x14ac:dyDescent="0.25">
      <c r="A68" s="174" t="s">
        <v>56</v>
      </c>
      <c r="B68" s="175" t="s">
        <v>967</v>
      </c>
      <c r="C68" s="176" t="s">
        <v>968</v>
      </c>
      <c r="D68" s="177" t="s">
        <v>81</v>
      </c>
      <c r="E68" s="196">
        <v>8</v>
      </c>
      <c r="F68" s="178"/>
      <c r="G68" s="178"/>
      <c r="H68" s="179"/>
      <c r="I68" s="180"/>
    </row>
    <row r="69" spans="1:9" s="164" customFormat="1" x14ac:dyDescent="0.25">
      <c r="A69" s="174" t="s">
        <v>720</v>
      </c>
      <c r="B69" s="191" t="s">
        <v>508</v>
      </c>
      <c r="C69" s="192" t="s">
        <v>509</v>
      </c>
      <c r="D69" s="193" t="s">
        <v>17</v>
      </c>
      <c r="E69" s="196">
        <f>0.2*0.2*0.5*2</f>
        <v>4.0000000000000008E-2</v>
      </c>
      <c r="F69" s="194"/>
      <c r="G69" s="194"/>
      <c r="H69" s="190"/>
      <c r="I69" s="180"/>
    </row>
    <row r="70" spans="1:9" s="164" customFormat="1" x14ac:dyDescent="0.25">
      <c r="A70" s="174" t="s">
        <v>721</v>
      </c>
      <c r="B70" s="191" t="s">
        <v>1057</v>
      </c>
      <c r="C70" s="192" t="s">
        <v>1056</v>
      </c>
      <c r="D70" s="193" t="s">
        <v>82</v>
      </c>
      <c r="E70" s="196">
        <v>0.4</v>
      </c>
      <c r="F70" s="194"/>
      <c r="G70" s="194"/>
      <c r="H70" s="190"/>
      <c r="I70" s="180"/>
    </row>
    <row r="71" spans="1:9" s="164" customFormat="1" ht="30" x14ac:dyDescent="0.25">
      <c r="A71" s="174" t="s">
        <v>1054</v>
      </c>
      <c r="B71" s="191" t="s">
        <v>1058</v>
      </c>
      <c r="C71" s="192" t="s">
        <v>557</v>
      </c>
      <c r="D71" s="193" t="s">
        <v>16</v>
      </c>
      <c r="E71" s="196">
        <v>2</v>
      </c>
      <c r="F71" s="194"/>
      <c r="G71" s="194"/>
      <c r="H71" s="190"/>
      <c r="I71" s="180"/>
    </row>
    <row r="72" spans="1:9" s="164" customFormat="1" x14ac:dyDescent="0.25">
      <c r="A72" s="174" t="s">
        <v>1054</v>
      </c>
      <c r="B72" s="191" t="s">
        <v>1059</v>
      </c>
      <c r="C72" s="192" t="s">
        <v>555</v>
      </c>
      <c r="D72" s="193" t="s">
        <v>16</v>
      </c>
      <c r="E72" s="196">
        <v>2</v>
      </c>
      <c r="F72" s="194"/>
      <c r="G72" s="194"/>
      <c r="H72" s="190"/>
      <c r="I72" s="180"/>
    </row>
    <row r="73" spans="1:9" s="164" customFormat="1" x14ac:dyDescent="0.25">
      <c r="A73" s="182">
        <v>7</v>
      </c>
      <c r="B73" s="168" t="s">
        <v>1012</v>
      </c>
      <c r="C73" s="169" t="s">
        <v>1062</v>
      </c>
      <c r="D73" s="170"/>
      <c r="E73" s="195"/>
      <c r="F73" s="171"/>
      <c r="G73" s="171"/>
      <c r="H73" s="172"/>
      <c r="I73" s="173"/>
    </row>
    <row r="74" spans="1:9" s="185" customFormat="1" ht="30" x14ac:dyDescent="0.25">
      <c r="A74" s="174" t="s">
        <v>722</v>
      </c>
      <c r="B74" s="186" t="s">
        <v>248</v>
      </c>
      <c r="C74" s="187" t="s">
        <v>1055</v>
      </c>
      <c r="D74" s="188" t="s">
        <v>17</v>
      </c>
      <c r="E74" s="196">
        <f>0.86*0.05*4</f>
        <v>0.17200000000000001</v>
      </c>
      <c r="F74" s="189"/>
      <c r="G74" s="189"/>
      <c r="H74" s="190"/>
      <c r="I74" s="184"/>
    </row>
    <row r="75" spans="1:9" s="164" customFormat="1" x14ac:dyDescent="0.25">
      <c r="A75" s="174" t="s">
        <v>723</v>
      </c>
      <c r="B75" s="191" t="s">
        <v>254</v>
      </c>
      <c r="C75" s="192" t="s">
        <v>255</v>
      </c>
      <c r="D75" s="193" t="s">
        <v>81</v>
      </c>
      <c r="E75" s="196">
        <v>8</v>
      </c>
      <c r="F75" s="194"/>
      <c r="G75" s="194"/>
      <c r="H75" s="190"/>
      <c r="I75" s="180"/>
    </row>
    <row r="76" spans="1:9" s="164" customFormat="1" x14ac:dyDescent="0.25">
      <c r="A76" s="174" t="s">
        <v>724</v>
      </c>
      <c r="B76" s="175" t="s">
        <v>967</v>
      </c>
      <c r="C76" s="176" t="s">
        <v>968</v>
      </c>
      <c r="D76" s="177" t="s">
        <v>81</v>
      </c>
      <c r="E76" s="196">
        <v>8</v>
      </c>
      <c r="F76" s="178"/>
      <c r="G76" s="178"/>
      <c r="H76" s="179"/>
      <c r="I76" s="180"/>
    </row>
    <row r="77" spans="1:9" s="164" customFormat="1" x14ac:dyDescent="0.25">
      <c r="A77" s="174" t="s">
        <v>725</v>
      </c>
      <c r="B77" s="191" t="s">
        <v>508</v>
      </c>
      <c r="C77" s="192" t="s">
        <v>509</v>
      </c>
      <c r="D77" s="193" t="s">
        <v>17</v>
      </c>
      <c r="E77" s="196">
        <f>0.2*0.2*0.5*4</f>
        <v>8.0000000000000016E-2</v>
      </c>
      <c r="F77" s="194"/>
      <c r="G77" s="194"/>
      <c r="H77" s="190"/>
      <c r="I77" s="180"/>
    </row>
    <row r="78" spans="1:9" s="164" customFormat="1" x14ac:dyDescent="0.25">
      <c r="A78" s="174" t="s">
        <v>726</v>
      </c>
      <c r="B78" s="191" t="s">
        <v>1057</v>
      </c>
      <c r="C78" s="192" t="s">
        <v>1056</v>
      </c>
      <c r="D78" s="193" t="s">
        <v>82</v>
      </c>
      <c r="E78" s="196">
        <v>0.4</v>
      </c>
      <c r="F78" s="194"/>
      <c r="G78" s="194"/>
      <c r="H78" s="190"/>
      <c r="I78" s="180"/>
    </row>
    <row r="79" spans="1:9" s="164" customFormat="1" ht="30" x14ac:dyDescent="0.25">
      <c r="A79" s="174" t="s">
        <v>727</v>
      </c>
      <c r="B79" s="191" t="s">
        <v>1058</v>
      </c>
      <c r="C79" s="192" t="s">
        <v>557</v>
      </c>
      <c r="D79" s="193" t="s">
        <v>16</v>
      </c>
      <c r="E79" s="196">
        <v>2</v>
      </c>
      <c r="F79" s="194"/>
      <c r="G79" s="194"/>
      <c r="H79" s="190"/>
      <c r="I79" s="180"/>
    </row>
    <row r="80" spans="1:9" s="164" customFormat="1" x14ac:dyDescent="0.25">
      <c r="A80" s="174" t="s">
        <v>1061</v>
      </c>
      <c r="B80" s="191" t="s">
        <v>1059</v>
      </c>
      <c r="C80" s="192" t="s">
        <v>555</v>
      </c>
      <c r="D80" s="193" t="s">
        <v>16</v>
      </c>
      <c r="E80" s="196">
        <v>2</v>
      </c>
      <c r="F80" s="194"/>
      <c r="G80" s="194"/>
      <c r="H80" s="190"/>
      <c r="I80" s="180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CASA DA FARINHA</vt:lpstr>
      <vt:lpstr>CRONOGRAMA</vt:lpstr>
      <vt:lpstr>BDI</vt:lpstr>
      <vt:lpstr>ORÇAMENTOS DE MERCADO</vt:lpstr>
      <vt:lpstr>COMPOSIÇÃO PU</vt:lpstr>
      <vt:lpstr>BDI!Area_de_impressao</vt:lpstr>
      <vt:lpstr>'CASA DA FARINHA'!Area_de_impressao</vt:lpstr>
      <vt:lpstr>'COMPOSIÇÃO PU'!Area_de_impressao</vt:lpstr>
      <vt:lpstr>'ORÇAMENTOS DE MERCADO'!Area_de_impressao</vt:lpstr>
      <vt:lpstr>'CASA DA FARINHA'!Titulos_de_impressao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Administrador</cp:lastModifiedBy>
  <cp:lastPrinted>2021-08-06T12:20:08Z</cp:lastPrinted>
  <dcterms:created xsi:type="dcterms:W3CDTF">2019-01-03T17:36:26Z</dcterms:created>
  <dcterms:modified xsi:type="dcterms:W3CDTF">2021-08-25T15:51:00Z</dcterms:modified>
</cp:coreProperties>
</file>