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licitacoes\LICITAÇÕES 2021\PREGÃO ELETRÔNICO\FF\FF.0012732021-76 - REVITALIZAÇÃO DA ÁREA DE RECREAÇÃO INFANTIL PE ÁGUAS DA PRATA\"/>
    </mc:Choice>
  </mc:AlternateContent>
  <bookViews>
    <workbookView xWindow="-105" yWindow="-105" windowWidth="19425" windowHeight="10425" tabRatio="936"/>
  </bookViews>
  <sheets>
    <sheet name="Área de Recreação e Entorno" sheetId="6" r:id="rId1"/>
    <sheet name="COMPOSIÇÃO PU" sheetId="14" r:id="rId2"/>
    <sheet name="BDI" sheetId="13" r:id="rId3"/>
    <sheet name="CRONOGRAMA" sheetId="16" r:id="rId4"/>
  </sheets>
  <definedNames>
    <definedName name="_xlnm.Print_Area" localSheetId="0">'Área de Recreação e Entorno'!$A$1:$I$35</definedName>
    <definedName name="_xlnm.Print_Area" localSheetId="2">BDI!$A$1:$D$36</definedName>
    <definedName name="_xlnm.Print_Area" localSheetId="1">'COMPOSIÇÃO PU'!$A$1:$I$64</definedName>
    <definedName name="_xlnm.Print_Area" localSheetId="3">CRONOGRAMA!$A$1:$K$15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4" i="14" l="1"/>
  <c r="I63" i="14"/>
  <c r="I62" i="14"/>
  <c r="I61" i="14"/>
  <c r="I60" i="14"/>
  <c r="I58" i="14"/>
  <c r="I57" i="14"/>
  <c r="I56" i="14"/>
  <c r="I55" i="14"/>
  <c r="I54" i="14"/>
  <c r="I53" i="14"/>
  <c r="I52" i="14"/>
  <c r="I51" i="14"/>
  <c r="I50" i="14"/>
  <c r="I49" i="14"/>
  <c r="I48" i="14"/>
  <c r="I47" i="14"/>
  <c r="I45" i="14"/>
  <c r="I44" i="14"/>
  <c r="I43" i="14"/>
  <c r="I42" i="14"/>
  <c r="I41" i="14"/>
  <c r="I40" i="14"/>
  <c r="I39" i="14"/>
  <c r="I38" i="14"/>
  <c r="I37" i="14"/>
  <c r="I36" i="14"/>
  <c r="I35" i="14"/>
  <c r="I34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I6" i="14"/>
  <c r="I5" i="14"/>
  <c r="I4" i="14"/>
  <c r="H64" i="14"/>
  <c r="H63" i="14"/>
  <c r="H62" i="14"/>
  <c r="H61" i="14"/>
  <c r="H60" i="14"/>
  <c r="H58" i="14"/>
  <c r="H57" i="14"/>
  <c r="H56" i="14"/>
  <c r="H55" i="14"/>
  <c r="H54" i="14"/>
  <c r="H53" i="14"/>
  <c r="H52" i="14"/>
  <c r="H51" i="14"/>
  <c r="H50" i="14"/>
  <c r="H49" i="14"/>
  <c r="H48" i="14"/>
  <c r="H47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8" i="14"/>
  <c r="H17" i="14"/>
  <c r="H16" i="14"/>
  <c r="H15" i="14"/>
  <c r="H14" i="14"/>
  <c r="H13" i="14"/>
  <c r="H12" i="14"/>
  <c r="H11" i="14"/>
  <c r="H10" i="14"/>
  <c r="H9" i="14"/>
  <c r="H8" i="14"/>
  <c r="H7" i="14"/>
  <c r="H6" i="14"/>
  <c r="H5" i="14"/>
  <c r="H4" i="14"/>
  <c r="H30" i="6"/>
  <c r="I30" i="6" s="1"/>
  <c r="H28" i="6"/>
  <c r="I28" i="6" s="1"/>
  <c r="H26" i="6"/>
  <c r="I26" i="6" s="1"/>
  <c r="H25" i="6"/>
  <c r="I25" i="6" s="1"/>
  <c r="H23" i="6"/>
  <c r="I23" i="6" s="1"/>
  <c r="H22" i="6"/>
  <c r="I22" i="6" s="1"/>
  <c r="H21" i="6"/>
  <c r="I21" i="6" s="1"/>
  <c r="H20" i="6"/>
  <c r="I20" i="6" s="1"/>
  <c r="H19" i="6"/>
  <c r="I19" i="6" s="1"/>
  <c r="H18" i="6"/>
  <c r="I18" i="6" s="1"/>
  <c r="H17" i="6"/>
  <c r="I17" i="6" s="1"/>
  <c r="H16" i="6"/>
  <c r="I16" i="6" s="1"/>
  <c r="H14" i="6"/>
  <c r="I14" i="6" s="1"/>
  <c r="H13" i="6"/>
  <c r="I13" i="6" s="1"/>
  <c r="H12" i="6"/>
  <c r="I12" i="6" s="1"/>
  <c r="H11" i="6"/>
  <c r="I11" i="6" s="1"/>
  <c r="H9" i="6"/>
  <c r="I9" i="6" s="1"/>
  <c r="H8" i="6"/>
  <c r="I8" i="6" s="1"/>
  <c r="H7" i="6"/>
  <c r="I7" i="6" s="1"/>
  <c r="H6" i="6"/>
  <c r="I6" i="6" s="1"/>
  <c r="H5" i="6"/>
  <c r="I5" i="6" s="1"/>
  <c r="H4" i="6"/>
  <c r="I4" i="6" s="1"/>
  <c r="B10" i="16" l="1"/>
  <c r="B9" i="16"/>
  <c r="B8" i="16"/>
  <c r="B7" i="16"/>
  <c r="B6" i="16"/>
  <c r="B5" i="16"/>
  <c r="I4" i="16"/>
  <c r="H4" i="16"/>
  <c r="I29" i="6" l="1"/>
  <c r="G10" i="16" s="1"/>
  <c r="I27" i="6"/>
  <c r="G9" i="16" s="1"/>
  <c r="I10" i="6"/>
  <c r="G6" i="16" s="1"/>
  <c r="I24" i="6"/>
  <c r="G8" i="16" s="1"/>
  <c r="C36" i="13"/>
  <c r="C14" i="13"/>
  <c r="C10" i="13"/>
  <c r="C26" i="13" s="1"/>
  <c r="F10" i="16" l="1"/>
  <c r="H10" i="16"/>
  <c r="I10" i="16" s="1"/>
  <c r="J10" i="16" s="1"/>
  <c r="F9" i="16"/>
  <c r="H9" i="16"/>
  <c r="I9" i="16" s="1"/>
  <c r="J9" i="16" s="1"/>
  <c r="H8" i="16"/>
  <c r="I8" i="16" s="1"/>
  <c r="J8" i="16" s="1"/>
  <c r="E8" i="16"/>
  <c r="F8" i="16"/>
  <c r="F11" i="16" s="1"/>
  <c r="H6" i="16"/>
  <c r="I6" i="16" s="1"/>
  <c r="J6" i="16" s="1"/>
  <c r="D6" i="16"/>
  <c r="D11" i="16" s="1"/>
  <c r="D12" i="16" s="1"/>
  <c r="D13" i="16" s="1"/>
  <c r="D14" i="16" s="1"/>
  <c r="E6" i="16"/>
  <c r="I33" i="14"/>
  <c r="I59" i="14"/>
  <c r="I19" i="14"/>
  <c r="I3" i="14"/>
  <c r="I46" i="14"/>
  <c r="F12" i="16" l="1"/>
  <c r="F13" i="16" s="1"/>
  <c r="I15" i="6"/>
  <c r="G7" i="16" s="1"/>
  <c r="H7" i="16" l="1"/>
  <c r="I7" i="16" s="1"/>
  <c r="J7" i="16" s="1"/>
  <c r="E7" i="16"/>
  <c r="E11" i="16" s="1"/>
  <c r="E12" i="16" s="1"/>
  <c r="I3" i="6"/>
  <c r="F14" i="16"/>
  <c r="G5" i="16" l="1"/>
  <c r="H5" i="16" s="1"/>
  <c r="I5" i="16" s="1"/>
  <c r="J5" i="16" s="1"/>
  <c r="I32" i="6"/>
  <c r="I33" i="6" s="1"/>
  <c r="I34" i="6" s="1"/>
  <c r="E13" i="16"/>
  <c r="E14" i="16" s="1"/>
  <c r="G11" i="16"/>
  <c r="C5" i="16"/>
  <c r="C11" i="16" s="1"/>
  <c r="C12" i="16" s="1"/>
  <c r="C13" i="16" s="1"/>
  <c r="C14" i="16" s="1"/>
  <c r="G12" i="16" l="1"/>
  <c r="G13" i="16" s="1"/>
  <c r="G14" i="16" s="1"/>
  <c r="H11" i="16"/>
  <c r="D15" i="16" l="1"/>
  <c r="E15" i="16"/>
  <c r="F15" i="16"/>
  <c r="C15" i="16"/>
  <c r="H14" i="16"/>
  <c r="I11" i="16"/>
  <c r="G15" i="16" l="1"/>
  <c r="I14" i="16"/>
  <c r="J11" i="16"/>
  <c r="K10" i="16" l="1"/>
  <c r="K8" i="16"/>
  <c r="K7" i="16"/>
  <c r="K6" i="16"/>
  <c r="K5" i="16"/>
  <c r="J14" i="16"/>
  <c r="K9" i="16"/>
  <c r="I35" i="6"/>
  <c r="K11" i="16" l="1"/>
</calcChain>
</file>

<file path=xl/sharedStrings.xml><?xml version="1.0" encoding="utf-8"?>
<sst xmlns="http://schemas.openxmlformats.org/spreadsheetml/2006/main" count="434" uniqueCount="221">
  <si>
    <t>Item</t>
  </si>
  <si>
    <t>Total</t>
  </si>
  <si>
    <t>Serviços</t>
  </si>
  <si>
    <t>Un</t>
  </si>
  <si>
    <t>Qt</t>
  </si>
  <si>
    <t>Valores (R$)</t>
  </si>
  <si>
    <t>PUMat</t>
  </si>
  <si>
    <t>PUMO</t>
  </si>
  <si>
    <t>PServ</t>
  </si>
  <si>
    <t>2.1</t>
  </si>
  <si>
    <t>TOTAL</t>
  </si>
  <si>
    <t>TOTAL +BDI</t>
  </si>
  <si>
    <t>1.1</t>
  </si>
  <si>
    <t>1.2</t>
  </si>
  <si>
    <t>1.3</t>
  </si>
  <si>
    <t>2.2</t>
  </si>
  <si>
    <t>m²</t>
  </si>
  <si>
    <t>m³</t>
  </si>
  <si>
    <t>1.4</t>
  </si>
  <si>
    <t>1.5</t>
  </si>
  <si>
    <t>1.6</t>
  </si>
  <si>
    <t>1.7</t>
  </si>
  <si>
    <t>1.8</t>
  </si>
  <si>
    <t>m</t>
  </si>
  <si>
    <t>2.3</t>
  </si>
  <si>
    <t>2.4</t>
  </si>
  <si>
    <t>un</t>
  </si>
  <si>
    <t>2.5</t>
  </si>
  <si>
    <t>2.6</t>
  </si>
  <si>
    <t>2.7</t>
  </si>
  <si>
    <t>2.8</t>
  </si>
  <si>
    <t>2.9</t>
  </si>
  <si>
    <t>cj</t>
  </si>
  <si>
    <t>33.05.010</t>
  </si>
  <si>
    <t>05.07.050</t>
  </si>
  <si>
    <t>1.10</t>
  </si>
  <si>
    <t>1.11</t>
  </si>
  <si>
    <t>1.12</t>
  </si>
  <si>
    <t>1.13</t>
  </si>
  <si>
    <t>1.15</t>
  </si>
  <si>
    <t>02.08.020</t>
  </si>
  <si>
    <t>Placa de identificação para obra</t>
  </si>
  <si>
    <t>Verniz fungicida para madeira</t>
  </si>
  <si>
    <t>B.01.000.010111</t>
  </si>
  <si>
    <t>Carpinteiro</t>
  </si>
  <si>
    <t>04.02.020</t>
  </si>
  <si>
    <t>Retirada de peças lineares em madeira com seção até 60 cm²</t>
  </si>
  <si>
    <t>1.9</t>
  </si>
  <si>
    <t>Remoção de entulho de obra com caçamba metálica - material volumoso e misturado por alvenaria, terra, madeira, papel, plástico e metal</t>
  </si>
  <si>
    <t>1.14</t>
  </si>
  <si>
    <t>Cód. CDHU</t>
  </si>
  <si>
    <t>03.01.230</t>
  </si>
  <si>
    <t>Demolição mecanizada de concreto simples, inclusive fragmentação e acomodação do material</t>
  </si>
  <si>
    <t>35.05.200</t>
  </si>
  <si>
    <t>Centro de atividades em madeira rústica</t>
  </si>
  <si>
    <t>B.01.000.010112</t>
  </si>
  <si>
    <t>Ajudante de carpinteiro</t>
  </si>
  <si>
    <t>DEMONSTRATIVO DE COMPOSIÇÃO DO BDI</t>
  </si>
  <si>
    <t>Componentes do BDI indicado pelo Acordão TCU-Plenario nº2622/2013 para obras de "Construção de edificios"</t>
  </si>
  <si>
    <t>Quartil a ser adotado</t>
  </si>
  <si>
    <t>Descrição</t>
  </si>
  <si>
    <t>Percentual</t>
  </si>
  <si>
    <t>TAXA REPRESENTATIVA DO LUCRO</t>
  </si>
  <si>
    <t>Lucro estimado</t>
  </si>
  <si>
    <t>PARCELAS RELATIVAS A DESPESAS DE RATEIO DA ADM. CENTRAL</t>
  </si>
  <si>
    <t>Administração Central</t>
  </si>
  <si>
    <t>PARCELAS RELATIVAS AS DESPESAS FINANCEIRAS</t>
  </si>
  <si>
    <t>3.1</t>
  </si>
  <si>
    <t>Despesas Financeiras</t>
  </si>
  <si>
    <t>PARCELAS RELATIVAS A SEGUROS, RISCOS E GARANTIAS DE OBRA</t>
  </si>
  <si>
    <t>4.1</t>
  </si>
  <si>
    <t>Seguros + Garantias</t>
  </si>
  <si>
    <t>4.2</t>
  </si>
  <si>
    <t>Riscos</t>
  </si>
  <si>
    <t>PARCELAS RELATIVAS À INCIDENCIA DE TRIBUTOS</t>
  </si>
  <si>
    <t>5.1</t>
  </si>
  <si>
    <t>Imposto sobre Serviços - ISS</t>
  </si>
  <si>
    <t>Inserir aliquota do Municipio</t>
  </si>
  <si>
    <t>5.2</t>
  </si>
  <si>
    <t>Impostos que incidem sobre faturamento - PIS</t>
  </si>
  <si>
    <t>5.3</t>
  </si>
  <si>
    <t>Impostos que incidem sobre faturamento - COFINS</t>
  </si>
  <si>
    <t>5.4</t>
  </si>
  <si>
    <t>Contribuição Previdenciaria</t>
  </si>
  <si>
    <t>(1-("5.1"+"5.2"+"5.3"+"5.4"))</t>
  </si>
  <si>
    <t>DEMONSTRATIVO DE COMPOSIÇÃO DA ADMINISTRAÇÃO LOCAL</t>
  </si>
  <si>
    <t>Coeficiente de Adm. Local indicado pelo Acordão TCU-Plenario nº2622/2013 para obras de "Construção de edificios"</t>
  </si>
  <si>
    <t>Quartil Adotado</t>
  </si>
  <si>
    <r>
      <t xml:space="preserve">BDI = </t>
    </r>
    <r>
      <rPr>
        <u/>
        <sz val="11"/>
        <color indexed="8"/>
        <rFont val="Calibri"/>
        <family val="2"/>
      </rPr>
      <t>(1+("2.1"+"4.1"+"4.2"))x(1+"3.1")x(1+"1.1")</t>
    </r>
    <r>
      <rPr>
        <sz val="11"/>
        <color theme="1"/>
        <rFont val="Calibri"/>
        <family val="2"/>
        <scheme val="minor"/>
      </rPr>
      <t xml:space="preserve"> -1</t>
    </r>
  </si>
  <si>
    <r>
      <rPr>
        <b/>
        <sz val="14"/>
        <color indexed="8"/>
        <rFont val="Calibri"/>
        <family val="2"/>
      </rPr>
      <t>BDI</t>
    </r>
    <r>
      <rPr>
        <sz val="11"/>
        <color theme="1"/>
        <rFont val="Calibri"/>
        <family val="2"/>
        <scheme val="minor"/>
      </rPr>
      <t xml:space="preserve"> adotado</t>
    </r>
  </si>
  <si>
    <r>
      <rPr>
        <b/>
        <sz val="14"/>
        <color indexed="8"/>
        <rFont val="Calibri"/>
        <family val="2"/>
      </rPr>
      <t>Taxa Administração local</t>
    </r>
    <r>
      <rPr>
        <sz val="11"/>
        <color theme="1"/>
        <rFont val="Calibri"/>
        <family val="2"/>
        <scheme val="minor"/>
      </rPr>
      <t xml:space="preserve"> adotada</t>
    </r>
  </si>
  <si>
    <t>01.17.051</t>
  </si>
  <si>
    <t>Projeto executivo de estrutura em formato A1</t>
  </si>
  <si>
    <t>01.17.031</t>
  </si>
  <si>
    <t>Projeto executivo de arquitetura em formato A1</t>
  </si>
  <si>
    <t>35.05.210</t>
  </si>
  <si>
    <t>Balanço duplo em madeira rústica</t>
  </si>
  <si>
    <t>35.05.220</t>
  </si>
  <si>
    <t>Gangorra dupla em madeira rústica</t>
  </si>
  <si>
    <t>35.05.240</t>
  </si>
  <si>
    <t>Gira-gira em ferro com assento de madeira (8 lugares)</t>
  </si>
  <si>
    <t>41.11.702</t>
  </si>
  <si>
    <t>Luminária LED solar integrada para poste, eficiência mínima de 130,5 lm/W</t>
  </si>
  <si>
    <t>35.20.050</t>
  </si>
  <si>
    <t>Conjunto de 4 lixeiras para coleta seletiva, com tampa basculante, capacidade 50 litros</t>
  </si>
  <si>
    <t>ADMINISTRAÇÃO LOCAL (6,23%)</t>
  </si>
  <si>
    <t>BDI (21,41%)</t>
  </si>
  <si>
    <t>34.05.260</t>
  </si>
  <si>
    <t>Gradil em aço galvanizado eletrofundido, malha 65 x 132 mm e pintura eletrostática</t>
  </si>
  <si>
    <t>M2</t>
  </si>
  <si>
    <t>34.05.290</t>
  </si>
  <si>
    <t>Portão de abrir em grade de aço galvanizado eletrofundida, malha 65 x 132 mm, e pintura eletrostática</t>
  </si>
  <si>
    <t>CJ</t>
  </si>
  <si>
    <t>B.01.000.010101</t>
  </si>
  <si>
    <t>Ajudante geral</t>
  </si>
  <si>
    <t>H</t>
  </si>
  <si>
    <t>B.01.000.010139</t>
  </si>
  <si>
    <t>Pedreiro</t>
  </si>
  <si>
    <t>B.02.000.020508</t>
  </si>
  <si>
    <t>Cimento CPII-E-32 (sacos de 50 kg)</t>
  </si>
  <si>
    <t>KG</t>
  </si>
  <si>
    <t>B.04.000.020503</t>
  </si>
  <si>
    <t>Areia média lavada (a granel caçamba fechada)</t>
  </si>
  <si>
    <t>M3</t>
  </si>
  <si>
    <t>B.05.000.020518</t>
  </si>
  <si>
    <t>Pedra britada nº médios 1.2.3 e 4 (a granel)</t>
  </si>
  <si>
    <t>N.02.000.091652</t>
  </si>
  <si>
    <t>Mini centro de atividades em madeira rústica, ref. Mundo Mágico ou equivalente</t>
  </si>
  <si>
    <t>D.02.000.021043</t>
  </si>
  <si>
    <t>Madeira de cedrinho - bruto</t>
  </si>
  <si>
    <t>D.02.000.021052</t>
  </si>
  <si>
    <t>Estronca de eucalipto (mourão), com 15cm de diâmetro sem casca</t>
  </si>
  <si>
    <t>M</t>
  </si>
  <si>
    <t>H.04.000.031375</t>
  </si>
  <si>
    <t>Escada marinheiro galvanizada</t>
  </si>
  <si>
    <t>Corda poliamida 3 pares 22mm trançado</t>
  </si>
  <si>
    <t>Mercado</t>
  </si>
  <si>
    <t>Rolo</t>
  </si>
  <si>
    <t>15.03.140</t>
  </si>
  <si>
    <t>33.07.130</t>
  </si>
  <si>
    <t>Pintura epóxi bicomponente em estruturas metálicas</t>
  </si>
  <si>
    <t>S.01.000.091714</t>
  </si>
  <si>
    <t>Suporte de perfil metálico galvanizado</t>
  </si>
  <si>
    <t>Fornecimento e montagem de estrutura tubular em aço ASTM-A572 Grau 50, sem pintura (todas as peças de ligação e fixação)</t>
  </si>
  <si>
    <t>BRINQUEDÃO 2 - MULTI EQUIPAMENTOS PEQUENO</t>
  </si>
  <si>
    <t>BRINQUEDÃO 1 - MULTI EQUIPAMENTOS GRANDE</t>
  </si>
  <si>
    <t>Modelo KASKA casa do Tarzan Mini</t>
  </si>
  <si>
    <t>Modelo KASKA casa do Tarzan em L</t>
  </si>
  <si>
    <t>Modelo KASKA escada horizontal</t>
  </si>
  <si>
    <t>Modelo KASKA cestão</t>
  </si>
  <si>
    <t>BRINQUEDÃO 3 - ESCADA HORIZONTAL</t>
  </si>
  <si>
    <t>BRINQUEDÃO 4 - DESAFIO SUBIDA</t>
  </si>
  <si>
    <t>COMPOSIÇÃO 1</t>
  </si>
  <si>
    <t>COMPOSIÇÃO 2</t>
  </si>
  <si>
    <t>COMPOSIÇÃO 3</t>
  </si>
  <si>
    <t>COMPOSIÇÃO 4</t>
  </si>
  <si>
    <t>Brinquedão 1 - multiequipamentos grande</t>
  </si>
  <si>
    <t>Brinquedão 2 - multiequipamentos pequeno</t>
  </si>
  <si>
    <t>Brinquedão 3 - escada horizontal</t>
  </si>
  <si>
    <t>Brinquedão 4 - desafio subida</t>
  </si>
  <si>
    <t>MERCADO</t>
  </si>
  <si>
    <t>Piso de borracha tipo "ossinho" encaixe</t>
  </si>
  <si>
    <t>2.10</t>
  </si>
  <si>
    <t>2.11</t>
  </si>
  <si>
    <t>2.12</t>
  </si>
  <si>
    <t>2.13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</si>
  <si>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</si>
  <si>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</si>
  <si>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</si>
  <si>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</si>
  <si>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</si>
  <si>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</si>
  <si>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</si>
  <si>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</si>
  <si>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</si>
  <si>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</si>
  <si>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</si>
  <si>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</si>
  <si>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</si>
  <si>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</si>
  <si>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</si>
  <si>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</si>
  <si>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</si>
  <si>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</si>
  <si>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</si>
  <si>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</si>
  <si>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</si>
  <si>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UN</t>
  </si>
  <si>
    <t>Serviços iniciais</t>
  </si>
  <si>
    <t>Fchamento e proteção da área</t>
  </si>
  <si>
    <t>Brinquedos novos</t>
  </si>
  <si>
    <t>Iluminação solar</t>
  </si>
  <si>
    <t>Piso de segurança</t>
  </si>
  <si>
    <t>Equipamentos de apoio</t>
  </si>
  <si>
    <t>14.01.050</t>
  </si>
  <si>
    <t>Alvenaria de embasamento em bloco de concreto de 14 x 19 x 39 cm - classe A</t>
  </si>
  <si>
    <t>6.1</t>
  </si>
  <si>
    <t>17.02.120</t>
  </si>
  <si>
    <t>Emboço comum</t>
  </si>
  <si>
    <t>41.10.430</t>
  </si>
  <si>
    <t>Poste telecônico reto em aço SAE 1010/1020 galvanizado a fogo, altura de 6,00 m</t>
  </si>
  <si>
    <t>COMPOSIÇÃO 5</t>
  </si>
  <si>
    <t>Caixa de areia</t>
  </si>
  <si>
    <t>Areia fina lavada</t>
  </si>
  <si>
    <t>5.5</t>
  </si>
  <si>
    <t>uni</t>
  </si>
  <si>
    <t>Caixa de areia 6m x 6m (h=0,5m)</t>
  </si>
  <si>
    <t xml:space="preserve">SERVIÇO </t>
  </si>
  <si>
    <t>VALORES EM R$</t>
  </si>
  <si>
    <t xml:space="preserve"> Mês 1</t>
  </si>
  <si>
    <t>Mês 2</t>
  </si>
  <si>
    <t>Subtotal</t>
  </si>
  <si>
    <t>% Total</t>
  </si>
  <si>
    <t>Subtotal desembolso mensal</t>
  </si>
  <si>
    <t>Subtotal com ADM e BDI</t>
  </si>
  <si>
    <t>Percentual sobre total</t>
  </si>
  <si>
    <t>Mês 3</t>
  </si>
  <si>
    <t>Mês 4</t>
  </si>
  <si>
    <t>Adm local - 6,23%</t>
  </si>
  <si>
    <t>BDI - 21,41%</t>
  </si>
  <si>
    <t>CRONOGRAMA FÍSICO FINANCEIRO EXECUÇÃO DE REVITALIZAÇÃO ÁREA DE RECREAÇÃO PE ÁGUAS DA PRATA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</si>
</sst>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000"/>
    <numFmt numFmtId="165" formatCode="_-* #,##0_-;\-* #,##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Ecofont Vera Sans"/>
      <family val="2"/>
    </font>
    <font>
      <sz val="11"/>
      <color theme="1"/>
      <name val="Ecofont Vera Sans"/>
      <family val="2"/>
    </font>
    <font>
      <sz val="11"/>
      <name val="Ecofont Vera Sans"/>
      <family val="2"/>
    </font>
    <font>
      <b/>
      <sz val="11"/>
      <color theme="1"/>
      <name val="Ecofont Vera Sans"/>
      <family val="2"/>
    </font>
    <font>
      <sz val="11"/>
      <color indexed="8"/>
      <name val="Ecofont Vera Sans"/>
      <family val="2"/>
    </font>
    <font>
      <b/>
      <sz val="11"/>
      <color indexed="8"/>
      <name val="Ecofont Vera Sans"/>
      <family val="2"/>
    </font>
    <font>
      <sz val="11"/>
      <color indexed="8"/>
      <name val="Calibri"/>
      <family val="2"/>
      <scheme val="minor"/>
    </font>
    <font>
      <sz val="10"/>
      <color indexed="8"/>
      <name val="Ecofont Vera Sans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theme="1"/>
      <name val="Arial Narrow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4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59999389629810485"/>
        <bgColor indexed="64"/>
      </patternFill>
    </fill>
  </fills>
  <borders count="68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auto="1"/>
      </bottom>
      <diagonal/>
    </border>
    <border>
      <left/>
      <right style="thin">
        <color auto="1"/>
      </right>
      <top style="hair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167">
    <xf numFmtId="0" fontId="0" fillId="0" borderId="0" xfId="0"/>
    <xf numFmtId="0" fontId="0" fillId="4" borderId="0" xfId="0" applyFill="1"/>
    <xf numFmtId="0" fontId="3" fillId="0" borderId="0" xfId="0" applyFont="1" applyBorder="1" applyAlignment="1">
      <alignment vertical="center"/>
    </xf>
    <xf numFmtId="43" fontId="2" fillId="2" borderId="10" xfId="1" applyNumberFormat="1" applyFont="1" applyFill="1" applyBorder="1" applyAlignment="1">
      <alignment horizontal="center" vertical="center" wrapText="1"/>
    </xf>
    <xf numFmtId="43" fontId="5" fillId="2" borderId="11" xfId="1" applyNumberFormat="1" applyFont="1" applyFill="1" applyBorder="1" applyAlignment="1">
      <alignment horizontal="center" vertical="center"/>
    </xf>
    <xf numFmtId="0" fontId="2" fillId="3" borderId="8" xfId="0" applyNumberFormat="1" applyFont="1" applyFill="1" applyBorder="1" applyAlignment="1" applyProtection="1">
      <alignment horizontal="left" vertical="center" wrapText="1"/>
      <protection locked="0"/>
    </xf>
    <xf numFmtId="0" fontId="2" fillId="3" borderId="13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vertical="center" wrapText="1"/>
    </xf>
    <xf numFmtId="0" fontId="6" fillId="3" borderId="13" xfId="0" applyFont="1" applyFill="1" applyBorder="1" applyAlignment="1">
      <alignment horizontal="center" vertical="center" wrapText="1"/>
    </xf>
    <xf numFmtId="43" fontId="6" fillId="3" borderId="13" xfId="1" applyNumberFormat="1" applyFont="1" applyFill="1" applyBorder="1" applyAlignment="1">
      <alignment vertical="center" wrapText="1"/>
    </xf>
    <xf numFmtId="43" fontId="6" fillId="3" borderId="20" xfId="1" applyNumberFormat="1" applyFont="1" applyFill="1" applyBorder="1" applyAlignment="1">
      <alignment vertical="center" wrapText="1"/>
    </xf>
    <xf numFmtId="43" fontId="7" fillId="3" borderId="14" xfId="1" applyNumberFormat="1" applyFont="1" applyFill="1" applyBorder="1" applyAlignment="1">
      <alignment vertical="center" wrapText="1"/>
    </xf>
    <xf numFmtId="43" fontId="6" fillId="5" borderId="10" xfId="3" applyFont="1" applyFill="1" applyBorder="1" applyAlignment="1">
      <alignment horizontal="right" vertical="center" wrapText="1"/>
    </xf>
    <xf numFmtId="43" fontId="4" fillId="0" borderId="11" xfId="1" applyNumberFormat="1" applyFont="1" applyFill="1" applyBorder="1" applyAlignment="1">
      <alignment vertical="center" wrapText="1"/>
    </xf>
    <xf numFmtId="0" fontId="4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3" fontId="3" fillId="2" borderId="2" xfId="0" applyNumberFormat="1" applyFont="1" applyFill="1" applyBorder="1" applyAlignment="1">
      <alignment vertical="center"/>
    </xf>
    <xf numFmtId="43" fontId="5" fillId="2" borderId="15" xfId="0" applyNumberFormat="1" applyFont="1" applyFill="1" applyBorder="1" applyAlignment="1">
      <alignment vertical="center"/>
    </xf>
    <xf numFmtId="43" fontId="5" fillId="2" borderId="18" xfId="0" applyNumberFormat="1" applyFont="1" applyFill="1" applyBorder="1" applyAlignment="1">
      <alignment vertical="center"/>
    </xf>
    <xf numFmtId="0" fontId="3" fillId="2" borderId="21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43" fontId="3" fillId="2" borderId="9" xfId="0" applyNumberFormat="1" applyFont="1" applyFill="1" applyBorder="1" applyAlignment="1">
      <alignment vertical="center"/>
    </xf>
    <xf numFmtId="43" fontId="5" fillId="2" borderId="22" xfId="0" applyNumberFormat="1" applyFont="1" applyFill="1" applyBorder="1" applyAlignment="1">
      <alignment vertical="center"/>
    </xf>
    <xf numFmtId="43" fontId="5" fillId="2" borderId="23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43" fontId="3" fillId="2" borderId="13" xfId="0" applyNumberFormat="1" applyFont="1" applyFill="1" applyBorder="1" applyAlignment="1">
      <alignment vertical="center"/>
    </xf>
    <xf numFmtId="43" fontId="5" fillId="2" borderId="14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3" fontId="3" fillId="2" borderId="5" xfId="0" applyNumberFormat="1" applyFont="1" applyFill="1" applyBorder="1" applyAlignment="1">
      <alignment vertical="center"/>
    </xf>
    <xf numFmtId="0" fontId="9" fillId="5" borderId="10" xfId="2" applyFont="1" applyFill="1" applyBorder="1" applyAlignment="1">
      <alignment horizontal="center" vertical="center" wrapText="1"/>
    </xf>
    <xf numFmtId="0" fontId="9" fillId="5" borderId="16" xfId="2" applyFont="1" applyFill="1" applyBorder="1" applyAlignment="1">
      <alignment horizontal="left" vertical="center" wrapText="1"/>
    </xf>
    <xf numFmtId="43" fontId="9" fillId="5" borderId="10" xfId="3" applyFont="1" applyFill="1" applyBorder="1" applyAlignment="1">
      <alignment horizontal="center" vertical="center" wrapText="1"/>
    </xf>
    <xf numFmtId="43" fontId="9" fillId="5" borderId="10" xfId="3" applyFont="1" applyFill="1" applyBorder="1" applyAlignment="1">
      <alignment horizontal="right" vertical="center" wrapText="1"/>
    </xf>
    <xf numFmtId="43" fontId="5" fillId="2" borderId="17" xfId="0" applyNumberFormat="1" applyFont="1" applyFill="1" applyBorder="1" applyAlignment="1">
      <alignment vertical="center"/>
    </xf>
    <xf numFmtId="43" fontId="5" fillId="2" borderId="7" xfId="0" applyNumberFormat="1" applyFont="1" applyFill="1" applyBorder="1" applyAlignment="1">
      <alignment vertical="center"/>
    </xf>
    <xf numFmtId="0" fontId="13" fillId="4" borderId="0" xfId="0" applyFont="1" applyFill="1" applyAlignment="1">
      <alignment horizontal="center" vertical="center" wrapText="1"/>
    </xf>
    <xf numFmtId="0" fontId="14" fillId="7" borderId="0" xfId="0" applyFont="1" applyFill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/>
    </xf>
    <xf numFmtId="0" fontId="0" fillId="8" borderId="16" xfId="0" applyFill="1" applyBorder="1"/>
    <xf numFmtId="0" fontId="0" fillId="8" borderId="20" xfId="0" applyFill="1" applyBorder="1"/>
    <xf numFmtId="0" fontId="0" fillId="4" borderId="10" xfId="0" applyFill="1" applyBorder="1" applyAlignment="1">
      <alignment horizontal="center" vertical="center"/>
    </xf>
    <xf numFmtId="0" fontId="0" fillId="4" borderId="10" xfId="0" applyFill="1" applyBorder="1"/>
    <xf numFmtId="10" fontId="1" fillId="4" borderId="10" xfId="5" applyNumberFormat="1" applyFont="1" applyFill="1" applyBorder="1"/>
    <xf numFmtId="10" fontId="1" fillId="7" borderId="10" xfId="5" applyNumberFormat="1" applyFont="1" applyFill="1" applyBorder="1"/>
    <xf numFmtId="10" fontId="12" fillId="4" borderId="26" xfId="5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1" fillId="7" borderId="10" xfId="5" applyNumberFormat="1" applyFont="1" applyFill="1" applyBorder="1" applyAlignment="1">
      <alignment horizontal="center" vertical="center"/>
    </xf>
    <xf numFmtId="10" fontId="12" fillId="4" borderId="27" xfId="5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43" fontId="0" fillId="0" borderId="10" xfId="1" applyFont="1" applyBorder="1" applyAlignment="1">
      <alignment wrapText="1"/>
    </xf>
    <xf numFmtId="43" fontId="0" fillId="0" borderId="11" xfId="1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8" xfId="0" applyBorder="1"/>
    <xf numFmtId="0" fontId="0" fillId="0" borderId="10" xfId="0" applyBorder="1"/>
    <xf numFmtId="164" fontId="0" fillId="0" borderId="11" xfId="0" applyNumberFormat="1" applyBorder="1"/>
    <xf numFmtId="0" fontId="0" fillId="0" borderId="28" xfId="0" applyFill="1" applyBorder="1" applyAlignment="1">
      <alignment wrapText="1"/>
    </xf>
    <xf numFmtId="0" fontId="18" fillId="0" borderId="12" xfId="0" applyNumberFormat="1" applyFont="1" applyFill="1" applyBorder="1" applyAlignment="1" applyProtection="1">
      <alignment horizontal="left" vertical="center" wrapText="1"/>
      <protection locked="0"/>
    </xf>
    <xf numFmtId="43" fontId="19" fillId="0" borderId="10" xfId="1" applyFont="1" applyBorder="1" applyAlignment="1">
      <alignment wrapText="1"/>
    </xf>
    <xf numFmtId="43" fontId="19" fillId="0" borderId="11" xfId="1" applyFont="1" applyBorder="1" applyAlignment="1">
      <alignment wrapText="1"/>
    </xf>
    <xf numFmtId="43" fontId="18" fillId="0" borderId="11" xfId="1" applyNumberFormat="1" applyFont="1" applyFill="1" applyBorder="1" applyAlignment="1">
      <alignment vertical="center" wrapText="1"/>
    </xf>
    <xf numFmtId="0" fontId="20" fillId="5" borderId="10" xfId="2" applyFont="1" applyFill="1" applyBorder="1" applyAlignment="1">
      <alignment horizontal="center" vertical="center" wrapText="1"/>
    </xf>
    <xf numFmtId="0" fontId="20" fillId="5" borderId="16" xfId="2" applyFont="1" applyFill="1" applyBorder="1" applyAlignment="1">
      <alignment horizontal="left" vertical="center" wrapText="1"/>
    </xf>
    <xf numFmtId="43" fontId="20" fillId="5" borderId="10" xfId="3" applyFont="1" applyFill="1" applyBorder="1" applyAlignment="1">
      <alignment horizontal="center" vertical="center" wrapText="1"/>
    </xf>
    <xf numFmtId="43" fontId="20" fillId="5" borderId="10" xfId="3" applyFont="1" applyFill="1" applyBorder="1" applyAlignment="1">
      <alignment horizontal="right" vertical="center" wrapText="1"/>
    </xf>
    <xf numFmtId="43" fontId="19" fillId="0" borderId="10" xfId="1" applyFont="1" applyBorder="1" applyAlignment="1">
      <alignment horizontal="right" vertical="center" wrapText="1"/>
    </xf>
    <xf numFmtId="0" fontId="20" fillId="5" borderId="13" xfId="2" applyFont="1" applyFill="1" applyBorder="1" applyAlignment="1">
      <alignment horizontal="center" vertical="center" wrapText="1"/>
    </xf>
    <xf numFmtId="0" fontId="20" fillId="5" borderId="13" xfId="2" applyFont="1" applyFill="1" applyBorder="1" applyAlignment="1">
      <alignment horizontal="left" vertical="center" wrapText="1"/>
    </xf>
    <xf numFmtId="43" fontId="20" fillId="5" borderId="13" xfId="3" applyFont="1" applyFill="1" applyBorder="1" applyAlignment="1">
      <alignment horizontal="center" vertical="center" wrapText="1"/>
    </xf>
    <xf numFmtId="43" fontId="19" fillId="0" borderId="13" xfId="1" applyFont="1" applyBorder="1" applyAlignment="1">
      <alignment wrapText="1"/>
    </xf>
    <xf numFmtId="0" fontId="4" fillId="3" borderId="12" xfId="0" applyNumberFormat="1" applyFont="1" applyFill="1" applyBorder="1" applyAlignment="1" applyProtection="1">
      <alignment horizontal="left" vertical="center" wrapText="1"/>
      <protection locked="0"/>
    </xf>
    <xf numFmtId="165" fontId="22" fillId="4" borderId="29" xfId="6" applyNumberFormat="1" applyFont="1" applyFill="1" applyBorder="1" applyAlignment="1">
      <alignment horizontal="centerContinuous" vertical="center"/>
    </xf>
    <xf numFmtId="165" fontId="22" fillId="0" borderId="29" xfId="6" applyNumberFormat="1" applyFont="1" applyBorder="1" applyAlignment="1">
      <alignment horizontal="centerContinuous" vertical="center"/>
    </xf>
    <xf numFmtId="165" fontId="22" fillId="0" borderId="30" xfId="6" applyNumberFormat="1" applyFont="1" applyBorder="1" applyAlignment="1">
      <alignment horizontal="centerContinuous" vertical="center"/>
    </xf>
    <xf numFmtId="165" fontId="22" fillId="0" borderId="31" xfId="6" applyNumberFormat="1" applyFont="1" applyBorder="1" applyAlignment="1">
      <alignment horizontal="centerContinuous" vertical="center"/>
    </xf>
    <xf numFmtId="165" fontId="23" fillId="0" borderId="0" xfId="6" applyNumberFormat="1" applyFont="1" applyBorder="1" applyAlignment="1">
      <alignment vertical="center"/>
    </xf>
    <xf numFmtId="165" fontId="23" fillId="4" borderId="0" xfId="6" applyNumberFormat="1" applyFont="1" applyFill="1" applyBorder="1" applyAlignment="1">
      <alignment horizontal="center" vertical="center"/>
    </xf>
    <xf numFmtId="165" fontId="22" fillId="0" borderId="0" xfId="6" applyNumberFormat="1" applyFont="1" applyBorder="1" applyAlignment="1">
      <alignment horizontal="center" vertical="center" wrapText="1"/>
    </xf>
    <xf numFmtId="165" fontId="24" fillId="4" borderId="40" xfId="6" applyNumberFormat="1" applyFont="1" applyFill="1" applyBorder="1" applyAlignment="1">
      <alignment horizontal="center" vertical="center"/>
    </xf>
    <xf numFmtId="165" fontId="26" fillId="0" borderId="13" xfId="6" applyNumberFormat="1" applyFont="1" applyBorder="1" applyAlignment="1">
      <alignment vertical="center"/>
    </xf>
    <xf numFmtId="165" fontId="25" fillId="4" borderId="20" xfId="6" applyNumberFormat="1" applyFont="1" applyFill="1" applyBorder="1" applyAlignment="1">
      <alignment vertical="center"/>
    </xf>
    <xf numFmtId="10" fontId="26" fillId="0" borderId="42" xfId="5" applyNumberFormat="1" applyFont="1" applyBorder="1" applyAlignment="1">
      <alignment vertical="center"/>
    </xf>
    <xf numFmtId="165" fontId="26" fillId="0" borderId="0" xfId="6" applyNumberFormat="1" applyFont="1" applyBorder="1" applyAlignment="1">
      <alignment vertical="center"/>
    </xf>
    <xf numFmtId="165" fontId="25" fillId="10" borderId="43" xfId="6" applyNumberFormat="1" applyFont="1" applyFill="1" applyBorder="1" applyAlignment="1">
      <alignment horizontal="left" vertical="center"/>
    </xf>
    <xf numFmtId="165" fontId="26" fillId="4" borderId="45" xfId="6" applyNumberFormat="1" applyFont="1" applyFill="1" applyBorder="1" applyAlignment="1">
      <alignment horizontal="center" vertical="center"/>
    </xf>
    <xf numFmtId="165" fontId="25" fillId="0" borderId="46" xfId="6" applyNumberFormat="1" applyFont="1" applyBorder="1" applyAlignment="1">
      <alignment horizontal="left" vertical="center"/>
    </xf>
    <xf numFmtId="165" fontId="25" fillId="0" borderId="0" xfId="6" applyNumberFormat="1" applyFont="1" applyBorder="1" applyAlignment="1">
      <alignment vertical="center"/>
    </xf>
    <xf numFmtId="165" fontId="25" fillId="4" borderId="0" xfId="6" applyNumberFormat="1" applyFont="1" applyFill="1" applyBorder="1" applyAlignment="1">
      <alignment vertical="center"/>
    </xf>
    <xf numFmtId="165" fontId="25" fillId="4" borderId="47" xfId="6" applyNumberFormat="1" applyFont="1" applyFill="1" applyBorder="1" applyAlignment="1">
      <alignment vertical="center"/>
    </xf>
    <xf numFmtId="165" fontId="26" fillId="4" borderId="48" xfId="6" applyNumberFormat="1" applyFont="1" applyFill="1" applyBorder="1" applyAlignment="1">
      <alignment horizontal="center" vertical="center"/>
    </xf>
    <xf numFmtId="165" fontId="25" fillId="0" borderId="43" xfId="6" applyNumberFormat="1" applyFont="1" applyBorder="1" applyAlignment="1">
      <alignment horizontal="left" vertical="center"/>
    </xf>
    <xf numFmtId="165" fontId="25" fillId="0" borderId="38" xfId="6" applyNumberFormat="1" applyFont="1" applyBorder="1" applyAlignment="1">
      <alignment vertical="center"/>
    </xf>
    <xf numFmtId="165" fontId="25" fillId="4" borderId="38" xfId="6" applyNumberFormat="1" applyFont="1" applyFill="1" applyBorder="1" applyAlignment="1">
      <alignment vertical="center"/>
    </xf>
    <xf numFmtId="165" fontId="25" fillId="4" borderId="39" xfId="6" applyNumberFormat="1" applyFont="1" applyFill="1" applyBorder="1" applyAlignment="1">
      <alignment vertical="center"/>
    </xf>
    <xf numFmtId="165" fontId="25" fillId="9" borderId="49" xfId="6" applyNumberFormat="1" applyFont="1" applyFill="1" applyBorder="1" applyAlignment="1">
      <alignment horizontal="center" vertical="center"/>
    </xf>
    <xf numFmtId="165" fontId="25" fillId="9" borderId="50" xfId="6" applyNumberFormat="1" applyFont="1" applyFill="1" applyBorder="1" applyAlignment="1">
      <alignment horizontal="left" vertical="center"/>
    </xf>
    <xf numFmtId="165" fontId="25" fillId="9" borderId="25" xfId="6" applyNumberFormat="1" applyFont="1" applyFill="1" applyBorder="1" applyAlignment="1">
      <alignment vertical="center"/>
    </xf>
    <xf numFmtId="165" fontId="25" fillId="9" borderId="44" xfId="6" applyNumberFormat="1" applyFont="1" applyFill="1" applyBorder="1" applyAlignment="1">
      <alignment vertical="center"/>
    </xf>
    <xf numFmtId="165" fontId="25" fillId="9" borderId="51" xfId="6" applyNumberFormat="1" applyFont="1" applyFill="1" applyBorder="1" applyAlignment="1">
      <alignment vertical="center"/>
    </xf>
    <xf numFmtId="165" fontId="26" fillId="4" borderId="52" xfId="6" applyNumberFormat="1" applyFont="1" applyFill="1" applyBorder="1" applyAlignment="1">
      <alignment horizontal="left" vertical="center"/>
    </xf>
    <xf numFmtId="165" fontId="26" fillId="0" borderId="53" xfId="6" applyNumberFormat="1" applyFont="1" applyBorder="1" applyAlignment="1">
      <alignment vertical="center"/>
    </xf>
    <xf numFmtId="165" fontId="26" fillId="0" borderId="54" xfId="6" applyNumberFormat="1" applyFont="1" applyBorder="1" applyAlignment="1">
      <alignment vertical="center"/>
    </xf>
    <xf numFmtId="10" fontId="26" fillId="0" borderId="54" xfId="5" applyNumberFormat="1" applyFont="1" applyBorder="1" applyAlignment="1">
      <alignment vertical="center"/>
    </xf>
    <xf numFmtId="165" fontId="26" fillId="0" borderId="55" xfId="6" applyNumberFormat="1" applyFont="1" applyBorder="1" applyAlignment="1">
      <alignment vertical="center"/>
    </xf>
    <xf numFmtId="165" fontId="25" fillId="0" borderId="12" xfId="6" applyNumberFormat="1" applyFont="1" applyBorder="1" applyAlignment="1">
      <alignment horizontal="left" vertical="center"/>
    </xf>
    <xf numFmtId="165" fontId="22" fillId="9" borderId="28" xfId="6" applyNumberFormat="1" applyFont="1" applyFill="1" applyBorder="1" applyAlignment="1">
      <alignment horizontal="center" vertical="center" wrapText="1"/>
    </xf>
    <xf numFmtId="165" fontId="25" fillId="10" borderId="48" xfId="6" applyNumberFormat="1" applyFont="1" applyFill="1" applyBorder="1" applyAlignment="1">
      <alignment horizontal="center" vertical="center"/>
    </xf>
    <xf numFmtId="165" fontId="25" fillId="10" borderId="38" xfId="6" applyNumberFormat="1" applyFont="1" applyFill="1" applyBorder="1" applyAlignment="1">
      <alignment vertical="center"/>
    </xf>
    <xf numFmtId="165" fontId="25" fillId="10" borderId="59" xfId="6" applyNumberFormat="1" applyFont="1" applyFill="1" applyBorder="1" applyAlignment="1">
      <alignment vertical="center"/>
    </xf>
    <xf numFmtId="10" fontId="25" fillId="10" borderId="60" xfId="5" applyNumberFormat="1" applyFont="1" applyFill="1" applyBorder="1" applyAlignment="1">
      <alignment vertical="center"/>
    </xf>
    <xf numFmtId="165" fontId="24" fillId="4" borderId="61" xfId="6" applyNumberFormat="1" applyFont="1" applyFill="1" applyBorder="1" applyAlignment="1">
      <alignment horizontal="center" vertical="center"/>
    </xf>
    <xf numFmtId="165" fontId="25" fillId="0" borderId="62" xfId="6" applyNumberFormat="1" applyFont="1" applyBorder="1" applyAlignment="1">
      <alignment horizontal="left" vertical="center"/>
    </xf>
    <xf numFmtId="165" fontId="26" fillId="0" borderId="41" xfId="6" applyNumberFormat="1" applyFont="1" applyBorder="1" applyAlignment="1">
      <alignment vertical="center"/>
    </xf>
    <xf numFmtId="165" fontId="25" fillId="4" borderId="63" xfId="6" applyNumberFormat="1" applyFont="1" applyFill="1" applyBorder="1" applyAlignment="1">
      <alignment vertical="center"/>
    </xf>
    <xf numFmtId="10" fontId="26" fillId="0" borderId="57" xfId="5" applyNumberFormat="1" applyFont="1" applyBorder="1" applyAlignment="1">
      <alignment vertical="center"/>
    </xf>
    <xf numFmtId="165" fontId="26" fillId="0" borderId="64" xfId="6" applyNumberFormat="1" applyFont="1" applyBorder="1" applyAlignment="1">
      <alignment vertical="center"/>
    </xf>
    <xf numFmtId="165" fontId="26" fillId="0" borderId="40" xfId="6" applyNumberFormat="1" applyFont="1" applyBorder="1" applyAlignment="1">
      <alignment vertical="center"/>
    </xf>
    <xf numFmtId="165" fontId="26" fillId="0" borderId="65" xfId="6" applyNumberFormat="1" applyFont="1" applyBorder="1" applyAlignment="1">
      <alignment vertical="center"/>
    </xf>
    <xf numFmtId="165" fontId="24" fillId="4" borderId="56" xfId="6" applyNumberFormat="1" applyFont="1" applyFill="1" applyBorder="1" applyAlignment="1">
      <alignment horizontal="center" vertical="center"/>
    </xf>
    <xf numFmtId="165" fontId="26" fillId="4" borderId="56" xfId="6" applyNumberFormat="1" applyFont="1" applyFill="1" applyBorder="1" applyAlignment="1">
      <alignment vertical="center"/>
    </xf>
    <xf numFmtId="165" fontId="25" fillId="4" borderId="56" xfId="6" applyNumberFormat="1" applyFont="1" applyFill="1" applyBorder="1" applyAlignment="1">
      <alignment horizontal="right" vertical="center"/>
    </xf>
    <xf numFmtId="165" fontId="26" fillId="0" borderId="10" xfId="6" applyNumberFormat="1" applyFont="1" applyBorder="1" applyAlignment="1">
      <alignment vertical="center"/>
    </xf>
    <xf numFmtId="165" fontId="26" fillId="4" borderId="10" xfId="6" applyNumberFormat="1" applyFont="1" applyFill="1" applyBorder="1" applyAlignment="1">
      <alignment vertical="center"/>
    </xf>
    <xf numFmtId="165" fontId="25" fillId="4" borderId="10" xfId="6" applyNumberFormat="1" applyFont="1" applyFill="1" applyBorder="1" applyAlignment="1">
      <alignment vertical="center"/>
    </xf>
    <xf numFmtId="165" fontId="22" fillId="9" borderId="37" xfId="6" applyNumberFormat="1" applyFont="1" applyFill="1" applyBorder="1" applyAlignment="1">
      <alignment horizontal="center" vertical="center" wrapText="1"/>
    </xf>
    <xf numFmtId="165" fontId="22" fillId="9" borderId="66" xfId="6" applyNumberFormat="1" applyFont="1" applyFill="1" applyBorder="1" applyAlignment="1">
      <alignment horizontal="center" vertical="center" wrapText="1"/>
    </xf>
    <xf numFmtId="165" fontId="22" fillId="9" borderId="32" xfId="6" applyNumberFormat="1" applyFont="1" applyFill="1" applyBorder="1" applyAlignment="1">
      <alignment horizontal="center" vertical="center" wrapText="1"/>
    </xf>
    <xf numFmtId="165" fontId="22" fillId="9" borderId="67" xfId="6" applyNumberFormat="1" applyFont="1" applyFill="1" applyBorder="1" applyAlignment="1">
      <alignment horizontal="center" vertical="center" wrapText="1"/>
    </xf>
    <xf numFmtId="165" fontId="22" fillId="9" borderId="33" xfId="6" applyNumberFormat="1" applyFont="1" applyFill="1" applyBorder="1" applyAlignment="1">
      <alignment horizontal="center" vertical="center" wrapText="1"/>
    </xf>
    <xf numFmtId="165" fontId="26" fillId="11" borderId="61" xfId="6" applyNumberFormat="1" applyFont="1" applyFill="1" applyBorder="1" applyAlignment="1">
      <alignment vertical="center"/>
    </xf>
    <xf numFmtId="165" fontId="26" fillId="11" borderId="13" xfId="6" applyNumberFormat="1" applyFont="1" applyFill="1" applyBorder="1" applyAlignment="1">
      <alignment vertical="center"/>
    </xf>
    <xf numFmtId="165" fontId="26" fillId="11" borderId="65" xfId="6" applyNumberFormat="1" applyFont="1" applyFill="1" applyBorder="1" applyAlignment="1">
      <alignment vertical="center"/>
    </xf>
    <xf numFmtId="43" fontId="19" fillId="0" borderId="10" xfId="1" applyFont="1" applyBorder="1" applyAlignment="1">
      <alignment vertical="center" wrapText="1"/>
    </xf>
    <xf numFmtId="43" fontId="5" fillId="2" borderId="19" xfId="1" applyNumberFormat="1" applyFont="1" applyFill="1" applyBorder="1" applyAlignment="1">
      <alignment horizontal="center" vertical="center"/>
    </xf>
    <xf numFmtId="43" fontId="5" fillId="2" borderId="4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3" fontId="5" fillId="2" borderId="19" xfId="0" applyNumberFormat="1" applyFont="1" applyFill="1" applyBorder="1" applyAlignment="1">
      <alignment horizontal="center" vertical="center"/>
    </xf>
    <xf numFmtId="3" fontId="5" fillId="2" borderId="10" xfId="0" applyNumberFormat="1" applyFont="1" applyFill="1" applyBorder="1" applyAlignment="1">
      <alignment horizontal="center" vertical="center"/>
    </xf>
    <xf numFmtId="43" fontId="5" fillId="2" borderId="19" xfId="0" applyNumberFormat="1" applyFont="1" applyFill="1" applyBorder="1" applyAlignment="1">
      <alignment horizontal="center" vertical="center"/>
    </xf>
    <xf numFmtId="43" fontId="5" fillId="2" borderId="10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2" fillId="6" borderId="0" xfId="0" applyFont="1" applyFill="1" applyAlignment="1">
      <alignment horizontal="center"/>
    </xf>
    <xf numFmtId="0" fontId="13" fillId="4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horizontal="right" vertical="center" wrapText="1"/>
    </xf>
    <xf numFmtId="0" fontId="0" fillId="4" borderId="0" xfId="0" applyFill="1" applyAlignment="1">
      <alignment horizontal="center"/>
    </xf>
    <xf numFmtId="0" fontId="15" fillId="4" borderId="24" xfId="0" applyFont="1" applyFill="1" applyBorder="1" applyAlignment="1">
      <alignment horizontal="center" vertical="center"/>
    </xf>
    <xf numFmtId="0" fontId="15" fillId="4" borderId="25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/>
    </xf>
    <xf numFmtId="0" fontId="0" fillId="4" borderId="24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165" fontId="22" fillId="9" borderId="32" xfId="6" applyNumberFormat="1" applyFont="1" applyFill="1" applyBorder="1" applyAlignment="1">
      <alignment horizontal="center" vertical="center" wrapText="1"/>
    </xf>
    <xf numFmtId="165" fontId="22" fillId="9" borderId="58" xfId="6" applyNumberFormat="1" applyFont="1" applyFill="1" applyBorder="1" applyAlignment="1">
      <alignment horizontal="center" vertical="center" wrapText="1"/>
    </xf>
    <xf numFmtId="165" fontId="22" fillId="9" borderId="33" xfId="6" applyNumberFormat="1" applyFont="1" applyFill="1" applyBorder="1" applyAlignment="1">
      <alignment horizontal="center" vertical="center" wrapText="1"/>
    </xf>
    <xf numFmtId="165" fontId="22" fillId="9" borderId="37" xfId="6" applyNumberFormat="1" applyFont="1" applyFill="1" applyBorder="1" applyAlignment="1">
      <alignment horizontal="center" vertical="center" wrapText="1"/>
    </xf>
    <xf numFmtId="165" fontId="23" fillId="8" borderId="34" xfId="6" applyNumberFormat="1" applyFont="1" applyFill="1" applyBorder="1" applyAlignment="1">
      <alignment horizontal="center" vertical="center"/>
    </xf>
    <xf numFmtId="165" fontId="23" fillId="8" borderId="35" xfId="6" applyNumberFormat="1" applyFont="1" applyFill="1" applyBorder="1" applyAlignment="1">
      <alignment horizontal="center" vertical="center"/>
    </xf>
    <xf numFmtId="165" fontId="23" fillId="8" borderId="36" xfId="6" applyNumberFormat="1" applyFont="1" applyFill="1" applyBorder="1" applyAlignment="1">
      <alignment horizontal="center" vertical="center"/>
    </xf>
  </cellXfs>
  <cellStyles count="7">
    <cellStyle name="Normal" xfId="0" builtinId="0"/>
    <cellStyle name="Normal 2" xfId="2"/>
    <cellStyle name="Normal 3" xfId="4"/>
    <cellStyle name="Porcentagem" xfId="5" builtinId="5"/>
    <cellStyle name="Separador de milhares 2" xfId="6"/>
    <cellStyle name="Vírgula" xfId="1" builtinId="3"/>
    <cellStyle name="Vírgula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4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</xdr:row>
      <xdr:rowOff>0</xdr:rowOff>
    </xdr:from>
    <xdr:ext cx="184731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868680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8686800" y="502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84731" cy="264560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 txBox="1"/>
      </xdr:nvSpPr>
      <xdr:spPr>
        <a:xfrm>
          <a:off x="868680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 txBox="1"/>
      </xdr:nvSpPr>
      <xdr:spPr>
        <a:xfrm>
          <a:off x="868680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SpPr txBox="1"/>
      </xdr:nvSpPr>
      <xdr:spPr>
        <a:xfrm>
          <a:off x="868680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SpPr txBox="1"/>
      </xdr:nvSpPr>
      <xdr:spPr>
        <a:xfrm>
          <a:off x="8686800" y="426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SpPr txBox="1"/>
      </xdr:nvSpPr>
      <xdr:spPr>
        <a:xfrm>
          <a:off x="8686800" y="426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64560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SpPr txBox="1"/>
      </xdr:nvSpPr>
      <xdr:spPr>
        <a:xfrm>
          <a:off x="8686800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64560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 txBox="1"/>
      </xdr:nvSpPr>
      <xdr:spPr>
        <a:xfrm>
          <a:off x="8686800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64560"/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SpPr txBox="1"/>
      </xdr:nvSpPr>
      <xdr:spPr>
        <a:xfrm>
          <a:off x="86868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64560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SpPr txBox="1"/>
      </xdr:nvSpPr>
      <xdr:spPr>
        <a:xfrm>
          <a:off x="86868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64560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xmlns="" id="{00000000-0008-0000-0300-00000D000000}"/>
            </a:ext>
          </a:extLst>
        </xdr:cNvPr>
        <xdr:cNvSpPr txBox="1"/>
      </xdr:nvSpPr>
      <xdr:spPr>
        <a:xfrm>
          <a:off x="8678333" y="2180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64560"/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xmlns="" id="{00000000-0008-0000-0300-00000E000000}"/>
            </a:ext>
          </a:extLst>
        </xdr:cNvPr>
        <xdr:cNvSpPr txBox="1"/>
      </xdr:nvSpPr>
      <xdr:spPr>
        <a:xfrm>
          <a:off x="8678333" y="2180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64560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xmlns="" id="{00000000-0008-0000-0300-00000F000000}"/>
            </a:ext>
          </a:extLst>
        </xdr:cNvPr>
        <xdr:cNvSpPr txBox="1"/>
      </xdr:nvSpPr>
      <xdr:spPr>
        <a:xfrm>
          <a:off x="8678333" y="2180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64560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xmlns="" id="{00000000-0008-0000-0300-000010000000}"/>
            </a:ext>
          </a:extLst>
        </xdr:cNvPr>
        <xdr:cNvSpPr txBox="1"/>
      </xdr:nvSpPr>
      <xdr:spPr>
        <a:xfrm>
          <a:off x="8678333" y="2180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64560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xmlns="" id="{00000000-0008-0000-0300-000011000000}"/>
            </a:ext>
          </a:extLst>
        </xdr:cNvPr>
        <xdr:cNvSpPr txBox="1"/>
      </xdr:nvSpPr>
      <xdr:spPr>
        <a:xfrm>
          <a:off x="8678333" y="3323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64560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xmlns="" id="{00000000-0008-0000-0300-000012000000}"/>
            </a:ext>
          </a:extLst>
        </xdr:cNvPr>
        <xdr:cNvSpPr txBox="1"/>
      </xdr:nvSpPr>
      <xdr:spPr>
        <a:xfrm>
          <a:off x="8678333" y="3323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64560"/>
    <xdr:sp macro="" textlink="">
      <xdr:nvSpPr>
        <xdr:cNvPr id="19" name="CaixaDeTexto 18">
          <a:extLst>
            <a:ext uri="{FF2B5EF4-FFF2-40B4-BE49-F238E27FC236}">
              <a16:creationId xmlns:a16="http://schemas.microsoft.com/office/drawing/2014/main" xmlns="" id="{00000000-0008-0000-0300-000013000000}"/>
            </a:ext>
          </a:extLst>
        </xdr:cNvPr>
        <xdr:cNvSpPr txBox="1"/>
      </xdr:nvSpPr>
      <xdr:spPr>
        <a:xfrm>
          <a:off x="8678333" y="784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64560"/>
    <xdr:sp macro="" textlink="">
      <xdr:nvSpPr>
        <xdr:cNvPr id="20" name="CaixaDeTexto 19">
          <a:extLst>
            <a:ext uri="{FF2B5EF4-FFF2-40B4-BE49-F238E27FC236}">
              <a16:creationId xmlns:a16="http://schemas.microsoft.com/office/drawing/2014/main" xmlns="" id="{00000000-0008-0000-0300-000014000000}"/>
            </a:ext>
          </a:extLst>
        </xdr:cNvPr>
        <xdr:cNvSpPr txBox="1"/>
      </xdr:nvSpPr>
      <xdr:spPr>
        <a:xfrm>
          <a:off x="8678333" y="784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64560"/>
    <xdr:sp macro="" textlink="">
      <xdr:nvSpPr>
        <xdr:cNvPr id="21" name="CaixaDeTexto 20">
          <a:extLst>
            <a:ext uri="{FF2B5EF4-FFF2-40B4-BE49-F238E27FC236}">
              <a16:creationId xmlns:a16="http://schemas.microsoft.com/office/drawing/2014/main" xmlns="" id="{00000000-0008-0000-0300-000015000000}"/>
            </a:ext>
          </a:extLst>
        </xdr:cNvPr>
        <xdr:cNvSpPr txBox="1"/>
      </xdr:nvSpPr>
      <xdr:spPr>
        <a:xfrm>
          <a:off x="8678333" y="841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64560"/>
    <xdr:sp macro="" textlink="">
      <xdr:nvSpPr>
        <xdr:cNvPr id="22" name="CaixaDeTexto 21">
          <a:extLst>
            <a:ext uri="{FF2B5EF4-FFF2-40B4-BE49-F238E27FC236}">
              <a16:creationId xmlns:a16="http://schemas.microsoft.com/office/drawing/2014/main" xmlns="" id="{00000000-0008-0000-0300-000016000000}"/>
            </a:ext>
          </a:extLst>
        </xdr:cNvPr>
        <xdr:cNvSpPr txBox="1"/>
      </xdr:nvSpPr>
      <xdr:spPr>
        <a:xfrm>
          <a:off x="8678333" y="841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64560"/>
    <xdr:sp macro="" textlink="">
      <xdr:nvSpPr>
        <xdr:cNvPr id="23" name="CaixaDeTexto 22">
          <a:extLst>
            <a:ext uri="{FF2B5EF4-FFF2-40B4-BE49-F238E27FC236}">
              <a16:creationId xmlns:a16="http://schemas.microsoft.com/office/drawing/2014/main" xmlns="" id="{00000000-0008-0000-0300-000017000000}"/>
            </a:ext>
          </a:extLst>
        </xdr:cNvPr>
        <xdr:cNvSpPr txBox="1"/>
      </xdr:nvSpPr>
      <xdr:spPr>
        <a:xfrm>
          <a:off x="8678333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64560"/>
    <xdr:sp macro="" textlink="">
      <xdr:nvSpPr>
        <xdr:cNvPr id="24" name="CaixaDeTexto 23">
          <a:extLst>
            <a:ext uri="{FF2B5EF4-FFF2-40B4-BE49-F238E27FC236}">
              <a16:creationId xmlns:a16="http://schemas.microsoft.com/office/drawing/2014/main" xmlns="" id="{00000000-0008-0000-0300-000018000000}"/>
            </a:ext>
          </a:extLst>
        </xdr:cNvPr>
        <xdr:cNvSpPr txBox="1"/>
      </xdr:nvSpPr>
      <xdr:spPr>
        <a:xfrm>
          <a:off x="8678333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64560"/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xmlns="" id="{00000000-0008-0000-0300-000019000000}"/>
            </a:ext>
          </a:extLst>
        </xdr:cNvPr>
        <xdr:cNvSpPr txBox="1"/>
      </xdr:nvSpPr>
      <xdr:spPr>
        <a:xfrm>
          <a:off x="8678333" y="721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64560"/>
    <xdr:sp macro="" textlink="">
      <xdr:nvSpPr>
        <xdr:cNvPr id="26" name="CaixaDeTexto 25">
          <a:extLst>
            <a:ext uri="{FF2B5EF4-FFF2-40B4-BE49-F238E27FC236}">
              <a16:creationId xmlns:a16="http://schemas.microsoft.com/office/drawing/2014/main" xmlns="" id="{00000000-0008-0000-0300-00001A000000}"/>
            </a:ext>
          </a:extLst>
        </xdr:cNvPr>
        <xdr:cNvSpPr txBox="1"/>
      </xdr:nvSpPr>
      <xdr:spPr>
        <a:xfrm>
          <a:off x="8678333" y="721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64560"/>
    <xdr:sp macro="" textlink="">
      <xdr:nvSpPr>
        <xdr:cNvPr id="27" name="CaixaDeTexto 26">
          <a:extLst>
            <a:ext uri="{FF2B5EF4-FFF2-40B4-BE49-F238E27FC236}">
              <a16:creationId xmlns:a16="http://schemas.microsoft.com/office/drawing/2014/main" xmlns="" id="{00000000-0008-0000-0300-00001B000000}"/>
            </a:ext>
          </a:extLst>
        </xdr:cNvPr>
        <xdr:cNvSpPr txBox="1"/>
      </xdr:nvSpPr>
      <xdr:spPr>
        <a:xfrm>
          <a:off x="8678333" y="7789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64560"/>
    <xdr:sp macro="" textlink="">
      <xdr:nvSpPr>
        <xdr:cNvPr id="28" name="CaixaDeTexto 27">
          <a:extLst>
            <a:ext uri="{FF2B5EF4-FFF2-40B4-BE49-F238E27FC236}">
              <a16:creationId xmlns:a16="http://schemas.microsoft.com/office/drawing/2014/main" xmlns="" id="{00000000-0008-0000-0300-00001C000000}"/>
            </a:ext>
          </a:extLst>
        </xdr:cNvPr>
        <xdr:cNvSpPr txBox="1"/>
      </xdr:nvSpPr>
      <xdr:spPr>
        <a:xfrm>
          <a:off x="8678333" y="7789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64560"/>
    <xdr:sp macro="" textlink="">
      <xdr:nvSpPr>
        <xdr:cNvPr id="31" name="CaixaDeTexto 30">
          <a:extLst>
            <a:ext uri="{FF2B5EF4-FFF2-40B4-BE49-F238E27FC236}">
              <a16:creationId xmlns:a16="http://schemas.microsoft.com/office/drawing/2014/main" xmlns="" id="{00000000-0008-0000-0300-00001F000000}"/>
            </a:ext>
          </a:extLst>
        </xdr:cNvPr>
        <xdr:cNvSpPr txBox="1"/>
      </xdr:nvSpPr>
      <xdr:spPr>
        <a:xfrm>
          <a:off x="8678333" y="836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64560"/>
    <xdr:sp macro="" textlink="">
      <xdr:nvSpPr>
        <xdr:cNvPr id="32" name="CaixaDeTexto 31">
          <a:extLst>
            <a:ext uri="{FF2B5EF4-FFF2-40B4-BE49-F238E27FC236}">
              <a16:creationId xmlns:a16="http://schemas.microsoft.com/office/drawing/2014/main" xmlns="" id="{00000000-0008-0000-0300-000020000000}"/>
            </a:ext>
          </a:extLst>
        </xdr:cNvPr>
        <xdr:cNvSpPr txBox="1"/>
      </xdr:nvSpPr>
      <xdr:spPr>
        <a:xfrm>
          <a:off x="8678333" y="836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64560"/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xmlns="" id="{00000000-0008-0000-0300-000021000000}"/>
            </a:ext>
          </a:extLst>
        </xdr:cNvPr>
        <xdr:cNvSpPr txBox="1"/>
      </xdr:nvSpPr>
      <xdr:spPr>
        <a:xfrm>
          <a:off x="8678333" y="612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64560"/>
    <xdr:sp macro="" textlink="">
      <xdr:nvSpPr>
        <xdr:cNvPr id="34" name="CaixaDeTexto 33">
          <a:extLst>
            <a:ext uri="{FF2B5EF4-FFF2-40B4-BE49-F238E27FC236}">
              <a16:creationId xmlns:a16="http://schemas.microsoft.com/office/drawing/2014/main" xmlns="" id="{00000000-0008-0000-0300-000022000000}"/>
            </a:ext>
          </a:extLst>
        </xdr:cNvPr>
        <xdr:cNvSpPr txBox="1"/>
      </xdr:nvSpPr>
      <xdr:spPr>
        <a:xfrm>
          <a:off x="8678333" y="612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64560"/>
    <xdr:sp macro="" textlink="">
      <xdr:nvSpPr>
        <xdr:cNvPr id="35" name="CaixaDeTexto 34">
          <a:extLst>
            <a:ext uri="{FF2B5EF4-FFF2-40B4-BE49-F238E27FC236}">
              <a16:creationId xmlns:a16="http://schemas.microsoft.com/office/drawing/2014/main" xmlns="" id="{00000000-0008-0000-0300-000023000000}"/>
            </a:ext>
          </a:extLst>
        </xdr:cNvPr>
        <xdr:cNvSpPr txBox="1"/>
      </xdr:nvSpPr>
      <xdr:spPr>
        <a:xfrm>
          <a:off x="8678333" y="631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64560"/>
    <xdr:sp macro="" textlink="">
      <xdr:nvSpPr>
        <xdr:cNvPr id="36" name="CaixaDeTexto 35">
          <a:extLst>
            <a:ext uri="{FF2B5EF4-FFF2-40B4-BE49-F238E27FC236}">
              <a16:creationId xmlns:a16="http://schemas.microsoft.com/office/drawing/2014/main" xmlns="" id="{00000000-0008-0000-0300-000024000000}"/>
            </a:ext>
          </a:extLst>
        </xdr:cNvPr>
        <xdr:cNvSpPr txBox="1"/>
      </xdr:nvSpPr>
      <xdr:spPr>
        <a:xfrm>
          <a:off x="8678333" y="631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64560"/>
    <xdr:sp macro="" textlink="">
      <xdr:nvSpPr>
        <xdr:cNvPr id="37" name="CaixaDeTexto 36">
          <a:extLst>
            <a:ext uri="{FF2B5EF4-FFF2-40B4-BE49-F238E27FC236}">
              <a16:creationId xmlns:a16="http://schemas.microsoft.com/office/drawing/2014/main" xmlns="" id="{00000000-0008-0000-0300-000025000000}"/>
            </a:ext>
          </a:extLst>
        </xdr:cNvPr>
        <xdr:cNvSpPr txBox="1"/>
      </xdr:nvSpPr>
      <xdr:spPr>
        <a:xfrm>
          <a:off x="8678333" y="631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64560"/>
    <xdr:sp macro="" textlink="">
      <xdr:nvSpPr>
        <xdr:cNvPr id="38" name="CaixaDeTexto 37">
          <a:extLst>
            <a:ext uri="{FF2B5EF4-FFF2-40B4-BE49-F238E27FC236}">
              <a16:creationId xmlns:a16="http://schemas.microsoft.com/office/drawing/2014/main" xmlns="" id="{00000000-0008-0000-0300-000026000000}"/>
            </a:ext>
          </a:extLst>
        </xdr:cNvPr>
        <xdr:cNvSpPr txBox="1"/>
      </xdr:nvSpPr>
      <xdr:spPr>
        <a:xfrm>
          <a:off x="8678333" y="631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64560"/>
    <xdr:sp macro="" textlink="">
      <xdr:nvSpPr>
        <xdr:cNvPr id="39" name="CaixaDeTexto 38">
          <a:extLst>
            <a:ext uri="{FF2B5EF4-FFF2-40B4-BE49-F238E27FC236}">
              <a16:creationId xmlns:a16="http://schemas.microsoft.com/office/drawing/2014/main" xmlns="" id="{00000000-0008-0000-0300-000027000000}"/>
            </a:ext>
          </a:extLst>
        </xdr:cNvPr>
        <xdr:cNvSpPr txBox="1"/>
      </xdr:nvSpPr>
      <xdr:spPr>
        <a:xfrm>
          <a:off x="8678333" y="688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64560"/>
    <xdr:sp macro="" textlink="">
      <xdr:nvSpPr>
        <xdr:cNvPr id="40" name="CaixaDeTexto 39">
          <a:extLst>
            <a:ext uri="{FF2B5EF4-FFF2-40B4-BE49-F238E27FC236}">
              <a16:creationId xmlns:a16="http://schemas.microsoft.com/office/drawing/2014/main" xmlns="" id="{00000000-0008-0000-0300-000028000000}"/>
            </a:ext>
          </a:extLst>
        </xdr:cNvPr>
        <xdr:cNvSpPr txBox="1"/>
      </xdr:nvSpPr>
      <xdr:spPr>
        <a:xfrm>
          <a:off x="8678333" y="688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64560"/>
    <xdr:sp macro="" textlink="">
      <xdr:nvSpPr>
        <xdr:cNvPr id="41" name="CaixaDeTexto 40">
          <a:extLst>
            <a:ext uri="{FF2B5EF4-FFF2-40B4-BE49-F238E27FC236}">
              <a16:creationId xmlns:a16="http://schemas.microsoft.com/office/drawing/2014/main" xmlns="" id="{00000000-0008-0000-0300-000029000000}"/>
            </a:ext>
          </a:extLst>
        </xdr:cNvPr>
        <xdr:cNvSpPr txBox="1"/>
      </xdr:nvSpPr>
      <xdr:spPr>
        <a:xfrm>
          <a:off x="8678333" y="746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64560"/>
    <xdr:sp macro="" textlink="">
      <xdr:nvSpPr>
        <xdr:cNvPr id="42" name="CaixaDeTexto 41">
          <a:extLst>
            <a:ext uri="{FF2B5EF4-FFF2-40B4-BE49-F238E27FC236}">
              <a16:creationId xmlns:a16="http://schemas.microsoft.com/office/drawing/2014/main" xmlns="" id="{00000000-0008-0000-0300-00002A000000}"/>
            </a:ext>
          </a:extLst>
        </xdr:cNvPr>
        <xdr:cNvSpPr txBox="1"/>
      </xdr:nvSpPr>
      <xdr:spPr>
        <a:xfrm>
          <a:off x="8678333" y="746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64560"/>
    <xdr:sp macro="" textlink="">
      <xdr:nvSpPr>
        <xdr:cNvPr id="43" name="CaixaDeTexto 42">
          <a:extLst>
            <a:ext uri="{FF2B5EF4-FFF2-40B4-BE49-F238E27FC236}">
              <a16:creationId xmlns:a16="http://schemas.microsoft.com/office/drawing/2014/main" xmlns="" id="{00000000-0008-0000-0300-00002B000000}"/>
            </a:ext>
          </a:extLst>
        </xdr:cNvPr>
        <xdr:cNvSpPr txBox="1"/>
      </xdr:nvSpPr>
      <xdr:spPr>
        <a:xfrm>
          <a:off x="8678333" y="465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64560"/>
    <xdr:sp macro="" textlink="">
      <xdr:nvSpPr>
        <xdr:cNvPr id="44" name="CaixaDeTexto 43">
          <a:extLst>
            <a:ext uri="{FF2B5EF4-FFF2-40B4-BE49-F238E27FC236}">
              <a16:creationId xmlns:a16="http://schemas.microsoft.com/office/drawing/2014/main" xmlns="" id="{00000000-0008-0000-0300-00002C000000}"/>
            </a:ext>
          </a:extLst>
        </xdr:cNvPr>
        <xdr:cNvSpPr txBox="1"/>
      </xdr:nvSpPr>
      <xdr:spPr>
        <a:xfrm>
          <a:off x="8678333" y="465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64560"/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xmlns="" id="{00000000-0008-0000-0300-00002D000000}"/>
            </a:ext>
          </a:extLst>
        </xdr:cNvPr>
        <xdr:cNvSpPr txBox="1"/>
      </xdr:nvSpPr>
      <xdr:spPr>
        <a:xfrm>
          <a:off x="8678333" y="465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64560"/>
    <xdr:sp macro="" textlink="">
      <xdr:nvSpPr>
        <xdr:cNvPr id="46" name="CaixaDeTexto 45">
          <a:extLst>
            <a:ext uri="{FF2B5EF4-FFF2-40B4-BE49-F238E27FC236}">
              <a16:creationId xmlns:a16="http://schemas.microsoft.com/office/drawing/2014/main" xmlns="" id="{00000000-0008-0000-0300-00002E000000}"/>
            </a:ext>
          </a:extLst>
        </xdr:cNvPr>
        <xdr:cNvSpPr txBox="1"/>
      </xdr:nvSpPr>
      <xdr:spPr>
        <a:xfrm>
          <a:off x="8678333" y="465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64560"/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xmlns="" id="{00000000-0008-0000-0300-00002F000000}"/>
            </a:ext>
          </a:extLst>
        </xdr:cNvPr>
        <xdr:cNvSpPr txBox="1"/>
      </xdr:nvSpPr>
      <xdr:spPr>
        <a:xfrm>
          <a:off x="8678333" y="3704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64560"/>
    <xdr:sp macro="" textlink="">
      <xdr:nvSpPr>
        <xdr:cNvPr id="48" name="CaixaDeTexto 47">
          <a:extLst>
            <a:ext uri="{FF2B5EF4-FFF2-40B4-BE49-F238E27FC236}">
              <a16:creationId xmlns:a16="http://schemas.microsoft.com/office/drawing/2014/main" xmlns="" id="{00000000-0008-0000-0300-000030000000}"/>
            </a:ext>
          </a:extLst>
        </xdr:cNvPr>
        <xdr:cNvSpPr txBox="1"/>
      </xdr:nvSpPr>
      <xdr:spPr>
        <a:xfrm>
          <a:off x="8678333" y="3704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84731" cy="264560"/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xmlns="" id="{00000000-0008-0000-0300-000031000000}"/>
            </a:ext>
          </a:extLst>
        </xdr:cNvPr>
        <xdr:cNvSpPr txBox="1"/>
      </xdr:nvSpPr>
      <xdr:spPr>
        <a:xfrm>
          <a:off x="8753475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84731" cy="264560"/>
    <xdr:sp macro="" textlink="">
      <xdr:nvSpPr>
        <xdr:cNvPr id="50" name="CaixaDeTexto 49">
          <a:extLst>
            <a:ext uri="{FF2B5EF4-FFF2-40B4-BE49-F238E27FC236}">
              <a16:creationId xmlns:a16="http://schemas.microsoft.com/office/drawing/2014/main" xmlns="" id="{00000000-0008-0000-0300-000032000000}"/>
            </a:ext>
          </a:extLst>
        </xdr:cNvPr>
        <xdr:cNvSpPr txBox="1"/>
      </xdr:nvSpPr>
      <xdr:spPr>
        <a:xfrm>
          <a:off x="8753475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64560"/>
    <xdr:sp macro="" textlink="">
      <xdr:nvSpPr>
        <xdr:cNvPr id="51" name="CaixaDeTexto 50">
          <a:extLst>
            <a:ext uri="{FF2B5EF4-FFF2-40B4-BE49-F238E27FC236}">
              <a16:creationId xmlns:a16="http://schemas.microsoft.com/office/drawing/2014/main" xmlns="" id="{00000000-0008-0000-0300-000033000000}"/>
            </a:ext>
          </a:extLst>
        </xdr:cNvPr>
        <xdr:cNvSpPr txBox="1"/>
      </xdr:nvSpPr>
      <xdr:spPr>
        <a:xfrm>
          <a:off x="8678333" y="574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64560"/>
    <xdr:sp macro="" textlink="">
      <xdr:nvSpPr>
        <xdr:cNvPr id="52" name="CaixaDeTexto 51">
          <a:extLst>
            <a:ext uri="{FF2B5EF4-FFF2-40B4-BE49-F238E27FC236}">
              <a16:creationId xmlns:a16="http://schemas.microsoft.com/office/drawing/2014/main" xmlns="" id="{00000000-0008-0000-0300-000034000000}"/>
            </a:ext>
          </a:extLst>
        </xdr:cNvPr>
        <xdr:cNvSpPr txBox="1"/>
      </xdr:nvSpPr>
      <xdr:spPr>
        <a:xfrm>
          <a:off x="8678333" y="574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64560"/>
    <xdr:sp macro="" textlink="">
      <xdr:nvSpPr>
        <xdr:cNvPr id="53" name="CaixaDeTexto 52">
          <a:extLst>
            <a:ext uri="{FF2B5EF4-FFF2-40B4-BE49-F238E27FC236}">
              <a16:creationId xmlns:a16="http://schemas.microsoft.com/office/drawing/2014/main" xmlns="" id="{00000000-0008-0000-0300-000035000000}"/>
            </a:ext>
          </a:extLst>
        </xdr:cNvPr>
        <xdr:cNvSpPr txBox="1"/>
      </xdr:nvSpPr>
      <xdr:spPr>
        <a:xfrm>
          <a:off x="8678333" y="746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64560"/>
    <xdr:sp macro="" textlink="">
      <xdr:nvSpPr>
        <xdr:cNvPr id="54" name="CaixaDeTexto 53">
          <a:extLst>
            <a:ext uri="{FF2B5EF4-FFF2-40B4-BE49-F238E27FC236}">
              <a16:creationId xmlns:a16="http://schemas.microsoft.com/office/drawing/2014/main" xmlns="" id="{00000000-0008-0000-0300-000036000000}"/>
            </a:ext>
          </a:extLst>
        </xdr:cNvPr>
        <xdr:cNvSpPr txBox="1"/>
      </xdr:nvSpPr>
      <xdr:spPr>
        <a:xfrm>
          <a:off x="8678333" y="746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64560"/>
    <xdr:sp macro="" textlink="">
      <xdr:nvSpPr>
        <xdr:cNvPr id="55" name="CaixaDeTexto 54">
          <a:extLst>
            <a:ext uri="{FF2B5EF4-FFF2-40B4-BE49-F238E27FC236}">
              <a16:creationId xmlns:a16="http://schemas.microsoft.com/office/drawing/2014/main" xmlns="" id="{00000000-0008-0000-0300-000037000000}"/>
            </a:ext>
          </a:extLst>
        </xdr:cNvPr>
        <xdr:cNvSpPr txBox="1"/>
      </xdr:nvSpPr>
      <xdr:spPr>
        <a:xfrm>
          <a:off x="8678333" y="6074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64560"/>
    <xdr:sp macro="" textlink="">
      <xdr:nvSpPr>
        <xdr:cNvPr id="56" name="CaixaDeTexto 55">
          <a:extLst>
            <a:ext uri="{FF2B5EF4-FFF2-40B4-BE49-F238E27FC236}">
              <a16:creationId xmlns:a16="http://schemas.microsoft.com/office/drawing/2014/main" xmlns="" id="{00000000-0008-0000-0300-000038000000}"/>
            </a:ext>
          </a:extLst>
        </xdr:cNvPr>
        <xdr:cNvSpPr txBox="1"/>
      </xdr:nvSpPr>
      <xdr:spPr>
        <a:xfrm>
          <a:off x="8678333" y="6074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57" name="CaixaDeTexto 56">
          <a:extLst>
            <a:ext uri="{FF2B5EF4-FFF2-40B4-BE49-F238E27FC236}">
              <a16:creationId xmlns:a16="http://schemas.microsoft.com/office/drawing/2014/main" xmlns="" id="{FD9B7D56-B0DF-4718-B044-20E08C309C44}"/>
            </a:ext>
          </a:extLst>
        </xdr:cNvPr>
        <xdr:cNvSpPr txBox="1"/>
      </xdr:nvSpPr>
      <xdr:spPr>
        <a:xfrm>
          <a:off x="6505222" y="3527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58" name="CaixaDeTexto 57">
          <a:extLst>
            <a:ext uri="{FF2B5EF4-FFF2-40B4-BE49-F238E27FC236}">
              <a16:creationId xmlns:a16="http://schemas.microsoft.com/office/drawing/2014/main" xmlns="" id="{183CE4B9-D7A7-4326-A9BD-5EEBBF8AED3D}"/>
            </a:ext>
          </a:extLst>
        </xdr:cNvPr>
        <xdr:cNvSpPr txBox="1"/>
      </xdr:nvSpPr>
      <xdr:spPr>
        <a:xfrm>
          <a:off x="6505222" y="3527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59" name="CaixaDeTexto 58">
          <a:extLst>
            <a:ext uri="{FF2B5EF4-FFF2-40B4-BE49-F238E27FC236}">
              <a16:creationId xmlns:a16="http://schemas.microsoft.com/office/drawing/2014/main" xmlns="" id="{7486B9C0-3909-4D7E-90EA-0B10DAC7019D}"/>
            </a:ext>
          </a:extLst>
        </xdr:cNvPr>
        <xdr:cNvSpPr txBox="1"/>
      </xdr:nvSpPr>
      <xdr:spPr>
        <a:xfrm>
          <a:off x="6505222" y="3527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60" name="CaixaDeTexto 59">
          <a:extLst>
            <a:ext uri="{FF2B5EF4-FFF2-40B4-BE49-F238E27FC236}">
              <a16:creationId xmlns:a16="http://schemas.microsoft.com/office/drawing/2014/main" xmlns="" id="{96428F2C-4DEC-43A5-9888-D69D63F936AB}"/>
            </a:ext>
          </a:extLst>
        </xdr:cNvPr>
        <xdr:cNvSpPr txBox="1"/>
      </xdr:nvSpPr>
      <xdr:spPr>
        <a:xfrm>
          <a:off x="6505222" y="3527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61" name="CaixaDeTexto 60">
          <a:extLst>
            <a:ext uri="{FF2B5EF4-FFF2-40B4-BE49-F238E27FC236}">
              <a16:creationId xmlns:a16="http://schemas.microsoft.com/office/drawing/2014/main" xmlns="" id="{8165E823-4913-49C2-B761-B2392868CA17}"/>
            </a:ext>
          </a:extLst>
        </xdr:cNvPr>
        <xdr:cNvSpPr txBox="1"/>
      </xdr:nvSpPr>
      <xdr:spPr>
        <a:xfrm>
          <a:off x="6505222" y="2060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62" name="CaixaDeTexto 61">
          <a:extLst>
            <a:ext uri="{FF2B5EF4-FFF2-40B4-BE49-F238E27FC236}">
              <a16:creationId xmlns:a16="http://schemas.microsoft.com/office/drawing/2014/main" xmlns="" id="{9E585C83-E79D-495E-808D-1646DAF2136A}"/>
            </a:ext>
          </a:extLst>
        </xdr:cNvPr>
        <xdr:cNvSpPr txBox="1"/>
      </xdr:nvSpPr>
      <xdr:spPr>
        <a:xfrm>
          <a:off x="6505222" y="2060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63" name="CaixaDeTexto 62">
          <a:extLst>
            <a:ext uri="{FF2B5EF4-FFF2-40B4-BE49-F238E27FC236}">
              <a16:creationId xmlns:a16="http://schemas.microsoft.com/office/drawing/2014/main" xmlns="" id="{0801B581-4950-4753-AD14-3FBE86BCF44C}"/>
            </a:ext>
          </a:extLst>
        </xdr:cNvPr>
        <xdr:cNvSpPr txBox="1"/>
      </xdr:nvSpPr>
      <xdr:spPr>
        <a:xfrm>
          <a:off x="6505222" y="2060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64" name="CaixaDeTexto 63">
          <a:extLst>
            <a:ext uri="{FF2B5EF4-FFF2-40B4-BE49-F238E27FC236}">
              <a16:creationId xmlns:a16="http://schemas.microsoft.com/office/drawing/2014/main" xmlns="" id="{9C97029D-FB1B-4E4E-8744-88883089C2E9}"/>
            </a:ext>
          </a:extLst>
        </xdr:cNvPr>
        <xdr:cNvSpPr txBox="1"/>
      </xdr:nvSpPr>
      <xdr:spPr>
        <a:xfrm>
          <a:off x="6505222" y="2060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65" name="CaixaDeTexto 64">
          <a:extLst>
            <a:ext uri="{FF2B5EF4-FFF2-40B4-BE49-F238E27FC236}">
              <a16:creationId xmlns:a16="http://schemas.microsoft.com/office/drawing/2014/main" xmlns="" id="{DD7E7449-A042-4CCA-A1CB-8C9444BF1FF2}"/>
            </a:ext>
          </a:extLst>
        </xdr:cNvPr>
        <xdr:cNvSpPr txBox="1"/>
      </xdr:nvSpPr>
      <xdr:spPr>
        <a:xfrm>
          <a:off x="6505222" y="25893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66" name="CaixaDeTexto 65">
          <a:extLst>
            <a:ext uri="{FF2B5EF4-FFF2-40B4-BE49-F238E27FC236}">
              <a16:creationId xmlns:a16="http://schemas.microsoft.com/office/drawing/2014/main" xmlns="" id="{A376C6BD-7C84-4F6B-8F8D-824B1EE596AA}"/>
            </a:ext>
          </a:extLst>
        </xdr:cNvPr>
        <xdr:cNvSpPr txBox="1"/>
      </xdr:nvSpPr>
      <xdr:spPr>
        <a:xfrm>
          <a:off x="6505222" y="25893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67" name="CaixaDeTexto 66">
          <a:extLst>
            <a:ext uri="{FF2B5EF4-FFF2-40B4-BE49-F238E27FC236}">
              <a16:creationId xmlns:a16="http://schemas.microsoft.com/office/drawing/2014/main" xmlns="" id="{D770FD1C-F79F-4DCF-A791-A849B09177B8}"/>
            </a:ext>
          </a:extLst>
        </xdr:cNvPr>
        <xdr:cNvSpPr txBox="1"/>
      </xdr:nvSpPr>
      <xdr:spPr>
        <a:xfrm>
          <a:off x="6505222" y="25893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68" name="CaixaDeTexto 67">
          <a:extLst>
            <a:ext uri="{FF2B5EF4-FFF2-40B4-BE49-F238E27FC236}">
              <a16:creationId xmlns:a16="http://schemas.microsoft.com/office/drawing/2014/main" xmlns="" id="{8F9AE752-8825-4A66-A16E-0EA1DC6DC280}"/>
            </a:ext>
          </a:extLst>
        </xdr:cNvPr>
        <xdr:cNvSpPr txBox="1"/>
      </xdr:nvSpPr>
      <xdr:spPr>
        <a:xfrm>
          <a:off x="6505222" y="25893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9" name="CaixaDeTexto 68">
          <a:extLst>
            <a:ext uri="{FF2B5EF4-FFF2-40B4-BE49-F238E27FC236}">
              <a16:creationId xmlns:a16="http://schemas.microsoft.com/office/drawing/2014/main" xmlns="" id="{3F279B98-0143-4CF9-93B3-FAF6FB2E0B4D}"/>
            </a:ext>
          </a:extLst>
        </xdr:cNvPr>
        <xdr:cNvSpPr txBox="1"/>
      </xdr:nvSpPr>
      <xdr:spPr>
        <a:xfrm>
          <a:off x="6505222" y="4353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0" name="CaixaDeTexto 69">
          <a:extLst>
            <a:ext uri="{FF2B5EF4-FFF2-40B4-BE49-F238E27FC236}">
              <a16:creationId xmlns:a16="http://schemas.microsoft.com/office/drawing/2014/main" xmlns="" id="{854E4996-93CD-4D36-B3C3-41C1AC9C5F84}"/>
            </a:ext>
          </a:extLst>
        </xdr:cNvPr>
        <xdr:cNvSpPr txBox="1"/>
      </xdr:nvSpPr>
      <xdr:spPr>
        <a:xfrm>
          <a:off x="6505222" y="4353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1" name="CaixaDeTexto 70">
          <a:extLst>
            <a:ext uri="{FF2B5EF4-FFF2-40B4-BE49-F238E27FC236}">
              <a16:creationId xmlns:a16="http://schemas.microsoft.com/office/drawing/2014/main" xmlns="" id="{65F87385-6F54-4519-BC7B-02B5C4CA1D98}"/>
            </a:ext>
          </a:extLst>
        </xdr:cNvPr>
        <xdr:cNvSpPr txBox="1"/>
      </xdr:nvSpPr>
      <xdr:spPr>
        <a:xfrm>
          <a:off x="6505222" y="4353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2" name="CaixaDeTexto 71">
          <a:extLst>
            <a:ext uri="{FF2B5EF4-FFF2-40B4-BE49-F238E27FC236}">
              <a16:creationId xmlns:a16="http://schemas.microsoft.com/office/drawing/2014/main" xmlns="" id="{9EBFA93F-DCE7-4D13-869D-0D37EB6D9D58}"/>
            </a:ext>
          </a:extLst>
        </xdr:cNvPr>
        <xdr:cNvSpPr txBox="1"/>
      </xdr:nvSpPr>
      <xdr:spPr>
        <a:xfrm>
          <a:off x="6505222" y="4353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73" name="CaixaDeTexto 72">
          <a:extLst>
            <a:ext uri="{FF2B5EF4-FFF2-40B4-BE49-F238E27FC236}">
              <a16:creationId xmlns:a16="http://schemas.microsoft.com/office/drawing/2014/main" xmlns="" id="{FE670477-409A-44BE-8192-D02DD59350CF}"/>
            </a:ext>
          </a:extLst>
        </xdr:cNvPr>
        <xdr:cNvSpPr txBox="1"/>
      </xdr:nvSpPr>
      <xdr:spPr>
        <a:xfrm>
          <a:off x="6505222" y="4353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74" name="CaixaDeTexto 73">
          <a:extLst>
            <a:ext uri="{FF2B5EF4-FFF2-40B4-BE49-F238E27FC236}">
              <a16:creationId xmlns:a16="http://schemas.microsoft.com/office/drawing/2014/main" xmlns="" id="{E0B455AA-A59F-475D-A57F-0D283AD510B0}"/>
            </a:ext>
          </a:extLst>
        </xdr:cNvPr>
        <xdr:cNvSpPr txBox="1"/>
      </xdr:nvSpPr>
      <xdr:spPr>
        <a:xfrm>
          <a:off x="6505222" y="4353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75" name="CaixaDeTexto 74">
          <a:extLst>
            <a:ext uri="{FF2B5EF4-FFF2-40B4-BE49-F238E27FC236}">
              <a16:creationId xmlns:a16="http://schemas.microsoft.com/office/drawing/2014/main" xmlns="" id="{E827A0C7-43FD-4973-A38B-943C53309C5A}"/>
            </a:ext>
          </a:extLst>
        </xdr:cNvPr>
        <xdr:cNvSpPr txBox="1"/>
      </xdr:nvSpPr>
      <xdr:spPr>
        <a:xfrm>
          <a:off x="6505222" y="4353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76" name="CaixaDeTexto 75">
          <a:extLst>
            <a:ext uri="{FF2B5EF4-FFF2-40B4-BE49-F238E27FC236}">
              <a16:creationId xmlns:a16="http://schemas.microsoft.com/office/drawing/2014/main" xmlns="" id="{9CD6F247-618B-46FA-BA0D-063C5A366D50}"/>
            </a:ext>
          </a:extLst>
        </xdr:cNvPr>
        <xdr:cNvSpPr txBox="1"/>
      </xdr:nvSpPr>
      <xdr:spPr>
        <a:xfrm>
          <a:off x="6505222" y="4353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</xdr:row>
      <xdr:rowOff>0</xdr:rowOff>
    </xdr:from>
    <xdr:ext cx="184731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F77134CB-2731-4C2C-B8CE-FCAB14D27522}"/>
            </a:ext>
          </a:extLst>
        </xdr:cNvPr>
        <xdr:cNvSpPr txBox="1"/>
      </xdr:nvSpPr>
      <xdr:spPr>
        <a:xfrm>
          <a:off x="6502400" y="35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xmlns="" id="{93922503-9E32-4794-B082-94F328D1BC57}"/>
            </a:ext>
          </a:extLst>
        </xdr:cNvPr>
        <xdr:cNvSpPr txBox="1"/>
      </xdr:nvSpPr>
      <xdr:spPr>
        <a:xfrm>
          <a:off x="6502400" y="906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84731" cy="264560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xmlns="" id="{3571ADDC-48A3-4EEC-A914-603354184247}"/>
            </a:ext>
          </a:extLst>
        </xdr:cNvPr>
        <xdr:cNvSpPr txBox="1"/>
      </xdr:nvSpPr>
      <xdr:spPr>
        <a:xfrm>
          <a:off x="6502400" y="35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xmlns="" id="{F9AF3B16-0510-4E42-B39E-7C13A457A49A}"/>
            </a:ext>
          </a:extLst>
        </xdr:cNvPr>
        <xdr:cNvSpPr txBox="1"/>
      </xdr:nvSpPr>
      <xdr:spPr>
        <a:xfrm>
          <a:off x="6502400" y="906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xmlns="" id="{4B577F23-A0CF-4487-9552-B73E78385307}"/>
            </a:ext>
          </a:extLst>
        </xdr:cNvPr>
        <xdr:cNvSpPr txBox="1"/>
      </xdr:nvSpPr>
      <xdr:spPr>
        <a:xfrm>
          <a:off x="6502400" y="906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xmlns="" id="{D4164AFA-4433-4109-83C3-ACE86B8483A2}"/>
            </a:ext>
          </a:extLst>
        </xdr:cNvPr>
        <xdr:cNvSpPr txBox="1"/>
      </xdr:nvSpPr>
      <xdr:spPr>
        <a:xfrm>
          <a:off x="6502400" y="906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xmlns="" id="{01467ED9-7438-4D4A-90E9-19503F696882}"/>
            </a:ext>
          </a:extLst>
        </xdr:cNvPr>
        <xdr:cNvSpPr txBox="1"/>
      </xdr:nvSpPr>
      <xdr:spPr>
        <a:xfrm>
          <a:off x="6502400" y="906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xmlns="" id="{6139B424-C79C-46D2-9C99-52B2730EAED7}"/>
            </a:ext>
          </a:extLst>
        </xdr:cNvPr>
        <xdr:cNvSpPr txBox="1"/>
      </xdr:nvSpPr>
      <xdr:spPr>
        <a:xfrm>
          <a:off x="6502400" y="906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xmlns="" id="{6EEC62E9-A7CC-4C9B-A971-20DFC05B1503}"/>
            </a:ext>
          </a:extLst>
        </xdr:cNvPr>
        <xdr:cNvSpPr txBox="1"/>
      </xdr:nvSpPr>
      <xdr:spPr>
        <a:xfrm>
          <a:off x="6502400" y="906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xmlns="" id="{16C235C6-7DFF-4751-954B-0A57950CA7D4}"/>
            </a:ext>
          </a:extLst>
        </xdr:cNvPr>
        <xdr:cNvSpPr txBox="1"/>
      </xdr:nvSpPr>
      <xdr:spPr>
        <a:xfrm>
          <a:off x="6502400" y="906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xmlns="" id="{95A97007-9BDB-4043-95EC-0E0FC14345F8}"/>
            </a:ext>
          </a:extLst>
        </xdr:cNvPr>
        <xdr:cNvSpPr txBox="1"/>
      </xdr:nvSpPr>
      <xdr:spPr>
        <a:xfrm>
          <a:off x="6502400" y="906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xmlns="" id="{03D736A9-1809-4EAB-A636-7A190F9112FB}"/>
            </a:ext>
          </a:extLst>
        </xdr:cNvPr>
        <xdr:cNvSpPr txBox="1"/>
      </xdr:nvSpPr>
      <xdr:spPr>
        <a:xfrm>
          <a:off x="6502400" y="906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xmlns="" id="{7FBCB620-E606-4EDC-8920-7491224DA808}"/>
            </a:ext>
          </a:extLst>
        </xdr:cNvPr>
        <xdr:cNvSpPr txBox="1"/>
      </xdr:nvSpPr>
      <xdr:spPr>
        <a:xfrm>
          <a:off x="6502400" y="906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xmlns="" id="{010B8B6D-6FBB-4A7E-9F22-C45AD05777C8}"/>
            </a:ext>
          </a:extLst>
        </xdr:cNvPr>
        <xdr:cNvSpPr txBox="1"/>
      </xdr:nvSpPr>
      <xdr:spPr>
        <a:xfrm>
          <a:off x="6502400" y="906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xmlns="" id="{FCA0D79A-A265-4AAA-9322-D1801E5BC661}"/>
            </a:ext>
          </a:extLst>
        </xdr:cNvPr>
        <xdr:cNvSpPr txBox="1"/>
      </xdr:nvSpPr>
      <xdr:spPr>
        <a:xfrm>
          <a:off x="6502400" y="906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xmlns="" id="{3FDFA926-8D47-40EA-A803-C9E8FEA9187D}"/>
            </a:ext>
          </a:extLst>
        </xdr:cNvPr>
        <xdr:cNvSpPr txBox="1"/>
      </xdr:nvSpPr>
      <xdr:spPr>
        <a:xfrm>
          <a:off x="6502400" y="906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xmlns="" id="{C40CDD56-BBAE-4C12-9EEF-D73C8315EBDA}"/>
            </a:ext>
          </a:extLst>
        </xdr:cNvPr>
        <xdr:cNvSpPr txBox="1"/>
      </xdr:nvSpPr>
      <xdr:spPr>
        <a:xfrm>
          <a:off x="6502400" y="906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19" name="CaixaDeTexto 18">
          <a:extLst>
            <a:ext uri="{FF2B5EF4-FFF2-40B4-BE49-F238E27FC236}">
              <a16:creationId xmlns:a16="http://schemas.microsoft.com/office/drawing/2014/main" xmlns="" id="{94CB8C83-C911-4D41-9A91-FEE0D8F226F7}"/>
            </a:ext>
          </a:extLst>
        </xdr:cNvPr>
        <xdr:cNvSpPr txBox="1"/>
      </xdr:nvSpPr>
      <xdr:spPr>
        <a:xfrm>
          <a:off x="6502400" y="906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20" name="CaixaDeTexto 19">
          <a:extLst>
            <a:ext uri="{FF2B5EF4-FFF2-40B4-BE49-F238E27FC236}">
              <a16:creationId xmlns:a16="http://schemas.microsoft.com/office/drawing/2014/main" xmlns="" id="{F00DF55E-7E3C-4B11-A95B-5C375FF9883B}"/>
            </a:ext>
          </a:extLst>
        </xdr:cNvPr>
        <xdr:cNvSpPr txBox="1"/>
      </xdr:nvSpPr>
      <xdr:spPr>
        <a:xfrm>
          <a:off x="6502400" y="906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21" name="CaixaDeTexto 20">
          <a:extLst>
            <a:ext uri="{FF2B5EF4-FFF2-40B4-BE49-F238E27FC236}">
              <a16:creationId xmlns:a16="http://schemas.microsoft.com/office/drawing/2014/main" xmlns="" id="{004F659C-B0D0-47B4-A22D-56F5ABCE8E7E}"/>
            </a:ext>
          </a:extLst>
        </xdr:cNvPr>
        <xdr:cNvSpPr txBox="1"/>
      </xdr:nvSpPr>
      <xdr:spPr>
        <a:xfrm>
          <a:off x="6502400" y="906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22" name="CaixaDeTexto 21">
          <a:extLst>
            <a:ext uri="{FF2B5EF4-FFF2-40B4-BE49-F238E27FC236}">
              <a16:creationId xmlns:a16="http://schemas.microsoft.com/office/drawing/2014/main" xmlns="" id="{3EE266B7-6F58-4B24-A41C-E5D54E499929}"/>
            </a:ext>
          </a:extLst>
        </xdr:cNvPr>
        <xdr:cNvSpPr txBox="1"/>
      </xdr:nvSpPr>
      <xdr:spPr>
        <a:xfrm>
          <a:off x="6502400" y="906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23" name="CaixaDeTexto 22">
          <a:extLst>
            <a:ext uri="{FF2B5EF4-FFF2-40B4-BE49-F238E27FC236}">
              <a16:creationId xmlns:a16="http://schemas.microsoft.com/office/drawing/2014/main" xmlns="" id="{3BC1E9FF-2FF6-45E2-B38C-282B631A83BF}"/>
            </a:ext>
          </a:extLst>
        </xdr:cNvPr>
        <xdr:cNvSpPr txBox="1"/>
      </xdr:nvSpPr>
      <xdr:spPr>
        <a:xfrm>
          <a:off x="6502400" y="906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24" name="CaixaDeTexto 23">
          <a:extLst>
            <a:ext uri="{FF2B5EF4-FFF2-40B4-BE49-F238E27FC236}">
              <a16:creationId xmlns:a16="http://schemas.microsoft.com/office/drawing/2014/main" xmlns="" id="{6FA4BC4F-6844-4893-BA5F-CCE33356A040}"/>
            </a:ext>
          </a:extLst>
        </xdr:cNvPr>
        <xdr:cNvSpPr txBox="1"/>
      </xdr:nvSpPr>
      <xdr:spPr>
        <a:xfrm>
          <a:off x="6502400" y="906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xmlns="" id="{66F820DB-30D8-4632-B70C-7AE663B657A4}"/>
            </a:ext>
          </a:extLst>
        </xdr:cNvPr>
        <xdr:cNvSpPr txBox="1"/>
      </xdr:nvSpPr>
      <xdr:spPr>
        <a:xfrm>
          <a:off x="6502400" y="906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26" name="CaixaDeTexto 25">
          <a:extLst>
            <a:ext uri="{FF2B5EF4-FFF2-40B4-BE49-F238E27FC236}">
              <a16:creationId xmlns:a16="http://schemas.microsoft.com/office/drawing/2014/main" xmlns="" id="{3000E096-9042-43B0-BE21-6D6AB0105D35}"/>
            </a:ext>
          </a:extLst>
        </xdr:cNvPr>
        <xdr:cNvSpPr txBox="1"/>
      </xdr:nvSpPr>
      <xdr:spPr>
        <a:xfrm>
          <a:off x="6502400" y="906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27" name="CaixaDeTexto 26">
          <a:extLst>
            <a:ext uri="{FF2B5EF4-FFF2-40B4-BE49-F238E27FC236}">
              <a16:creationId xmlns:a16="http://schemas.microsoft.com/office/drawing/2014/main" xmlns="" id="{6458D9EF-7E16-463D-BC5D-C96CB08BC8A6}"/>
            </a:ext>
          </a:extLst>
        </xdr:cNvPr>
        <xdr:cNvSpPr txBox="1"/>
      </xdr:nvSpPr>
      <xdr:spPr>
        <a:xfrm>
          <a:off x="6502400" y="906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28" name="CaixaDeTexto 27">
          <a:extLst>
            <a:ext uri="{FF2B5EF4-FFF2-40B4-BE49-F238E27FC236}">
              <a16:creationId xmlns:a16="http://schemas.microsoft.com/office/drawing/2014/main" xmlns="" id="{63AECF38-A5CF-498F-80B0-28A386DEEDFE}"/>
            </a:ext>
          </a:extLst>
        </xdr:cNvPr>
        <xdr:cNvSpPr txBox="1"/>
      </xdr:nvSpPr>
      <xdr:spPr>
        <a:xfrm>
          <a:off x="6502400" y="906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29" name="CaixaDeTexto 28">
          <a:extLst>
            <a:ext uri="{FF2B5EF4-FFF2-40B4-BE49-F238E27FC236}">
              <a16:creationId xmlns:a16="http://schemas.microsoft.com/office/drawing/2014/main" xmlns="" id="{FEF42814-56B2-4CB6-A891-A8399E87BB25}"/>
            </a:ext>
          </a:extLst>
        </xdr:cNvPr>
        <xdr:cNvSpPr txBox="1"/>
      </xdr:nvSpPr>
      <xdr:spPr>
        <a:xfrm>
          <a:off x="6502400" y="906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30" name="CaixaDeTexto 29">
          <a:extLst>
            <a:ext uri="{FF2B5EF4-FFF2-40B4-BE49-F238E27FC236}">
              <a16:creationId xmlns:a16="http://schemas.microsoft.com/office/drawing/2014/main" xmlns="" id="{DA984E65-82F6-4453-B8C1-FB59EAB4DC11}"/>
            </a:ext>
          </a:extLst>
        </xdr:cNvPr>
        <xdr:cNvSpPr txBox="1"/>
      </xdr:nvSpPr>
      <xdr:spPr>
        <a:xfrm>
          <a:off x="6502400" y="906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31" name="CaixaDeTexto 30">
          <a:extLst>
            <a:ext uri="{FF2B5EF4-FFF2-40B4-BE49-F238E27FC236}">
              <a16:creationId xmlns:a16="http://schemas.microsoft.com/office/drawing/2014/main" xmlns="" id="{556FAFB6-35E2-4808-A7D5-CF61E4388A02}"/>
            </a:ext>
          </a:extLst>
        </xdr:cNvPr>
        <xdr:cNvSpPr txBox="1"/>
      </xdr:nvSpPr>
      <xdr:spPr>
        <a:xfrm>
          <a:off x="6502400" y="906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32" name="CaixaDeTexto 31">
          <a:extLst>
            <a:ext uri="{FF2B5EF4-FFF2-40B4-BE49-F238E27FC236}">
              <a16:creationId xmlns:a16="http://schemas.microsoft.com/office/drawing/2014/main" xmlns="" id="{EB7CA8E1-B633-43FA-9C7D-7F03258060C3}"/>
            </a:ext>
          </a:extLst>
        </xdr:cNvPr>
        <xdr:cNvSpPr txBox="1"/>
      </xdr:nvSpPr>
      <xdr:spPr>
        <a:xfrm>
          <a:off x="6502400" y="906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xmlns="" id="{3324711C-2BE2-425C-B737-9AE4F69B056D}"/>
            </a:ext>
          </a:extLst>
        </xdr:cNvPr>
        <xdr:cNvSpPr txBox="1"/>
      </xdr:nvSpPr>
      <xdr:spPr>
        <a:xfrm>
          <a:off x="6502400" y="906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34" name="CaixaDeTexto 33">
          <a:extLst>
            <a:ext uri="{FF2B5EF4-FFF2-40B4-BE49-F238E27FC236}">
              <a16:creationId xmlns:a16="http://schemas.microsoft.com/office/drawing/2014/main" xmlns="" id="{DF1C55FC-F2BE-44F5-96DF-30411EAE3893}"/>
            </a:ext>
          </a:extLst>
        </xdr:cNvPr>
        <xdr:cNvSpPr txBox="1"/>
      </xdr:nvSpPr>
      <xdr:spPr>
        <a:xfrm>
          <a:off x="6502400" y="906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35" name="CaixaDeTexto 34">
          <a:extLst>
            <a:ext uri="{FF2B5EF4-FFF2-40B4-BE49-F238E27FC236}">
              <a16:creationId xmlns:a16="http://schemas.microsoft.com/office/drawing/2014/main" xmlns="" id="{E320DEAE-3A2C-40D4-B374-4B44562CC467}"/>
            </a:ext>
          </a:extLst>
        </xdr:cNvPr>
        <xdr:cNvSpPr txBox="1"/>
      </xdr:nvSpPr>
      <xdr:spPr>
        <a:xfrm>
          <a:off x="6502400" y="906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36" name="CaixaDeTexto 35">
          <a:extLst>
            <a:ext uri="{FF2B5EF4-FFF2-40B4-BE49-F238E27FC236}">
              <a16:creationId xmlns:a16="http://schemas.microsoft.com/office/drawing/2014/main" xmlns="" id="{F41D3B13-DB92-4152-9B90-3B984DEF2BEF}"/>
            </a:ext>
          </a:extLst>
        </xdr:cNvPr>
        <xdr:cNvSpPr txBox="1"/>
      </xdr:nvSpPr>
      <xdr:spPr>
        <a:xfrm>
          <a:off x="6502400" y="906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37" name="CaixaDeTexto 36">
          <a:extLst>
            <a:ext uri="{FF2B5EF4-FFF2-40B4-BE49-F238E27FC236}">
              <a16:creationId xmlns:a16="http://schemas.microsoft.com/office/drawing/2014/main" xmlns="" id="{60DEAFFE-6C39-4DEF-B3AD-A704D5A54608}"/>
            </a:ext>
          </a:extLst>
        </xdr:cNvPr>
        <xdr:cNvSpPr txBox="1"/>
      </xdr:nvSpPr>
      <xdr:spPr>
        <a:xfrm>
          <a:off x="6502400" y="906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38" name="CaixaDeTexto 37">
          <a:extLst>
            <a:ext uri="{FF2B5EF4-FFF2-40B4-BE49-F238E27FC236}">
              <a16:creationId xmlns:a16="http://schemas.microsoft.com/office/drawing/2014/main" xmlns="" id="{4175FFBA-61FB-413B-A9F6-AADCB342A8F3}"/>
            </a:ext>
          </a:extLst>
        </xdr:cNvPr>
        <xdr:cNvSpPr txBox="1"/>
      </xdr:nvSpPr>
      <xdr:spPr>
        <a:xfrm>
          <a:off x="6502400" y="906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39" name="CaixaDeTexto 38">
          <a:extLst>
            <a:ext uri="{FF2B5EF4-FFF2-40B4-BE49-F238E27FC236}">
              <a16:creationId xmlns:a16="http://schemas.microsoft.com/office/drawing/2014/main" xmlns="" id="{1198B12C-F43F-4707-84C3-F45C2BACC0C5}"/>
            </a:ext>
          </a:extLst>
        </xdr:cNvPr>
        <xdr:cNvSpPr txBox="1"/>
      </xdr:nvSpPr>
      <xdr:spPr>
        <a:xfrm>
          <a:off x="6502400" y="906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0" name="CaixaDeTexto 39">
          <a:extLst>
            <a:ext uri="{FF2B5EF4-FFF2-40B4-BE49-F238E27FC236}">
              <a16:creationId xmlns:a16="http://schemas.microsoft.com/office/drawing/2014/main" xmlns="" id="{E82E0AF7-355A-4E4C-85FC-20A1237EC62C}"/>
            </a:ext>
          </a:extLst>
        </xdr:cNvPr>
        <xdr:cNvSpPr txBox="1"/>
      </xdr:nvSpPr>
      <xdr:spPr>
        <a:xfrm>
          <a:off x="6502400" y="906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1" name="CaixaDeTexto 40">
          <a:extLst>
            <a:ext uri="{FF2B5EF4-FFF2-40B4-BE49-F238E27FC236}">
              <a16:creationId xmlns:a16="http://schemas.microsoft.com/office/drawing/2014/main" xmlns="" id="{82D80B82-494F-4C9E-8401-2F5ABC8B159E}"/>
            </a:ext>
          </a:extLst>
        </xdr:cNvPr>
        <xdr:cNvSpPr txBox="1"/>
      </xdr:nvSpPr>
      <xdr:spPr>
        <a:xfrm>
          <a:off x="6502400" y="906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2" name="CaixaDeTexto 41">
          <a:extLst>
            <a:ext uri="{FF2B5EF4-FFF2-40B4-BE49-F238E27FC236}">
              <a16:creationId xmlns:a16="http://schemas.microsoft.com/office/drawing/2014/main" xmlns="" id="{1B72D908-F491-45D1-9ED8-849F4E314F40}"/>
            </a:ext>
          </a:extLst>
        </xdr:cNvPr>
        <xdr:cNvSpPr txBox="1"/>
      </xdr:nvSpPr>
      <xdr:spPr>
        <a:xfrm>
          <a:off x="6502400" y="906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3" name="CaixaDeTexto 42">
          <a:extLst>
            <a:ext uri="{FF2B5EF4-FFF2-40B4-BE49-F238E27FC236}">
              <a16:creationId xmlns:a16="http://schemas.microsoft.com/office/drawing/2014/main" xmlns="" id="{A6DF78FE-81FD-49A6-8369-25A18E261F73}"/>
            </a:ext>
          </a:extLst>
        </xdr:cNvPr>
        <xdr:cNvSpPr txBox="1"/>
      </xdr:nvSpPr>
      <xdr:spPr>
        <a:xfrm>
          <a:off x="6502400" y="906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4" name="CaixaDeTexto 43">
          <a:extLst>
            <a:ext uri="{FF2B5EF4-FFF2-40B4-BE49-F238E27FC236}">
              <a16:creationId xmlns:a16="http://schemas.microsoft.com/office/drawing/2014/main" xmlns="" id="{909161FF-E630-4009-BFBC-C8CDF7BC57F8}"/>
            </a:ext>
          </a:extLst>
        </xdr:cNvPr>
        <xdr:cNvSpPr txBox="1"/>
      </xdr:nvSpPr>
      <xdr:spPr>
        <a:xfrm>
          <a:off x="6502400" y="906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xmlns="" id="{1397D8B2-42D9-4E6B-8EF7-FBF683F8830B}"/>
            </a:ext>
          </a:extLst>
        </xdr:cNvPr>
        <xdr:cNvSpPr txBox="1"/>
      </xdr:nvSpPr>
      <xdr:spPr>
        <a:xfrm>
          <a:off x="6502400" y="906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6" name="CaixaDeTexto 45">
          <a:extLst>
            <a:ext uri="{FF2B5EF4-FFF2-40B4-BE49-F238E27FC236}">
              <a16:creationId xmlns:a16="http://schemas.microsoft.com/office/drawing/2014/main" xmlns="" id="{82650B0A-EF05-477F-8C4B-72D2A8340345}"/>
            </a:ext>
          </a:extLst>
        </xdr:cNvPr>
        <xdr:cNvSpPr txBox="1"/>
      </xdr:nvSpPr>
      <xdr:spPr>
        <a:xfrm>
          <a:off x="6502400" y="906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84731" cy="264560"/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xmlns="" id="{84DB3792-5ACB-439B-B66F-EFDCCF6C93E6}"/>
            </a:ext>
          </a:extLst>
        </xdr:cNvPr>
        <xdr:cNvSpPr txBox="1"/>
      </xdr:nvSpPr>
      <xdr:spPr>
        <a:xfrm>
          <a:off x="6502400" y="35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84731" cy="264560"/>
    <xdr:sp macro="" textlink="">
      <xdr:nvSpPr>
        <xdr:cNvPr id="48" name="CaixaDeTexto 47">
          <a:extLst>
            <a:ext uri="{FF2B5EF4-FFF2-40B4-BE49-F238E27FC236}">
              <a16:creationId xmlns:a16="http://schemas.microsoft.com/office/drawing/2014/main" xmlns="" id="{F0591952-5E44-4E9E-A6B1-69CE896A1B86}"/>
            </a:ext>
          </a:extLst>
        </xdr:cNvPr>
        <xdr:cNvSpPr txBox="1"/>
      </xdr:nvSpPr>
      <xdr:spPr>
        <a:xfrm>
          <a:off x="6502400" y="35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xmlns="" id="{D4D8E213-0A28-4F63-BAB7-66A6845459A5}"/>
            </a:ext>
          </a:extLst>
        </xdr:cNvPr>
        <xdr:cNvSpPr txBox="1"/>
      </xdr:nvSpPr>
      <xdr:spPr>
        <a:xfrm>
          <a:off x="6502400" y="906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50" name="CaixaDeTexto 49">
          <a:extLst>
            <a:ext uri="{FF2B5EF4-FFF2-40B4-BE49-F238E27FC236}">
              <a16:creationId xmlns:a16="http://schemas.microsoft.com/office/drawing/2014/main" xmlns="" id="{0512C5EA-97D8-4D35-877A-6D5E16D2D5B6}"/>
            </a:ext>
          </a:extLst>
        </xdr:cNvPr>
        <xdr:cNvSpPr txBox="1"/>
      </xdr:nvSpPr>
      <xdr:spPr>
        <a:xfrm>
          <a:off x="6502400" y="906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51" name="CaixaDeTexto 50">
          <a:extLst>
            <a:ext uri="{FF2B5EF4-FFF2-40B4-BE49-F238E27FC236}">
              <a16:creationId xmlns:a16="http://schemas.microsoft.com/office/drawing/2014/main" xmlns="" id="{815DCFA7-6ADE-4E1B-BA33-2C04C83B40A6}"/>
            </a:ext>
          </a:extLst>
        </xdr:cNvPr>
        <xdr:cNvSpPr txBox="1"/>
      </xdr:nvSpPr>
      <xdr:spPr>
        <a:xfrm>
          <a:off x="6502400" y="906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52" name="CaixaDeTexto 51">
          <a:extLst>
            <a:ext uri="{FF2B5EF4-FFF2-40B4-BE49-F238E27FC236}">
              <a16:creationId xmlns:a16="http://schemas.microsoft.com/office/drawing/2014/main" xmlns="" id="{56257BB7-0604-4BE8-83A8-8044FEC492DC}"/>
            </a:ext>
          </a:extLst>
        </xdr:cNvPr>
        <xdr:cNvSpPr txBox="1"/>
      </xdr:nvSpPr>
      <xdr:spPr>
        <a:xfrm>
          <a:off x="6502400" y="906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53" name="CaixaDeTexto 52">
          <a:extLst>
            <a:ext uri="{FF2B5EF4-FFF2-40B4-BE49-F238E27FC236}">
              <a16:creationId xmlns:a16="http://schemas.microsoft.com/office/drawing/2014/main" xmlns="" id="{C747E093-AEB9-4905-8954-774D7C90C264}"/>
            </a:ext>
          </a:extLst>
        </xdr:cNvPr>
        <xdr:cNvSpPr txBox="1"/>
      </xdr:nvSpPr>
      <xdr:spPr>
        <a:xfrm>
          <a:off x="6502400" y="906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54" name="CaixaDeTexto 53">
          <a:extLst>
            <a:ext uri="{FF2B5EF4-FFF2-40B4-BE49-F238E27FC236}">
              <a16:creationId xmlns:a16="http://schemas.microsoft.com/office/drawing/2014/main" xmlns="" id="{14B2A743-82C4-4A51-AB88-AAD5A9B59D91}"/>
            </a:ext>
          </a:extLst>
        </xdr:cNvPr>
        <xdr:cNvSpPr txBox="1"/>
      </xdr:nvSpPr>
      <xdr:spPr>
        <a:xfrm>
          <a:off x="6502400" y="906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5" name="CaixaDeTexto 54">
          <a:extLst>
            <a:ext uri="{FF2B5EF4-FFF2-40B4-BE49-F238E27FC236}">
              <a16:creationId xmlns:a16="http://schemas.microsoft.com/office/drawing/2014/main" xmlns="" id="{F13586C4-1701-485D-9898-A89A3983EE6A}"/>
            </a:ext>
          </a:extLst>
        </xdr:cNvPr>
        <xdr:cNvSpPr txBox="1"/>
      </xdr:nvSpPr>
      <xdr:spPr>
        <a:xfrm>
          <a:off x="6505222" y="3527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6" name="CaixaDeTexto 55">
          <a:extLst>
            <a:ext uri="{FF2B5EF4-FFF2-40B4-BE49-F238E27FC236}">
              <a16:creationId xmlns:a16="http://schemas.microsoft.com/office/drawing/2014/main" xmlns="" id="{682DD902-C1E4-48D0-90A8-03F58B24321F}"/>
            </a:ext>
          </a:extLst>
        </xdr:cNvPr>
        <xdr:cNvSpPr txBox="1"/>
      </xdr:nvSpPr>
      <xdr:spPr>
        <a:xfrm>
          <a:off x="6505222" y="3527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7" name="CaixaDeTexto 56">
          <a:extLst>
            <a:ext uri="{FF2B5EF4-FFF2-40B4-BE49-F238E27FC236}">
              <a16:creationId xmlns:a16="http://schemas.microsoft.com/office/drawing/2014/main" xmlns="" id="{4D9DAA8C-8880-4FE0-8920-90AB636C1040}"/>
            </a:ext>
          </a:extLst>
        </xdr:cNvPr>
        <xdr:cNvSpPr txBox="1"/>
      </xdr:nvSpPr>
      <xdr:spPr>
        <a:xfrm>
          <a:off x="6505222" y="3527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8" name="CaixaDeTexto 57">
          <a:extLst>
            <a:ext uri="{FF2B5EF4-FFF2-40B4-BE49-F238E27FC236}">
              <a16:creationId xmlns:a16="http://schemas.microsoft.com/office/drawing/2014/main" xmlns="" id="{6D0D91C0-95FC-4786-9EF1-CB8C1238E737}"/>
            </a:ext>
          </a:extLst>
        </xdr:cNvPr>
        <xdr:cNvSpPr txBox="1"/>
      </xdr:nvSpPr>
      <xdr:spPr>
        <a:xfrm>
          <a:off x="6505222" y="3527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9</xdr:col>
      <xdr:colOff>206375</xdr:colOff>
      <xdr:row>18</xdr:row>
      <xdr:rowOff>47625</xdr:rowOff>
    </xdr:from>
    <xdr:to>
      <xdr:col>15</xdr:col>
      <xdr:colOff>339213</xdr:colOff>
      <xdr:row>32</xdr:row>
      <xdr:rowOff>150812</xdr:rowOff>
    </xdr:to>
    <xdr:pic>
      <xdr:nvPicPr>
        <xdr:cNvPr id="59" name="Imagem 58" descr="Casa do Tarzan Mini - K-38">
          <a:extLst>
            <a:ext uri="{FF2B5EF4-FFF2-40B4-BE49-F238E27FC236}">
              <a16:creationId xmlns:a16="http://schemas.microsoft.com/office/drawing/2014/main" xmlns="" id="{696B0E5A-FB1A-45BF-9995-E3D60EEE0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80875" y="3309938"/>
          <a:ext cx="3799963" cy="28336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111123</xdr:colOff>
      <xdr:row>50</xdr:row>
      <xdr:rowOff>119063</xdr:rowOff>
    </xdr:from>
    <xdr:to>
      <xdr:col>15</xdr:col>
      <xdr:colOff>444499</xdr:colOff>
      <xdr:row>66</xdr:row>
      <xdr:rowOff>9421</xdr:rowOff>
    </xdr:to>
    <xdr:pic>
      <xdr:nvPicPr>
        <xdr:cNvPr id="60" name="Imagem 59" descr="Cestão - K-14">
          <a:extLst>
            <a:ext uri="{FF2B5EF4-FFF2-40B4-BE49-F238E27FC236}">
              <a16:creationId xmlns:a16="http://schemas.microsoft.com/office/drawing/2014/main" xmlns="" id="{35057150-B8AE-4EDB-89F8-D6119404B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85623" y="9199563"/>
          <a:ext cx="4000501" cy="29780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65" name="CaixaDeTexto 64">
          <a:extLst>
            <a:ext uri="{FF2B5EF4-FFF2-40B4-BE49-F238E27FC236}">
              <a16:creationId xmlns:a16="http://schemas.microsoft.com/office/drawing/2014/main" xmlns="" id="{6007A781-FEFD-412C-9F47-DAD0A43D59E7}"/>
            </a:ext>
          </a:extLst>
        </xdr:cNvPr>
        <xdr:cNvSpPr txBox="1"/>
      </xdr:nvSpPr>
      <xdr:spPr>
        <a:xfrm>
          <a:off x="6500813" y="3262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66" name="CaixaDeTexto 65">
          <a:extLst>
            <a:ext uri="{FF2B5EF4-FFF2-40B4-BE49-F238E27FC236}">
              <a16:creationId xmlns:a16="http://schemas.microsoft.com/office/drawing/2014/main" xmlns="" id="{E42E7FE1-FEAB-440F-B35B-BC68E0D587BD}"/>
            </a:ext>
          </a:extLst>
        </xdr:cNvPr>
        <xdr:cNvSpPr txBox="1"/>
      </xdr:nvSpPr>
      <xdr:spPr>
        <a:xfrm>
          <a:off x="6500813" y="3262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67" name="CaixaDeTexto 66">
          <a:extLst>
            <a:ext uri="{FF2B5EF4-FFF2-40B4-BE49-F238E27FC236}">
              <a16:creationId xmlns:a16="http://schemas.microsoft.com/office/drawing/2014/main" xmlns="" id="{73023042-CD72-4264-AE87-62D32290EEC6}"/>
            </a:ext>
          </a:extLst>
        </xdr:cNvPr>
        <xdr:cNvSpPr txBox="1"/>
      </xdr:nvSpPr>
      <xdr:spPr>
        <a:xfrm>
          <a:off x="6500813" y="3262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68" name="CaixaDeTexto 67">
          <a:extLst>
            <a:ext uri="{FF2B5EF4-FFF2-40B4-BE49-F238E27FC236}">
              <a16:creationId xmlns:a16="http://schemas.microsoft.com/office/drawing/2014/main" xmlns="" id="{BDB6C2AB-C377-446D-A48E-9D30426F7472}"/>
            </a:ext>
          </a:extLst>
        </xdr:cNvPr>
        <xdr:cNvSpPr txBox="1"/>
      </xdr:nvSpPr>
      <xdr:spPr>
        <a:xfrm>
          <a:off x="6500813" y="3262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69" name="CaixaDeTexto 68">
          <a:extLst>
            <a:ext uri="{FF2B5EF4-FFF2-40B4-BE49-F238E27FC236}">
              <a16:creationId xmlns:a16="http://schemas.microsoft.com/office/drawing/2014/main" xmlns="" id="{3088FCF3-B4B3-479E-8562-22885D3DF4A3}"/>
            </a:ext>
          </a:extLst>
        </xdr:cNvPr>
        <xdr:cNvSpPr txBox="1"/>
      </xdr:nvSpPr>
      <xdr:spPr>
        <a:xfrm>
          <a:off x="6500813" y="58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70" name="CaixaDeTexto 69">
          <a:extLst>
            <a:ext uri="{FF2B5EF4-FFF2-40B4-BE49-F238E27FC236}">
              <a16:creationId xmlns:a16="http://schemas.microsoft.com/office/drawing/2014/main" xmlns="" id="{FCBB130D-3851-43AE-AB63-8AABA5AE80F5}"/>
            </a:ext>
          </a:extLst>
        </xdr:cNvPr>
        <xdr:cNvSpPr txBox="1"/>
      </xdr:nvSpPr>
      <xdr:spPr>
        <a:xfrm>
          <a:off x="6500813" y="58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71" name="CaixaDeTexto 70">
          <a:extLst>
            <a:ext uri="{FF2B5EF4-FFF2-40B4-BE49-F238E27FC236}">
              <a16:creationId xmlns:a16="http://schemas.microsoft.com/office/drawing/2014/main" xmlns="" id="{053C4C7A-48E8-4B2E-B91C-71D00A3366B5}"/>
            </a:ext>
          </a:extLst>
        </xdr:cNvPr>
        <xdr:cNvSpPr txBox="1"/>
      </xdr:nvSpPr>
      <xdr:spPr>
        <a:xfrm>
          <a:off x="6500813" y="58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72" name="CaixaDeTexto 71">
          <a:extLst>
            <a:ext uri="{FF2B5EF4-FFF2-40B4-BE49-F238E27FC236}">
              <a16:creationId xmlns:a16="http://schemas.microsoft.com/office/drawing/2014/main" xmlns="" id="{1443AA7B-E324-4C7F-9D6B-C26587638AAF}"/>
            </a:ext>
          </a:extLst>
        </xdr:cNvPr>
        <xdr:cNvSpPr txBox="1"/>
      </xdr:nvSpPr>
      <xdr:spPr>
        <a:xfrm>
          <a:off x="6500813" y="58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74" name="CaixaDeTexto 73">
          <a:extLst>
            <a:ext uri="{FF2B5EF4-FFF2-40B4-BE49-F238E27FC236}">
              <a16:creationId xmlns:a16="http://schemas.microsoft.com/office/drawing/2014/main" xmlns="" id="{5E1FF1E3-C3AF-4C1F-ABD5-E863FF0B11F1}"/>
            </a:ext>
          </a:extLst>
        </xdr:cNvPr>
        <xdr:cNvSpPr txBox="1"/>
      </xdr:nvSpPr>
      <xdr:spPr>
        <a:xfrm>
          <a:off x="6500813" y="8723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75" name="CaixaDeTexto 74">
          <a:extLst>
            <a:ext uri="{FF2B5EF4-FFF2-40B4-BE49-F238E27FC236}">
              <a16:creationId xmlns:a16="http://schemas.microsoft.com/office/drawing/2014/main" xmlns="" id="{6949989F-7CA6-4DAE-9AED-7970EE842D08}"/>
            </a:ext>
          </a:extLst>
        </xdr:cNvPr>
        <xdr:cNvSpPr txBox="1"/>
      </xdr:nvSpPr>
      <xdr:spPr>
        <a:xfrm>
          <a:off x="6500813" y="8723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76" name="CaixaDeTexto 75">
          <a:extLst>
            <a:ext uri="{FF2B5EF4-FFF2-40B4-BE49-F238E27FC236}">
              <a16:creationId xmlns:a16="http://schemas.microsoft.com/office/drawing/2014/main" xmlns="" id="{E44A4380-66D0-4F0B-BAB8-9F9124C859D1}"/>
            </a:ext>
          </a:extLst>
        </xdr:cNvPr>
        <xdr:cNvSpPr txBox="1"/>
      </xdr:nvSpPr>
      <xdr:spPr>
        <a:xfrm>
          <a:off x="6500813" y="8723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77" name="CaixaDeTexto 76">
          <a:extLst>
            <a:ext uri="{FF2B5EF4-FFF2-40B4-BE49-F238E27FC236}">
              <a16:creationId xmlns:a16="http://schemas.microsoft.com/office/drawing/2014/main" xmlns="" id="{A40002C6-92BB-4C76-A90D-6958377A2ECF}"/>
            </a:ext>
          </a:extLst>
        </xdr:cNvPr>
        <xdr:cNvSpPr txBox="1"/>
      </xdr:nvSpPr>
      <xdr:spPr>
        <a:xfrm>
          <a:off x="6500813" y="8723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9</xdr:col>
      <xdr:colOff>285750</xdr:colOff>
      <xdr:row>3</xdr:row>
      <xdr:rowOff>6350</xdr:rowOff>
    </xdr:from>
    <xdr:to>
      <xdr:col>15</xdr:col>
      <xdr:colOff>215900</xdr:colOff>
      <xdr:row>16</xdr:row>
      <xdr:rowOff>127000</xdr:rowOff>
    </xdr:to>
    <xdr:pic>
      <xdr:nvPicPr>
        <xdr:cNvPr id="6185" name="Picture 41" descr="Casa do Tarzan em L - K-03">
          <a:extLst>
            <a:ext uri="{FF2B5EF4-FFF2-40B4-BE49-F238E27FC236}">
              <a16:creationId xmlns:a16="http://schemas.microsoft.com/office/drawing/2014/main" xmlns="" id="{C83CE75F-6C1D-4370-89CA-08E1412D4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66600" y="539750"/>
          <a:ext cx="3587750" cy="269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196850</xdr:colOff>
      <xdr:row>32</xdr:row>
      <xdr:rowOff>82550</xdr:rowOff>
    </xdr:from>
    <xdr:to>
      <xdr:col>15</xdr:col>
      <xdr:colOff>476250</xdr:colOff>
      <xdr:row>47</xdr:row>
      <xdr:rowOff>101600</xdr:rowOff>
    </xdr:to>
    <xdr:pic>
      <xdr:nvPicPr>
        <xdr:cNvPr id="6207" name="Picture 63" descr="Escada Horizontal - K-18">
          <a:extLst>
            <a:ext uri="{FF2B5EF4-FFF2-40B4-BE49-F238E27FC236}">
              <a16:creationId xmlns:a16="http://schemas.microsoft.com/office/drawing/2014/main" xmlns="" id="{D1B88463-AED2-47D4-B375-755F40792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77700" y="6318250"/>
          <a:ext cx="3937000" cy="2952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tabSelected="1" view="pageBreakPreview" zoomScale="85" zoomScaleNormal="90" zoomScaleSheetLayoutView="85" workbookViewId="0">
      <selection activeCell="L16" sqref="L16"/>
    </sheetView>
  </sheetViews>
  <sheetFormatPr defaultRowHeight="15" x14ac:dyDescent="0.25"/>
  <cols>
    <col min="1" max="1" width="6.7109375" bestFit="1" customWidth="1"/>
    <col min="2" max="2" width="20.85546875" bestFit="1" customWidth="1"/>
    <col min="3" max="3" width="65.5703125" customWidth="1"/>
    <col min="4" max="4" width="10" bestFit="1" customWidth="1"/>
    <col min="5" max="5" width="12.7109375" bestFit="1" customWidth="1"/>
    <col min="6" max="6" width="11.28515625" bestFit="1" customWidth="1"/>
    <col min="7" max="8" width="12.7109375" bestFit="1" customWidth="1"/>
    <col min="9" max="9" width="17.5703125" bestFit="1" customWidth="1"/>
  </cols>
  <sheetData>
    <row r="1" spans="1:9" s="2" customFormat="1" x14ac:dyDescent="0.25">
      <c r="A1" s="142" t="s">
        <v>0</v>
      </c>
      <c r="B1" s="144" t="s">
        <v>50</v>
      </c>
      <c r="C1" s="144" t="s">
        <v>2</v>
      </c>
      <c r="D1" s="146" t="s">
        <v>3</v>
      </c>
      <c r="E1" s="148" t="s">
        <v>4</v>
      </c>
      <c r="F1" s="140" t="s">
        <v>5</v>
      </c>
      <c r="G1" s="140"/>
      <c r="H1" s="140"/>
      <c r="I1" s="141"/>
    </row>
    <row r="2" spans="1:9" s="2" customFormat="1" x14ac:dyDescent="0.25">
      <c r="A2" s="143"/>
      <c r="B2" s="145"/>
      <c r="C2" s="145"/>
      <c r="D2" s="147"/>
      <c r="E2" s="149"/>
      <c r="F2" s="3" t="s">
        <v>6</v>
      </c>
      <c r="G2" s="3" t="s">
        <v>7</v>
      </c>
      <c r="H2" s="3" t="s">
        <v>8</v>
      </c>
      <c r="I2" s="4" t="s">
        <v>1</v>
      </c>
    </row>
    <row r="3" spans="1:9" s="2" customFormat="1" x14ac:dyDescent="0.25">
      <c r="A3" s="5">
        <v>1</v>
      </c>
      <c r="B3" s="6"/>
      <c r="C3" s="7" t="s">
        <v>188</v>
      </c>
      <c r="D3" s="8"/>
      <c r="E3" s="9"/>
      <c r="F3" s="9"/>
      <c r="G3" s="9"/>
      <c r="H3" s="10"/>
      <c r="I3" s="11">
        <f>SUM(I4:I9)</f>
        <v>0</v>
      </c>
    </row>
    <row r="4" spans="1:9" s="2" customFormat="1" x14ac:dyDescent="0.2">
      <c r="A4" s="64" t="s">
        <v>12</v>
      </c>
      <c r="B4" s="68" t="s">
        <v>40</v>
      </c>
      <c r="C4" s="69" t="s">
        <v>41</v>
      </c>
      <c r="D4" s="70" t="s">
        <v>16</v>
      </c>
      <c r="E4" s="70">
        <v>15</v>
      </c>
      <c r="F4" s="65"/>
      <c r="G4" s="65"/>
      <c r="H4" s="66">
        <f>ROUND(F4+G4,2)</f>
        <v>0</v>
      </c>
      <c r="I4" s="67">
        <f>ROUND(E4*H4,2)</f>
        <v>0</v>
      </c>
    </row>
    <row r="5" spans="1:9" s="2" customFormat="1" x14ac:dyDescent="0.2">
      <c r="A5" s="64" t="s">
        <v>13</v>
      </c>
      <c r="B5" s="68" t="s">
        <v>91</v>
      </c>
      <c r="C5" s="69" t="s">
        <v>92</v>
      </c>
      <c r="D5" s="70" t="s">
        <v>26</v>
      </c>
      <c r="E5" s="70">
        <v>2</v>
      </c>
      <c r="F5" s="65"/>
      <c r="G5" s="65"/>
      <c r="H5" s="66">
        <f t="shared" ref="H5:H9" si="0">ROUND(F5+G5,2)</f>
        <v>0</v>
      </c>
      <c r="I5" s="67">
        <f t="shared" ref="I5:I9" si="1">ROUND(E5*H5,2)</f>
        <v>0</v>
      </c>
    </row>
    <row r="6" spans="1:9" s="2" customFormat="1" x14ac:dyDescent="0.2">
      <c r="A6" s="64" t="s">
        <v>14</v>
      </c>
      <c r="B6" s="68" t="s">
        <v>93</v>
      </c>
      <c r="C6" s="69" t="s">
        <v>94</v>
      </c>
      <c r="D6" s="70" t="s">
        <v>26</v>
      </c>
      <c r="E6" s="70">
        <v>2</v>
      </c>
      <c r="F6" s="65"/>
      <c r="G6" s="65"/>
      <c r="H6" s="66">
        <f t="shared" si="0"/>
        <v>0</v>
      </c>
      <c r="I6" s="67">
        <f t="shared" si="1"/>
        <v>0</v>
      </c>
    </row>
    <row r="7" spans="1:9" s="2" customFormat="1" x14ac:dyDescent="0.2">
      <c r="A7" s="64" t="s">
        <v>18</v>
      </c>
      <c r="B7" s="68" t="s">
        <v>45</v>
      </c>
      <c r="C7" s="69" t="s">
        <v>46</v>
      </c>
      <c r="D7" s="70" t="s">
        <v>23</v>
      </c>
      <c r="E7" s="70">
        <v>200</v>
      </c>
      <c r="F7" s="65"/>
      <c r="G7" s="65"/>
      <c r="H7" s="66">
        <f t="shared" si="0"/>
        <v>0</v>
      </c>
      <c r="I7" s="67">
        <f t="shared" si="1"/>
        <v>0</v>
      </c>
    </row>
    <row r="8" spans="1:9" s="2" customFormat="1" ht="38.450000000000003" customHeight="1" x14ac:dyDescent="0.2">
      <c r="A8" s="64" t="s">
        <v>19</v>
      </c>
      <c r="B8" s="68" t="s">
        <v>51</v>
      </c>
      <c r="C8" s="69" t="s">
        <v>52</v>
      </c>
      <c r="D8" s="70" t="s">
        <v>17</v>
      </c>
      <c r="E8" s="71">
        <v>10</v>
      </c>
      <c r="F8" s="72"/>
      <c r="G8" s="72"/>
      <c r="H8" s="66">
        <f t="shared" si="0"/>
        <v>0</v>
      </c>
      <c r="I8" s="67">
        <f t="shared" si="1"/>
        <v>0</v>
      </c>
    </row>
    <row r="9" spans="1:9" s="2" customFormat="1" ht="26.45" customHeight="1" x14ac:dyDescent="0.2">
      <c r="A9" s="64" t="s">
        <v>20</v>
      </c>
      <c r="B9" s="68" t="s">
        <v>34</v>
      </c>
      <c r="C9" s="69" t="s">
        <v>48</v>
      </c>
      <c r="D9" s="70" t="s">
        <v>17</v>
      </c>
      <c r="E9" s="71">
        <v>60</v>
      </c>
      <c r="F9" s="72"/>
      <c r="G9" s="72"/>
      <c r="H9" s="66">
        <f t="shared" si="0"/>
        <v>0</v>
      </c>
      <c r="I9" s="67">
        <f t="shared" si="1"/>
        <v>0</v>
      </c>
    </row>
    <row r="10" spans="1:9" s="2" customFormat="1" x14ac:dyDescent="0.25">
      <c r="A10" s="5">
        <v>2</v>
      </c>
      <c r="B10" s="6"/>
      <c r="C10" s="7" t="s">
        <v>189</v>
      </c>
      <c r="D10" s="8"/>
      <c r="E10" s="9"/>
      <c r="F10" s="9"/>
      <c r="G10" s="9"/>
      <c r="H10" s="10"/>
      <c r="I10" s="11">
        <f>SUM(I11:I14)</f>
        <v>0</v>
      </c>
    </row>
    <row r="11" spans="1:9" s="2" customFormat="1" ht="28.5" x14ac:dyDescent="0.2">
      <c r="A11" s="64" t="s">
        <v>9</v>
      </c>
      <c r="B11" s="68" t="s">
        <v>107</v>
      </c>
      <c r="C11" s="69" t="s">
        <v>108</v>
      </c>
      <c r="D11" s="70" t="s">
        <v>109</v>
      </c>
      <c r="E11" s="70">
        <v>108</v>
      </c>
      <c r="F11" s="139"/>
      <c r="G11" s="139"/>
      <c r="H11" s="66">
        <f t="shared" ref="H11:H14" si="2">ROUND(F11+G11,2)</f>
        <v>0</v>
      </c>
      <c r="I11" s="67">
        <f t="shared" ref="I11:I14" si="3">ROUND(E11*H11,2)</f>
        <v>0</v>
      </c>
    </row>
    <row r="12" spans="1:9" s="2" customFormat="1" ht="28.5" x14ac:dyDescent="0.2">
      <c r="A12" s="64" t="s">
        <v>15</v>
      </c>
      <c r="B12" s="68" t="s">
        <v>110</v>
      </c>
      <c r="C12" s="69" t="s">
        <v>111</v>
      </c>
      <c r="D12" s="70" t="s">
        <v>109</v>
      </c>
      <c r="E12" s="70">
        <v>4</v>
      </c>
      <c r="F12" s="139"/>
      <c r="G12" s="139"/>
      <c r="H12" s="66">
        <f t="shared" si="2"/>
        <v>0</v>
      </c>
      <c r="I12" s="67">
        <f t="shared" si="3"/>
        <v>0</v>
      </c>
    </row>
    <row r="13" spans="1:9" s="2" customFormat="1" ht="28.5" x14ac:dyDescent="0.2">
      <c r="A13" s="64" t="s">
        <v>24</v>
      </c>
      <c r="B13" s="68" t="s">
        <v>194</v>
      </c>
      <c r="C13" s="69" t="s">
        <v>195</v>
      </c>
      <c r="D13" s="70" t="s">
        <v>109</v>
      </c>
      <c r="E13" s="70">
        <v>45</v>
      </c>
      <c r="F13" s="65"/>
      <c r="G13" s="65"/>
      <c r="H13" s="66">
        <f t="shared" si="2"/>
        <v>0</v>
      </c>
      <c r="I13" s="67">
        <f t="shared" si="3"/>
        <v>0</v>
      </c>
    </row>
    <row r="14" spans="1:9" s="2" customFormat="1" x14ac:dyDescent="0.2">
      <c r="A14" s="64" t="s">
        <v>25</v>
      </c>
      <c r="B14" s="68" t="s">
        <v>197</v>
      </c>
      <c r="C14" s="69" t="s">
        <v>198</v>
      </c>
      <c r="D14" s="70" t="s">
        <v>109</v>
      </c>
      <c r="E14" s="70">
        <v>108</v>
      </c>
      <c r="F14" s="65"/>
      <c r="G14" s="65"/>
      <c r="H14" s="66">
        <f t="shared" si="2"/>
        <v>0</v>
      </c>
      <c r="I14" s="67">
        <f t="shared" si="3"/>
        <v>0</v>
      </c>
    </row>
    <row r="15" spans="1:9" s="2" customFormat="1" x14ac:dyDescent="0.25">
      <c r="A15" s="5">
        <v>3</v>
      </c>
      <c r="B15" s="6"/>
      <c r="C15" s="7" t="s">
        <v>190</v>
      </c>
      <c r="D15" s="8"/>
      <c r="E15" s="9"/>
      <c r="F15" s="9"/>
      <c r="G15" s="9"/>
      <c r="H15" s="10"/>
      <c r="I15" s="11">
        <f>SUM(I16:I23)</f>
        <v>0</v>
      </c>
    </row>
    <row r="16" spans="1:9" s="2" customFormat="1" x14ac:dyDescent="0.2">
      <c r="A16" s="64" t="s">
        <v>67</v>
      </c>
      <c r="B16" s="68" t="s">
        <v>95</v>
      </c>
      <c r="C16" s="69" t="s">
        <v>96</v>
      </c>
      <c r="D16" s="70" t="s">
        <v>32</v>
      </c>
      <c r="E16" s="70">
        <v>3</v>
      </c>
      <c r="F16" s="65"/>
      <c r="G16" s="65"/>
      <c r="H16" s="66">
        <f t="shared" ref="H16:H23" si="4">ROUND(F16+G16,2)</f>
        <v>0</v>
      </c>
      <c r="I16" s="67">
        <f t="shared" ref="I16:I23" si="5">ROUND(E16*H16,2)</f>
        <v>0</v>
      </c>
    </row>
    <row r="17" spans="1:9" s="2" customFormat="1" x14ac:dyDescent="0.2">
      <c r="A17" s="64" t="s">
        <v>166</v>
      </c>
      <c r="B17" s="68" t="s">
        <v>97</v>
      </c>
      <c r="C17" s="69" t="s">
        <v>98</v>
      </c>
      <c r="D17" s="70" t="s">
        <v>32</v>
      </c>
      <c r="E17" s="70">
        <v>4</v>
      </c>
      <c r="F17" s="65"/>
      <c r="G17" s="65"/>
      <c r="H17" s="66">
        <f t="shared" si="4"/>
        <v>0</v>
      </c>
      <c r="I17" s="67">
        <f t="shared" si="5"/>
        <v>0</v>
      </c>
    </row>
    <row r="18" spans="1:9" s="2" customFormat="1" x14ac:dyDescent="0.2">
      <c r="A18" s="64" t="s">
        <v>167</v>
      </c>
      <c r="B18" s="68" t="s">
        <v>99</v>
      </c>
      <c r="C18" s="69" t="s">
        <v>100</v>
      </c>
      <c r="D18" s="70" t="s">
        <v>32</v>
      </c>
      <c r="E18" s="70">
        <v>2</v>
      </c>
      <c r="F18" s="65"/>
      <c r="G18" s="65"/>
      <c r="H18" s="66">
        <f t="shared" si="4"/>
        <v>0</v>
      </c>
      <c r="I18" s="67">
        <f t="shared" si="5"/>
        <v>0</v>
      </c>
    </row>
    <row r="19" spans="1:9" s="2" customFormat="1" x14ac:dyDescent="0.2">
      <c r="A19" s="64" t="s">
        <v>168</v>
      </c>
      <c r="B19" s="68" t="s">
        <v>152</v>
      </c>
      <c r="C19" s="69" t="s">
        <v>156</v>
      </c>
      <c r="D19" s="70" t="s">
        <v>32</v>
      </c>
      <c r="E19" s="70">
        <v>1</v>
      </c>
      <c r="F19" s="65"/>
      <c r="G19" s="65"/>
      <c r="H19" s="66">
        <f t="shared" si="4"/>
        <v>0</v>
      </c>
      <c r="I19" s="67">
        <f t="shared" si="5"/>
        <v>0</v>
      </c>
    </row>
    <row r="20" spans="1:9" s="2" customFormat="1" x14ac:dyDescent="0.2">
      <c r="A20" s="64" t="s">
        <v>169</v>
      </c>
      <c r="B20" s="68" t="s">
        <v>153</v>
      </c>
      <c r="C20" s="69" t="s">
        <v>157</v>
      </c>
      <c r="D20" s="70" t="s">
        <v>32</v>
      </c>
      <c r="E20" s="70">
        <v>1</v>
      </c>
      <c r="F20" s="65"/>
      <c r="G20" s="65"/>
      <c r="H20" s="66">
        <f t="shared" si="4"/>
        <v>0</v>
      </c>
      <c r="I20" s="67">
        <f t="shared" si="5"/>
        <v>0</v>
      </c>
    </row>
    <row r="21" spans="1:9" s="2" customFormat="1" x14ac:dyDescent="0.2">
      <c r="A21" s="64" t="s">
        <v>170</v>
      </c>
      <c r="B21" s="68" t="s">
        <v>154</v>
      </c>
      <c r="C21" s="69" t="s">
        <v>158</v>
      </c>
      <c r="D21" s="70" t="s">
        <v>32</v>
      </c>
      <c r="E21" s="70">
        <v>2</v>
      </c>
      <c r="F21" s="65"/>
      <c r="G21" s="65"/>
      <c r="H21" s="66">
        <f t="shared" si="4"/>
        <v>0</v>
      </c>
      <c r="I21" s="67">
        <f t="shared" si="5"/>
        <v>0</v>
      </c>
    </row>
    <row r="22" spans="1:9" s="2" customFormat="1" x14ac:dyDescent="0.2">
      <c r="A22" s="64" t="s">
        <v>171</v>
      </c>
      <c r="B22" s="68" t="s">
        <v>155</v>
      </c>
      <c r="C22" s="69" t="s">
        <v>159</v>
      </c>
      <c r="D22" s="70" t="s">
        <v>32</v>
      </c>
      <c r="E22" s="70">
        <v>2</v>
      </c>
      <c r="F22" s="65"/>
      <c r="G22" s="65"/>
      <c r="H22" s="66">
        <f t="shared" si="4"/>
        <v>0</v>
      </c>
      <c r="I22" s="67">
        <f t="shared" si="5"/>
        <v>0</v>
      </c>
    </row>
    <row r="23" spans="1:9" s="2" customFormat="1" x14ac:dyDescent="0.2">
      <c r="A23" s="64" t="s">
        <v>172</v>
      </c>
      <c r="B23" s="73" t="s">
        <v>201</v>
      </c>
      <c r="C23" s="74" t="s">
        <v>206</v>
      </c>
      <c r="D23" s="75" t="s">
        <v>205</v>
      </c>
      <c r="E23" s="75">
        <v>2</v>
      </c>
      <c r="F23" s="76"/>
      <c r="G23" s="76"/>
      <c r="H23" s="66">
        <f t="shared" si="4"/>
        <v>0</v>
      </c>
      <c r="I23" s="67">
        <f t="shared" si="5"/>
        <v>0</v>
      </c>
    </row>
    <row r="24" spans="1:9" s="2" customFormat="1" x14ac:dyDescent="0.25">
      <c r="A24" s="5">
        <v>4</v>
      </c>
      <c r="B24" s="6"/>
      <c r="C24" s="7" t="s">
        <v>191</v>
      </c>
      <c r="D24" s="8"/>
      <c r="E24" s="9"/>
      <c r="F24" s="9"/>
      <c r="G24" s="9"/>
      <c r="H24" s="10"/>
      <c r="I24" s="11">
        <f>SUM(I25:I26)</f>
        <v>0</v>
      </c>
    </row>
    <row r="25" spans="1:9" s="2" customFormat="1" ht="25.5" x14ac:dyDescent="0.2">
      <c r="A25" s="64" t="s">
        <v>70</v>
      </c>
      <c r="B25" s="36" t="s">
        <v>101</v>
      </c>
      <c r="C25" s="37" t="s">
        <v>102</v>
      </c>
      <c r="D25" s="38" t="s">
        <v>26</v>
      </c>
      <c r="E25" s="38">
        <v>6</v>
      </c>
      <c r="F25" s="39"/>
      <c r="G25" s="39"/>
      <c r="H25" s="66">
        <f t="shared" ref="H25:H26" si="6">ROUND(F25+G25,2)</f>
        <v>0</v>
      </c>
      <c r="I25" s="67">
        <f t="shared" ref="I25:I26" si="7">ROUND(E25*H25,2)</f>
        <v>0</v>
      </c>
    </row>
    <row r="26" spans="1:9" s="2" customFormat="1" ht="25.5" x14ac:dyDescent="0.2">
      <c r="A26" s="64" t="s">
        <v>72</v>
      </c>
      <c r="B26" s="36" t="s">
        <v>199</v>
      </c>
      <c r="C26" s="37" t="s">
        <v>200</v>
      </c>
      <c r="D26" s="38" t="s">
        <v>187</v>
      </c>
      <c r="E26" s="38">
        <v>8</v>
      </c>
      <c r="F26" s="39"/>
      <c r="G26" s="39"/>
      <c r="H26" s="66">
        <f t="shared" si="6"/>
        <v>0</v>
      </c>
      <c r="I26" s="67">
        <f t="shared" si="7"/>
        <v>0</v>
      </c>
    </row>
    <row r="27" spans="1:9" s="2" customFormat="1" x14ac:dyDescent="0.25">
      <c r="A27" s="5">
        <v>5</v>
      </c>
      <c r="B27" s="6"/>
      <c r="C27" s="7" t="s">
        <v>192</v>
      </c>
      <c r="D27" s="8"/>
      <c r="E27" s="9"/>
      <c r="F27" s="9"/>
      <c r="G27" s="9"/>
      <c r="H27" s="10"/>
      <c r="I27" s="11">
        <f>SUM(I28)</f>
        <v>0</v>
      </c>
    </row>
    <row r="28" spans="1:9" s="2" customFormat="1" x14ac:dyDescent="0.2">
      <c r="A28" s="64" t="s">
        <v>75</v>
      </c>
      <c r="B28" s="36" t="s">
        <v>160</v>
      </c>
      <c r="C28" s="37" t="s">
        <v>161</v>
      </c>
      <c r="D28" s="38" t="s">
        <v>16</v>
      </c>
      <c r="E28" s="38">
        <v>312</v>
      </c>
      <c r="F28" s="39"/>
      <c r="G28" s="39"/>
      <c r="H28" s="66">
        <f>ROUND(F28+G28,2)</f>
        <v>0</v>
      </c>
      <c r="I28" s="67">
        <f>ROUND(E28*H28,2)</f>
        <v>0</v>
      </c>
    </row>
    <row r="29" spans="1:9" s="2" customFormat="1" x14ac:dyDescent="0.25">
      <c r="A29" s="5">
        <v>6</v>
      </c>
      <c r="B29" s="6"/>
      <c r="C29" s="7" t="s">
        <v>193</v>
      </c>
      <c r="D29" s="8"/>
      <c r="E29" s="9"/>
      <c r="F29" s="9"/>
      <c r="G29" s="9"/>
      <c r="H29" s="10"/>
      <c r="I29" s="11">
        <f>SUM(I30)</f>
        <v>0</v>
      </c>
    </row>
    <row r="30" spans="1:9" s="2" customFormat="1" ht="25.5" x14ac:dyDescent="0.2">
      <c r="A30" s="64" t="s">
        <v>196</v>
      </c>
      <c r="B30" s="36" t="s">
        <v>103</v>
      </c>
      <c r="C30" s="37" t="s">
        <v>104</v>
      </c>
      <c r="D30" s="38" t="s">
        <v>187</v>
      </c>
      <c r="E30" s="38">
        <v>3</v>
      </c>
      <c r="F30" s="39"/>
      <c r="G30" s="39"/>
      <c r="H30" s="66">
        <f>ROUND(F30+G30,2)</f>
        <v>0</v>
      </c>
      <c r="I30" s="67">
        <f>ROUND(E30*H30,2)</f>
        <v>0</v>
      </c>
    </row>
    <row r="31" spans="1:9" s="2" customFormat="1" x14ac:dyDescent="0.25">
      <c r="A31" s="14"/>
      <c r="B31" s="36"/>
      <c r="C31" s="37"/>
      <c r="D31" s="38"/>
      <c r="E31" s="38"/>
      <c r="F31" s="39"/>
      <c r="G31" s="39"/>
      <c r="H31" s="12"/>
      <c r="I31" s="13"/>
    </row>
    <row r="32" spans="1:9" x14ac:dyDescent="0.25">
      <c r="A32" s="15"/>
      <c r="B32" s="16"/>
      <c r="C32" s="16" t="s">
        <v>10</v>
      </c>
      <c r="D32" s="17"/>
      <c r="E32" s="18"/>
      <c r="F32" s="18"/>
      <c r="G32" s="18"/>
      <c r="H32" s="19"/>
      <c r="I32" s="20">
        <f>I29+I27+I24+I15+I10+I3</f>
        <v>0</v>
      </c>
    </row>
    <row r="33" spans="1:9" x14ac:dyDescent="0.25">
      <c r="A33" s="21"/>
      <c r="B33" s="22"/>
      <c r="C33" s="22" t="s">
        <v>105</v>
      </c>
      <c r="D33" s="23"/>
      <c r="E33" s="24"/>
      <c r="F33" s="24"/>
      <c r="G33" s="24"/>
      <c r="H33" s="25"/>
      <c r="I33" s="26">
        <f>ROUND(I32*0.0623,2)</f>
        <v>0</v>
      </c>
    </row>
    <row r="34" spans="1:9" x14ac:dyDescent="0.25">
      <c r="A34" s="27"/>
      <c r="B34" s="28"/>
      <c r="C34" s="28" t="s">
        <v>106</v>
      </c>
      <c r="D34" s="29"/>
      <c r="E34" s="30"/>
      <c r="F34" s="30"/>
      <c r="G34" s="30"/>
      <c r="H34" s="25"/>
      <c r="I34" s="31">
        <f>ROUND((I33+I32)*0.2141,2)</f>
        <v>0</v>
      </c>
    </row>
    <row r="35" spans="1:9" x14ac:dyDescent="0.25">
      <c r="A35" s="32"/>
      <c r="B35" s="33"/>
      <c r="C35" s="33" t="s">
        <v>11</v>
      </c>
      <c r="D35" s="34"/>
      <c r="E35" s="35"/>
      <c r="F35" s="35"/>
      <c r="G35" s="35"/>
      <c r="H35" s="40"/>
      <c r="I35" s="41">
        <f>SUM(I32:I34)</f>
        <v>0</v>
      </c>
    </row>
    <row r="42" spans="1:9" x14ac:dyDescent="0.25">
      <c r="B42" s="60" t="s">
        <v>53</v>
      </c>
      <c r="C42" s="59" t="s">
        <v>54</v>
      </c>
      <c r="D42" s="61" t="s">
        <v>112</v>
      </c>
      <c r="E42" s="62"/>
    </row>
    <row r="43" spans="1:9" x14ac:dyDescent="0.25">
      <c r="B43" s="60" t="s">
        <v>113</v>
      </c>
      <c r="C43" s="59" t="s">
        <v>114</v>
      </c>
      <c r="D43" s="61" t="s">
        <v>115</v>
      </c>
      <c r="E43" s="62">
        <v>4.8</v>
      </c>
    </row>
    <row r="44" spans="1:9" x14ac:dyDescent="0.25">
      <c r="B44" s="60" t="s">
        <v>116</v>
      </c>
      <c r="C44" s="59" t="s">
        <v>117</v>
      </c>
      <c r="D44" s="61" t="s">
        <v>115</v>
      </c>
      <c r="E44" s="62">
        <v>4.8</v>
      </c>
    </row>
    <row r="45" spans="1:9" x14ac:dyDescent="0.25">
      <c r="B45" s="60" t="s">
        <v>118</v>
      </c>
      <c r="C45" s="59" t="s">
        <v>119</v>
      </c>
      <c r="D45" s="61" t="s">
        <v>120</v>
      </c>
      <c r="E45" s="62">
        <v>96.12</v>
      </c>
    </row>
    <row r="46" spans="1:9" x14ac:dyDescent="0.25">
      <c r="B46" s="60" t="s">
        <v>121</v>
      </c>
      <c r="C46" s="59" t="s">
        <v>122</v>
      </c>
      <c r="D46" s="61" t="s">
        <v>123</v>
      </c>
      <c r="E46" s="62">
        <v>0.19600000000000001</v>
      </c>
    </row>
    <row r="47" spans="1:9" x14ac:dyDescent="0.25">
      <c r="B47" s="60" t="s">
        <v>124</v>
      </c>
      <c r="C47" s="59" t="s">
        <v>125</v>
      </c>
      <c r="D47" s="61" t="s">
        <v>123</v>
      </c>
      <c r="E47" s="62">
        <v>0.29599999999999999</v>
      </c>
    </row>
    <row r="48" spans="1:9" ht="30" x14ac:dyDescent="0.25">
      <c r="B48" s="60" t="s">
        <v>126</v>
      </c>
      <c r="C48" s="59" t="s">
        <v>127</v>
      </c>
      <c r="D48" s="61" t="s">
        <v>112</v>
      </c>
      <c r="E48" s="62">
        <v>1</v>
      </c>
    </row>
  </sheetData>
  <mergeCells count="6">
    <mergeCell ref="F1:I1"/>
    <mergeCell ref="A1:A2"/>
    <mergeCell ref="B1:B2"/>
    <mergeCell ref="C1:C2"/>
    <mergeCell ref="D1:D2"/>
    <mergeCell ref="E1:E2"/>
  </mergeCells>
  <phoneticPr fontId="10" type="noConversion"/>
  <pageMargins left="0.51181102362204722" right="0.51181102362204722" top="0.78740157480314965" bottom="0.78740157480314965" header="0.31496062992125984" footer="0.31496062992125984"/>
  <pageSetup paperSize="9" scale="78" orientation="landscape" r:id="rId1"/>
  <headerFooter>
    <oddHeader>&amp;L&amp;G&amp;C&amp;"-,Negrito"&amp;14REFORMA ÁREA DE RECREAÇÃO INFANTIL E ENTORNO - PE ÁGUAS DA PRATA&amp;RREFERENCIAL CDHU
VERSÃO 181
VIGÊNCIA A PARTIR DE 03/05/2021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view="pageBreakPreview" topLeftCell="A25" zoomScale="85" zoomScaleNormal="80" zoomScaleSheetLayoutView="85" workbookViewId="0">
      <selection activeCell="F6" sqref="F6"/>
    </sheetView>
  </sheetViews>
  <sheetFormatPr defaultRowHeight="15" x14ac:dyDescent="0.25"/>
  <cols>
    <col min="1" max="1" width="6.7109375" bestFit="1" customWidth="1"/>
    <col min="2" max="2" width="20.85546875" bestFit="1" customWidth="1"/>
    <col min="3" max="3" width="65.5703125" customWidth="1"/>
    <col min="4" max="4" width="10" bestFit="1" customWidth="1"/>
    <col min="5" max="5" width="12.7109375" bestFit="1" customWidth="1"/>
    <col min="6" max="6" width="11.28515625" bestFit="1" customWidth="1"/>
    <col min="7" max="8" width="12.7109375" bestFit="1" customWidth="1"/>
    <col min="9" max="9" width="17.5703125" bestFit="1" customWidth="1"/>
  </cols>
  <sheetData>
    <row r="1" spans="1:17" s="2" customFormat="1" x14ac:dyDescent="0.25">
      <c r="A1" s="142" t="s">
        <v>0</v>
      </c>
      <c r="B1" s="144" t="s">
        <v>50</v>
      </c>
      <c r="C1" s="144" t="s">
        <v>2</v>
      </c>
      <c r="D1" s="146" t="s">
        <v>3</v>
      </c>
      <c r="E1" s="148" t="s">
        <v>4</v>
      </c>
      <c r="F1" s="140" t="s">
        <v>5</v>
      </c>
      <c r="G1" s="140"/>
      <c r="H1" s="140"/>
      <c r="I1" s="141"/>
    </row>
    <row r="2" spans="1:17" s="2" customFormat="1" x14ac:dyDescent="0.25">
      <c r="A2" s="143"/>
      <c r="B2" s="145"/>
      <c r="C2" s="145"/>
      <c r="D2" s="147"/>
      <c r="E2" s="149"/>
      <c r="F2" s="3" t="s">
        <v>6</v>
      </c>
      <c r="G2" s="3" t="s">
        <v>7</v>
      </c>
      <c r="H2" s="3" t="s">
        <v>8</v>
      </c>
      <c r="I2" s="4" t="s">
        <v>1</v>
      </c>
    </row>
    <row r="3" spans="1:17" s="2" customFormat="1" x14ac:dyDescent="0.25">
      <c r="A3" s="5">
        <v>1</v>
      </c>
      <c r="B3" s="6" t="s">
        <v>152</v>
      </c>
      <c r="C3" s="7" t="s">
        <v>145</v>
      </c>
      <c r="D3" s="8"/>
      <c r="E3" s="9"/>
      <c r="F3" s="9"/>
      <c r="G3" s="9"/>
      <c r="H3" s="10"/>
      <c r="I3" s="11">
        <f>SUM(I4:I18)</f>
        <v>0</v>
      </c>
    </row>
    <row r="4" spans="1:17" s="2" customFormat="1" x14ac:dyDescent="0.25">
      <c r="A4" s="14" t="s">
        <v>12</v>
      </c>
      <c r="B4" s="60" t="s">
        <v>113</v>
      </c>
      <c r="C4" s="59" t="s">
        <v>114</v>
      </c>
      <c r="D4" s="61" t="s">
        <v>115</v>
      </c>
      <c r="E4" s="62">
        <v>44</v>
      </c>
      <c r="F4" s="57"/>
      <c r="G4" s="57"/>
      <c r="H4" s="58">
        <f>ROUND(F4+G4,2)</f>
        <v>0</v>
      </c>
      <c r="I4" s="13">
        <f>ROUND(E4*H4,2)</f>
        <v>0</v>
      </c>
      <c r="Q4" s="2" t="s">
        <v>147</v>
      </c>
    </row>
    <row r="5" spans="1:17" s="2" customFormat="1" x14ac:dyDescent="0.25">
      <c r="A5" s="14" t="s">
        <v>13</v>
      </c>
      <c r="B5" s="60" t="s">
        <v>116</v>
      </c>
      <c r="C5" s="59" t="s">
        <v>117</v>
      </c>
      <c r="D5" s="61" t="s">
        <v>115</v>
      </c>
      <c r="E5" s="62">
        <v>44</v>
      </c>
      <c r="F5" s="57"/>
      <c r="G5" s="57"/>
      <c r="H5" s="58">
        <f t="shared" ref="H5:H18" si="0">ROUND(F5+G5,2)</f>
        <v>0</v>
      </c>
      <c r="I5" s="13">
        <f t="shared" ref="I5:I18" si="1">ROUND(E5*H5,2)</f>
        <v>0</v>
      </c>
    </row>
    <row r="6" spans="1:17" s="2" customFormat="1" x14ac:dyDescent="0.25">
      <c r="A6" s="14" t="s">
        <v>14</v>
      </c>
      <c r="B6" s="60" t="s">
        <v>118</v>
      </c>
      <c r="C6" s="59" t="s">
        <v>119</v>
      </c>
      <c r="D6" s="61" t="s">
        <v>120</v>
      </c>
      <c r="E6" s="62">
        <v>210</v>
      </c>
      <c r="F6" s="57"/>
      <c r="G6" s="57"/>
      <c r="H6" s="58">
        <f t="shared" si="0"/>
        <v>0</v>
      </c>
      <c r="I6" s="13">
        <f t="shared" si="1"/>
        <v>0</v>
      </c>
    </row>
    <row r="7" spans="1:17" s="2" customFormat="1" x14ac:dyDescent="0.25">
      <c r="A7" s="14" t="s">
        <v>18</v>
      </c>
      <c r="B7" s="60" t="s">
        <v>121</v>
      </c>
      <c r="C7" s="59" t="s">
        <v>122</v>
      </c>
      <c r="D7" s="61" t="s">
        <v>123</v>
      </c>
      <c r="E7" s="62">
        <v>2</v>
      </c>
      <c r="F7" s="57"/>
      <c r="G7" s="57"/>
      <c r="H7" s="58">
        <f t="shared" si="0"/>
        <v>0</v>
      </c>
      <c r="I7" s="13">
        <f t="shared" si="1"/>
        <v>0</v>
      </c>
    </row>
    <row r="8" spans="1:17" s="2" customFormat="1" x14ac:dyDescent="0.25">
      <c r="A8" s="14" t="s">
        <v>19</v>
      </c>
      <c r="B8" s="60" t="s">
        <v>124</v>
      </c>
      <c r="C8" s="59" t="s">
        <v>125</v>
      </c>
      <c r="D8" s="61" t="s">
        <v>123</v>
      </c>
      <c r="E8" s="62">
        <v>2</v>
      </c>
      <c r="F8" s="57"/>
      <c r="G8" s="57"/>
      <c r="H8" s="58">
        <f t="shared" si="0"/>
        <v>0</v>
      </c>
      <c r="I8" s="13">
        <f t="shared" si="1"/>
        <v>0</v>
      </c>
    </row>
    <row r="9" spans="1:17" s="2" customFormat="1" x14ac:dyDescent="0.25">
      <c r="A9" s="14" t="s">
        <v>20</v>
      </c>
      <c r="B9" s="60" t="s">
        <v>43</v>
      </c>
      <c r="C9" s="59" t="s">
        <v>44</v>
      </c>
      <c r="D9" s="61" t="s">
        <v>115</v>
      </c>
      <c r="E9" s="62">
        <v>60</v>
      </c>
      <c r="F9" s="57"/>
      <c r="G9" s="57"/>
      <c r="H9" s="58">
        <f t="shared" si="0"/>
        <v>0</v>
      </c>
      <c r="I9" s="13">
        <f t="shared" si="1"/>
        <v>0</v>
      </c>
    </row>
    <row r="10" spans="1:17" s="2" customFormat="1" x14ac:dyDescent="0.25">
      <c r="A10" s="14" t="s">
        <v>21</v>
      </c>
      <c r="B10" s="60" t="s">
        <v>55</v>
      </c>
      <c r="C10" s="59" t="s">
        <v>56</v>
      </c>
      <c r="D10" s="61" t="s">
        <v>115</v>
      </c>
      <c r="E10" s="62">
        <v>60</v>
      </c>
      <c r="F10" s="57"/>
      <c r="G10" s="57"/>
      <c r="H10" s="58">
        <f t="shared" si="0"/>
        <v>0</v>
      </c>
      <c r="I10" s="13">
        <f t="shared" si="1"/>
        <v>0</v>
      </c>
      <c r="L10"/>
    </row>
    <row r="11" spans="1:17" s="2" customFormat="1" x14ac:dyDescent="0.25">
      <c r="A11" s="14" t="s">
        <v>22</v>
      </c>
      <c r="B11" s="60" t="s">
        <v>128</v>
      </c>
      <c r="C11" s="59" t="s">
        <v>129</v>
      </c>
      <c r="D11" s="61" t="s">
        <v>123</v>
      </c>
      <c r="E11" s="62">
        <v>2</v>
      </c>
      <c r="F11" s="57"/>
      <c r="G11" s="57"/>
      <c r="H11" s="58">
        <f t="shared" si="0"/>
        <v>0</v>
      </c>
      <c r="I11" s="13">
        <f t="shared" si="1"/>
        <v>0</v>
      </c>
    </row>
    <row r="12" spans="1:17" s="2" customFormat="1" x14ac:dyDescent="0.25">
      <c r="A12" s="14" t="s">
        <v>47</v>
      </c>
      <c r="B12" s="60" t="s">
        <v>130</v>
      </c>
      <c r="C12" s="59" t="s">
        <v>131</v>
      </c>
      <c r="D12" s="61" t="s">
        <v>132</v>
      </c>
      <c r="E12" s="62">
        <v>100</v>
      </c>
      <c r="F12" s="57"/>
      <c r="G12" s="57"/>
      <c r="H12" s="58">
        <f t="shared" si="0"/>
        <v>0</v>
      </c>
      <c r="I12" s="13">
        <f t="shared" si="1"/>
        <v>0</v>
      </c>
    </row>
    <row r="13" spans="1:17" s="2" customFormat="1" x14ac:dyDescent="0.25">
      <c r="A13" s="14" t="s">
        <v>35</v>
      </c>
      <c r="B13" s="60" t="s">
        <v>133</v>
      </c>
      <c r="C13" s="63" t="s">
        <v>134</v>
      </c>
      <c r="D13" s="61" t="s">
        <v>132</v>
      </c>
      <c r="E13" s="62">
        <v>2</v>
      </c>
      <c r="F13" s="57"/>
      <c r="G13" s="57"/>
      <c r="H13" s="58">
        <f t="shared" si="0"/>
        <v>0</v>
      </c>
      <c r="I13" s="13">
        <f t="shared" si="1"/>
        <v>0</v>
      </c>
    </row>
    <row r="14" spans="1:17" s="2" customFormat="1" x14ac:dyDescent="0.25">
      <c r="A14" s="14" t="s">
        <v>36</v>
      </c>
      <c r="B14" s="60" t="s">
        <v>136</v>
      </c>
      <c r="C14" s="59" t="s">
        <v>135</v>
      </c>
      <c r="D14" s="61" t="s">
        <v>137</v>
      </c>
      <c r="E14" s="62">
        <v>1</v>
      </c>
      <c r="F14" s="57"/>
      <c r="G14" s="57"/>
      <c r="H14" s="58">
        <f t="shared" si="0"/>
        <v>0</v>
      </c>
      <c r="I14" s="13">
        <f t="shared" si="1"/>
        <v>0</v>
      </c>
    </row>
    <row r="15" spans="1:17" s="2" customFormat="1" ht="30" x14ac:dyDescent="0.25">
      <c r="A15" s="14" t="s">
        <v>37</v>
      </c>
      <c r="B15" s="60" t="s">
        <v>138</v>
      </c>
      <c r="C15" s="59" t="s">
        <v>143</v>
      </c>
      <c r="D15" s="61" t="s">
        <v>120</v>
      </c>
      <c r="E15" s="62">
        <v>50</v>
      </c>
      <c r="F15" s="57"/>
      <c r="G15" s="57"/>
      <c r="H15" s="58">
        <f t="shared" si="0"/>
        <v>0</v>
      </c>
      <c r="I15" s="13">
        <f t="shared" si="1"/>
        <v>0</v>
      </c>
    </row>
    <row r="16" spans="1:17" s="2" customFormat="1" x14ac:dyDescent="0.25">
      <c r="A16" s="14" t="s">
        <v>38</v>
      </c>
      <c r="B16" s="60" t="s">
        <v>139</v>
      </c>
      <c r="C16" s="59" t="s">
        <v>140</v>
      </c>
      <c r="D16" s="61" t="s">
        <v>120</v>
      </c>
      <c r="E16" s="62">
        <v>20</v>
      </c>
      <c r="F16" s="57"/>
      <c r="G16" s="57"/>
      <c r="H16" s="58">
        <f t="shared" si="0"/>
        <v>0</v>
      </c>
      <c r="I16" s="13">
        <f t="shared" si="1"/>
        <v>0</v>
      </c>
    </row>
    <row r="17" spans="1:17" s="2" customFormat="1" x14ac:dyDescent="0.25">
      <c r="A17" s="14" t="s">
        <v>49</v>
      </c>
      <c r="B17" s="60" t="s">
        <v>141</v>
      </c>
      <c r="C17" s="59" t="s">
        <v>142</v>
      </c>
      <c r="D17" s="61" t="s">
        <v>120</v>
      </c>
      <c r="E17" s="62">
        <v>10</v>
      </c>
      <c r="F17" s="57"/>
      <c r="G17" s="57"/>
      <c r="H17" s="58">
        <f t="shared" si="0"/>
        <v>0</v>
      </c>
      <c r="I17" s="13">
        <f t="shared" si="1"/>
        <v>0</v>
      </c>
    </row>
    <row r="18" spans="1:17" s="2" customFormat="1" x14ac:dyDescent="0.25">
      <c r="A18" s="14" t="s">
        <v>39</v>
      </c>
      <c r="B18" s="60" t="s">
        <v>33</v>
      </c>
      <c r="C18" s="59" t="s">
        <v>42</v>
      </c>
      <c r="D18" s="61" t="s">
        <v>16</v>
      </c>
      <c r="E18" s="62">
        <v>200</v>
      </c>
      <c r="F18" s="57"/>
      <c r="G18" s="57"/>
      <c r="H18" s="58">
        <f t="shared" si="0"/>
        <v>0</v>
      </c>
      <c r="I18" s="13">
        <f t="shared" si="1"/>
        <v>0</v>
      </c>
    </row>
    <row r="19" spans="1:17" s="2" customFormat="1" x14ac:dyDescent="0.25">
      <c r="A19" s="5">
        <v>2</v>
      </c>
      <c r="B19" s="6" t="s">
        <v>153</v>
      </c>
      <c r="C19" s="7" t="s">
        <v>144</v>
      </c>
      <c r="D19" s="8"/>
      <c r="E19" s="9"/>
      <c r="F19" s="9"/>
      <c r="G19" s="9"/>
      <c r="H19" s="10"/>
      <c r="I19" s="11">
        <f>SUM(I20:I32)</f>
        <v>0</v>
      </c>
    </row>
    <row r="20" spans="1:17" s="2" customFormat="1" x14ac:dyDescent="0.25">
      <c r="A20" s="14" t="s">
        <v>9</v>
      </c>
      <c r="B20" s="60" t="s">
        <v>113</v>
      </c>
      <c r="C20" s="59" t="s">
        <v>114</v>
      </c>
      <c r="D20" s="61" t="s">
        <v>115</v>
      </c>
      <c r="E20" s="62">
        <v>22</v>
      </c>
      <c r="F20" s="57"/>
      <c r="G20" s="57"/>
      <c r="H20" s="58">
        <f t="shared" ref="H20:H32" si="2">ROUND(F20+G20,2)</f>
        <v>0</v>
      </c>
      <c r="I20" s="13">
        <f t="shared" ref="I20:I32" si="3">ROUND(E20*H20,2)</f>
        <v>0</v>
      </c>
      <c r="Q20" s="2" t="s">
        <v>146</v>
      </c>
    </row>
    <row r="21" spans="1:17" s="2" customFormat="1" x14ac:dyDescent="0.25">
      <c r="A21" s="14" t="s">
        <v>15</v>
      </c>
      <c r="B21" s="60" t="s">
        <v>116</v>
      </c>
      <c r="C21" s="59" t="s">
        <v>117</v>
      </c>
      <c r="D21" s="61" t="s">
        <v>115</v>
      </c>
      <c r="E21" s="62">
        <v>22</v>
      </c>
      <c r="F21" s="57"/>
      <c r="G21" s="57"/>
      <c r="H21" s="58">
        <f t="shared" si="2"/>
        <v>0</v>
      </c>
      <c r="I21" s="13">
        <f t="shared" si="3"/>
        <v>0</v>
      </c>
    </row>
    <row r="22" spans="1:17" s="2" customFormat="1" x14ac:dyDescent="0.25">
      <c r="A22" s="14" t="s">
        <v>24</v>
      </c>
      <c r="B22" s="60" t="s">
        <v>118</v>
      </c>
      <c r="C22" s="59" t="s">
        <v>119</v>
      </c>
      <c r="D22" s="61" t="s">
        <v>120</v>
      </c>
      <c r="E22" s="62">
        <v>90</v>
      </c>
      <c r="F22" s="57"/>
      <c r="G22" s="57"/>
      <c r="H22" s="58">
        <f t="shared" si="2"/>
        <v>0</v>
      </c>
      <c r="I22" s="13">
        <f t="shared" si="3"/>
        <v>0</v>
      </c>
    </row>
    <row r="23" spans="1:17" s="2" customFormat="1" x14ac:dyDescent="0.25">
      <c r="A23" s="14" t="s">
        <v>25</v>
      </c>
      <c r="B23" s="60" t="s">
        <v>121</v>
      </c>
      <c r="C23" s="59" t="s">
        <v>122</v>
      </c>
      <c r="D23" s="61" t="s">
        <v>123</v>
      </c>
      <c r="E23" s="62">
        <v>1</v>
      </c>
      <c r="F23" s="57"/>
      <c r="G23" s="57"/>
      <c r="H23" s="58">
        <f t="shared" si="2"/>
        <v>0</v>
      </c>
      <c r="I23" s="13">
        <f t="shared" si="3"/>
        <v>0</v>
      </c>
    </row>
    <row r="24" spans="1:17" s="2" customFormat="1" x14ac:dyDescent="0.25">
      <c r="A24" s="14" t="s">
        <v>27</v>
      </c>
      <c r="B24" s="60" t="s">
        <v>124</v>
      </c>
      <c r="C24" s="59" t="s">
        <v>125</v>
      </c>
      <c r="D24" s="61" t="s">
        <v>123</v>
      </c>
      <c r="E24" s="62">
        <v>1</v>
      </c>
      <c r="F24" s="57"/>
      <c r="G24" s="57"/>
      <c r="H24" s="58">
        <f t="shared" si="2"/>
        <v>0</v>
      </c>
      <c r="I24" s="13">
        <f t="shared" si="3"/>
        <v>0</v>
      </c>
    </row>
    <row r="25" spans="1:17" s="2" customFormat="1" x14ac:dyDescent="0.25">
      <c r="A25" s="14" t="s">
        <v>28</v>
      </c>
      <c r="B25" s="60" t="s">
        <v>43</v>
      </c>
      <c r="C25" s="59" t="s">
        <v>44</v>
      </c>
      <c r="D25" s="61" t="s">
        <v>115</v>
      </c>
      <c r="E25" s="62">
        <v>30</v>
      </c>
      <c r="F25" s="57"/>
      <c r="G25" s="57"/>
      <c r="H25" s="58">
        <f t="shared" si="2"/>
        <v>0</v>
      </c>
      <c r="I25" s="13">
        <f t="shared" si="3"/>
        <v>0</v>
      </c>
    </row>
    <row r="26" spans="1:17" s="2" customFormat="1" x14ac:dyDescent="0.25">
      <c r="A26" s="14" t="s">
        <v>29</v>
      </c>
      <c r="B26" s="60" t="s">
        <v>55</v>
      </c>
      <c r="C26" s="59" t="s">
        <v>56</v>
      </c>
      <c r="D26" s="61" t="s">
        <v>115</v>
      </c>
      <c r="E26" s="62">
        <v>30</v>
      </c>
      <c r="F26" s="57"/>
      <c r="G26" s="57"/>
      <c r="H26" s="58">
        <f t="shared" si="2"/>
        <v>0</v>
      </c>
      <c r="I26" s="13">
        <f t="shared" si="3"/>
        <v>0</v>
      </c>
    </row>
    <row r="27" spans="1:17" s="2" customFormat="1" x14ac:dyDescent="0.25">
      <c r="A27" s="14" t="s">
        <v>30</v>
      </c>
      <c r="B27" s="60" t="s">
        <v>128</v>
      </c>
      <c r="C27" s="59" t="s">
        <v>129</v>
      </c>
      <c r="D27" s="61" t="s">
        <v>123</v>
      </c>
      <c r="E27" s="62">
        <v>1.5</v>
      </c>
      <c r="F27" s="57"/>
      <c r="G27" s="57"/>
      <c r="H27" s="58">
        <f t="shared" si="2"/>
        <v>0</v>
      </c>
      <c r="I27" s="13">
        <f t="shared" si="3"/>
        <v>0</v>
      </c>
    </row>
    <row r="28" spans="1:17" s="2" customFormat="1" x14ac:dyDescent="0.25">
      <c r="A28" s="14" t="s">
        <v>31</v>
      </c>
      <c r="B28" s="60" t="s">
        <v>130</v>
      </c>
      <c r="C28" s="59" t="s">
        <v>131</v>
      </c>
      <c r="D28" s="61" t="s">
        <v>132</v>
      </c>
      <c r="E28" s="62">
        <v>30</v>
      </c>
      <c r="F28" s="57"/>
      <c r="G28" s="57"/>
      <c r="H28" s="58">
        <f t="shared" si="2"/>
        <v>0</v>
      </c>
      <c r="I28" s="13">
        <f t="shared" si="3"/>
        <v>0</v>
      </c>
    </row>
    <row r="29" spans="1:17" s="2" customFormat="1" ht="30" x14ac:dyDescent="0.25">
      <c r="A29" s="14" t="s">
        <v>162</v>
      </c>
      <c r="B29" s="60" t="s">
        <v>138</v>
      </c>
      <c r="C29" s="59" t="s">
        <v>143</v>
      </c>
      <c r="D29" s="61" t="s">
        <v>120</v>
      </c>
      <c r="E29" s="62">
        <v>20</v>
      </c>
      <c r="F29" s="57"/>
      <c r="G29" s="57"/>
      <c r="H29" s="58">
        <f t="shared" si="2"/>
        <v>0</v>
      </c>
      <c r="I29" s="13">
        <f t="shared" si="3"/>
        <v>0</v>
      </c>
    </row>
    <row r="30" spans="1:17" s="2" customFormat="1" x14ac:dyDescent="0.25">
      <c r="A30" s="14" t="s">
        <v>163</v>
      </c>
      <c r="B30" s="60" t="s">
        <v>139</v>
      </c>
      <c r="C30" s="59" t="s">
        <v>140</v>
      </c>
      <c r="D30" s="61" t="s">
        <v>120</v>
      </c>
      <c r="E30" s="62">
        <v>5</v>
      </c>
      <c r="F30" s="57"/>
      <c r="G30" s="57"/>
      <c r="H30" s="58">
        <f t="shared" si="2"/>
        <v>0</v>
      </c>
      <c r="I30" s="13">
        <f t="shared" si="3"/>
        <v>0</v>
      </c>
    </row>
    <row r="31" spans="1:17" s="2" customFormat="1" x14ac:dyDescent="0.25">
      <c r="A31" s="14" t="s">
        <v>164</v>
      </c>
      <c r="B31" s="60" t="s">
        <v>141</v>
      </c>
      <c r="C31" s="59" t="s">
        <v>142</v>
      </c>
      <c r="D31" s="61" t="s">
        <v>120</v>
      </c>
      <c r="E31" s="62">
        <v>5</v>
      </c>
      <c r="F31" s="57"/>
      <c r="G31" s="57"/>
      <c r="H31" s="58">
        <f t="shared" si="2"/>
        <v>0</v>
      </c>
      <c r="I31" s="13">
        <f t="shared" si="3"/>
        <v>0</v>
      </c>
    </row>
    <row r="32" spans="1:17" s="2" customFormat="1" x14ac:dyDescent="0.25">
      <c r="A32" s="14" t="s">
        <v>165</v>
      </c>
      <c r="B32" s="60" t="s">
        <v>33</v>
      </c>
      <c r="C32" s="59" t="s">
        <v>42</v>
      </c>
      <c r="D32" s="61" t="s">
        <v>16</v>
      </c>
      <c r="E32" s="62">
        <v>100</v>
      </c>
      <c r="F32" s="57"/>
      <c r="G32" s="57"/>
      <c r="H32" s="58">
        <f t="shared" si="2"/>
        <v>0</v>
      </c>
      <c r="I32" s="13">
        <f t="shared" si="3"/>
        <v>0</v>
      </c>
    </row>
    <row r="33" spans="1:17" s="2" customFormat="1" x14ac:dyDescent="0.25">
      <c r="A33" s="77">
        <v>3</v>
      </c>
      <c r="B33" s="6" t="s">
        <v>154</v>
      </c>
      <c r="C33" s="7" t="s">
        <v>150</v>
      </c>
      <c r="D33" s="8"/>
      <c r="E33" s="9"/>
      <c r="F33" s="9"/>
      <c r="G33" s="9"/>
      <c r="H33" s="10"/>
      <c r="I33" s="11">
        <f>SUM(I34:I45)</f>
        <v>0</v>
      </c>
      <c r="Q33" s="2" t="s">
        <v>148</v>
      </c>
    </row>
    <row r="34" spans="1:17" s="2" customFormat="1" x14ac:dyDescent="0.25">
      <c r="A34" s="14" t="s">
        <v>67</v>
      </c>
      <c r="B34" s="60" t="s">
        <v>113</v>
      </c>
      <c r="C34" s="59" t="s">
        <v>114</v>
      </c>
      <c r="D34" s="61" t="s">
        <v>115</v>
      </c>
      <c r="E34" s="62">
        <v>8</v>
      </c>
      <c r="F34" s="57"/>
      <c r="G34" s="57"/>
      <c r="H34" s="58">
        <f t="shared" ref="H34:H45" si="4">ROUND(F34+G34,2)</f>
        <v>0</v>
      </c>
      <c r="I34" s="13">
        <f t="shared" ref="I34:I45" si="5">ROUND(E34*H34,2)</f>
        <v>0</v>
      </c>
    </row>
    <row r="35" spans="1:17" s="2" customFormat="1" x14ac:dyDescent="0.25">
      <c r="A35" s="14" t="s">
        <v>166</v>
      </c>
      <c r="B35" s="60" t="s">
        <v>116</v>
      </c>
      <c r="C35" s="59" t="s">
        <v>117</v>
      </c>
      <c r="D35" s="61" t="s">
        <v>115</v>
      </c>
      <c r="E35" s="62">
        <v>8</v>
      </c>
      <c r="F35" s="57"/>
      <c r="G35" s="57"/>
      <c r="H35" s="58">
        <f t="shared" si="4"/>
        <v>0</v>
      </c>
      <c r="I35" s="13">
        <f t="shared" si="5"/>
        <v>0</v>
      </c>
    </row>
    <row r="36" spans="1:17" s="2" customFormat="1" x14ac:dyDescent="0.25">
      <c r="A36" s="14" t="s">
        <v>167</v>
      </c>
      <c r="B36" s="60" t="s">
        <v>118</v>
      </c>
      <c r="C36" s="59" t="s">
        <v>119</v>
      </c>
      <c r="D36" s="61" t="s">
        <v>120</v>
      </c>
      <c r="E36" s="62">
        <v>20</v>
      </c>
      <c r="F36" s="57"/>
      <c r="G36" s="57"/>
      <c r="H36" s="58">
        <f t="shared" si="4"/>
        <v>0</v>
      </c>
      <c r="I36" s="13">
        <f t="shared" si="5"/>
        <v>0</v>
      </c>
    </row>
    <row r="37" spans="1:17" s="2" customFormat="1" x14ac:dyDescent="0.25">
      <c r="A37" s="14" t="s">
        <v>168</v>
      </c>
      <c r="B37" s="60" t="s">
        <v>121</v>
      </c>
      <c r="C37" s="59" t="s">
        <v>122</v>
      </c>
      <c r="D37" s="61" t="s">
        <v>123</v>
      </c>
      <c r="E37" s="62">
        <v>0.5</v>
      </c>
      <c r="F37" s="57"/>
      <c r="G37" s="57"/>
      <c r="H37" s="58">
        <f t="shared" si="4"/>
        <v>0</v>
      </c>
      <c r="I37" s="13">
        <f t="shared" si="5"/>
        <v>0</v>
      </c>
    </row>
    <row r="38" spans="1:17" s="2" customFormat="1" x14ac:dyDescent="0.25">
      <c r="A38" s="14" t="s">
        <v>169</v>
      </c>
      <c r="B38" s="60" t="s">
        <v>124</v>
      </c>
      <c r="C38" s="59" t="s">
        <v>125</v>
      </c>
      <c r="D38" s="61" t="s">
        <v>123</v>
      </c>
      <c r="E38" s="62">
        <v>0.5</v>
      </c>
      <c r="F38" s="57"/>
      <c r="G38" s="57"/>
      <c r="H38" s="58">
        <f t="shared" si="4"/>
        <v>0</v>
      </c>
      <c r="I38" s="13">
        <f t="shared" si="5"/>
        <v>0</v>
      </c>
    </row>
    <row r="39" spans="1:17" s="2" customFormat="1" x14ac:dyDescent="0.25">
      <c r="A39" s="14" t="s">
        <v>170</v>
      </c>
      <c r="B39" s="60" t="s">
        <v>43</v>
      </c>
      <c r="C39" s="59" t="s">
        <v>44</v>
      </c>
      <c r="D39" s="61" t="s">
        <v>115</v>
      </c>
      <c r="E39" s="62">
        <v>20</v>
      </c>
      <c r="F39" s="57"/>
      <c r="G39" s="57"/>
      <c r="H39" s="58">
        <f t="shared" si="4"/>
        <v>0</v>
      </c>
      <c r="I39" s="13">
        <f t="shared" si="5"/>
        <v>0</v>
      </c>
    </row>
    <row r="40" spans="1:17" s="2" customFormat="1" x14ac:dyDescent="0.25">
      <c r="A40" s="14" t="s">
        <v>171</v>
      </c>
      <c r="B40" s="60" t="s">
        <v>55</v>
      </c>
      <c r="C40" s="59" t="s">
        <v>56</v>
      </c>
      <c r="D40" s="61" t="s">
        <v>115</v>
      </c>
      <c r="E40" s="62">
        <v>20</v>
      </c>
      <c r="F40" s="57"/>
      <c r="G40" s="57"/>
      <c r="H40" s="58">
        <f t="shared" si="4"/>
        <v>0</v>
      </c>
      <c r="I40" s="13">
        <f t="shared" si="5"/>
        <v>0</v>
      </c>
    </row>
    <row r="41" spans="1:17" s="2" customFormat="1" x14ac:dyDescent="0.25">
      <c r="A41" s="14" t="s">
        <v>172</v>
      </c>
      <c r="B41" s="60" t="s">
        <v>130</v>
      </c>
      <c r="C41" s="59" t="s">
        <v>131</v>
      </c>
      <c r="D41" s="61" t="s">
        <v>132</v>
      </c>
      <c r="E41" s="62">
        <v>30</v>
      </c>
      <c r="F41" s="57"/>
      <c r="G41" s="57"/>
      <c r="H41" s="58">
        <f t="shared" si="4"/>
        <v>0</v>
      </c>
      <c r="I41" s="13">
        <f t="shared" si="5"/>
        <v>0</v>
      </c>
    </row>
    <row r="42" spans="1:17" s="2" customFormat="1" ht="30" x14ac:dyDescent="0.25">
      <c r="A42" s="14" t="s">
        <v>173</v>
      </c>
      <c r="B42" s="60" t="s">
        <v>138</v>
      </c>
      <c r="C42" s="59" t="s">
        <v>143</v>
      </c>
      <c r="D42" s="61" t="s">
        <v>120</v>
      </c>
      <c r="E42" s="62">
        <v>20</v>
      </c>
      <c r="F42" s="57"/>
      <c r="G42" s="57"/>
      <c r="H42" s="58">
        <f t="shared" si="4"/>
        <v>0</v>
      </c>
      <c r="I42" s="13">
        <f t="shared" si="5"/>
        <v>0</v>
      </c>
    </row>
    <row r="43" spans="1:17" s="2" customFormat="1" x14ac:dyDescent="0.25">
      <c r="A43" s="14" t="s">
        <v>174</v>
      </c>
      <c r="B43" s="60" t="s">
        <v>139</v>
      </c>
      <c r="C43" s="59" t="s">
        <v>140</v>
      </c>
      <c r="D43" s="61" t="s">
        <v>120</v>
      </c>
      <c r="E43" s="62">
        <v>5</v>
      </c>
      <c r="F43" s="57"/>
      <c r="G43" s="57"/>
      <c r="H43" s="58">
        <f t="shared" si="4"/>
        <v>0</v>
      </c>
      <c r="I43" s="13">
        <f t="shared" si="5"/>
        <v>0</v>
      </c>
    </row>
    <row r="44" spans="1:17" s="2" customFormat="1" x14ac:dyDescent="0.25">
      <c r="A44" s="14" t="s">
        <v>175</v>
      </c>
      <c r="B44" s="60" t="s">
        <v>141</v>
      </c>
      <c r="C44" s="59" t="s">
        <v>142</v>
      </c>
      <c r="D44" s="61" t="s">
        <v>120</v>
      </c>
      <c r="E44" s="62">
        <v>5</v>
      </c>
      <c r="F44" s="57"/>
      <c r="G44" s="57"/>
      <c r="H44" s="58">
        <f t="shared" si="4"/>
        <v>0</v>
      </c>
      <c r="I44" s="13">
        <f t="shared" si="5"/>
        <v>0</v>
      </c>
    </row>
    <row r="45" spans="1:17" s="2" customFormat="1" x14ac:dyDescent="0.25">
      <c r="A45" s="14" t="s">
        <v>176</v>
      </c>
      <c r="B45" s="60" t="s">
        <v>33</v>
      </c>
      <c r="C45" s="59" t="s">
        <v>42</v>
      </c>
      <c r="D45" s="61" t="s">
        <v>16</v>
      </c>
      <c r="E45" s="62">
        <v>50</v>
      </c>
      <c r="F45" s="57"/>
      <c r="G45" s="57"/>
      <c r="H45" s="58">
        <f t="shared" si="4"/>
        <v>0</v>
      </c>
      <c r="I45" s="13">
        <f t="shared" si="5"/>
        <v>0</v>
      </c>
    </row>
    <row r="46" spans="1:17" s="2" customFormat="1" x14ac:dyDescent="0.25">
      <c r="A46" s="77">
        <v>4</v>
      </c>
      <c r="B46" s="6" t="s">
        <v>155</v>
      </c>
      <c r="C46" s="7" t="s">
        <v>151</v>
      </c>
      <c r="D46" s="8"/>
      <c r="E46" s="9"/>
      <c r="F46" s="9"/>
      <c r="G46" s="9"/>
      <c r="H46" s="10"/>
      <c r="I46" s="11">
        <f>SUM(I47:I57)</f>
        <v>0</v>
      </c>
    </row>
    <row r="47" spans="1:17" s="2" customFormat="1" x14ac:dyDescent="0.25">
      <c r="A47" s="14" t="s">
        <v>70</v>
      </c>
      <c r="B47" s="60" t="s">
        <v>113</v>
      </c>
      <c r="C47" s="59" t="s">
        <v>114</v>
      </c>
      <c r="D47" s="61" t="s">
        <v>115</v>
      </c>
      <c r="E47" s="62">
        <v>8</v>
      </c>
      <c r="F47" s="57"/>
      <c r="G47" s="57"/>
      <c r="H47" s="58">
        <f t="shared" ref="H47:H58" si="6">ROUND(F47+G47,2)</f>
        <v>0</v>
      </c>
      <c r="I47" s="13">
        <f t="shared" ref="I47:I58" si="7">ROUND(E47*H47,2)</f>
        <v>0</v>
      </c>
    </row>
    <row r="48" spans="1:17" s="2" customFormat="1" x14ac:dyDescent="0.25">
      <c r="A48" s="14" t="s">
        <v>72</v>
      </c>
      <c r="B48" s="60" t="s">
        <v>116</v>
      </c>
      <c r="C48" s="59" t="s">
        <v>117</v>
      </c>
      <c r="D48" s="61" t="s">
        <v>115</v>
      </c>
      <c r="E48" s="62">
        <v>8</v>
      </c>
      <c r="F48" s="57"/>
      <c r="G48" s="57"/>
      <c r="H48" s="58">
        <f t="shared" si="6"/>
        <v>0</v>
      </c>
      <c r="I48" s="13">
        <f t="shared" si="7"/>
        <v>0</v>
      </c>
    </row>
    <row r="49" spans="1:10" s="2" customFormat="1" x14ac:dyDescent="0.25">
      <c r="A49" s="14" t="s">
        <v>177</v>
      </c>
      <c r="B49" s="60" t="s">
        <v>118</v>
      </c>
      <c r="C49" s="59" t="s">
        <v>119</v>
      </c>
      <c r="D49" s="61" t="s">
        <v>120</v>
      </c>
      <c r="E49" s="62">
        <v>20</v>
      </c>
      <c r="F49" s="57"/>
      <c r="G49" s="57"/>
      <c r="H49" s="58">
        <f t="shared" si="6"/>
        <v>0</v>
      </c>
      <c r="I49" s="13">
        <f t="shared" si="7"/>
        <v>0</v>
      </c>
    </row>
    <row r="50" spans="1:10" s="2" customFormat="1" x14ac:dyDescent="0.25">
      <c r="A50" s="14" t="s">
        <v>178</v>
      </c>
      <c r="B50" s="60" t="s">
        <v>121</v>
      </c>
      <c r="C50" s="59" t="s">
        <v>122</v>
      </c>
      <c r="D50" s="61" t="s">
        <v>123</v>
      </c>
      <c r="E50" s="62">
        <v>0.5</v>
      </c>
      <c r="F50" s="57"/>
      <c r="G50" s="57"/>
      <c r="H50" s="58">
        <f t="shared" si="6"/>
        <v>0</v>
      </c>
      <c r="I50" s="13">
        <f t="shared" si="7"/>
        <v>0</v>
      </c>
    </row>
    <row r="51" spans="1:10" s="2" customFormat="1" x14ac:dyDescent="0.25">
      <c r="A51" s="14" t="s">
        <v>179</v>
      </c>
      <c r="B51" s="60" t="s">
        <v>124</v>
      </c>
      <c r="C51" s="59" t="s">
        <v>125</v>
      </c>
      <c r="D51" s="61" t="s">
        <v>123</v>
      </c>
      <c r="E51" s="62">
        <v>0.5</v>
      </c>
      <c r="F51" s="57"/>
      <c r="G51" s="57"/>
      <c r="H51" s="58">
        <f t="shared" si="6"/>
        <v>0</v>
      </c>
      <c r="I51" s="13">
        <f t="shared" si="7"/>
        <v>0</v>
      </c>
    </row>
    <row r="52" spans="1:10" s="2" customFormat="1" x14ac:dyDescent="0.25">
      <c r="A52" s="14" t="s">
        <v>180</v>
      </c>
      <c r="B52" s="60" t="s">
        <v>43</v>
      </c>
      <c r="C52" s="59" t="s">
        <v>44</v>
      </c>
      <c r="D52" s="61" t="s">
        <v>115</v>
      </c>
      <c r="E52" s="62">
        <v>20</v>
      </c>
      <c r="F52" s="57"/>
      <c r="G52" s="57"/>
      <c r="H52" s="58">
        <f t="shared" si="6"/>
        <v>0</v>
      </c>
      <c r="I52" s="13">
        <f t="shared" si="7"/>
        <v>0</v>
      </c>
      <c r="J52"/>
    </row>
    <row r="53" spans="1:10" s="2" customFormat="1" x14ac:dyDescent="0.25">
      <c r="A53" s="14" t="s">
        <v>181</v>
      </c>
      <c r="B53" s="60" t="s">
        <v>55</v>
      </c>
      <c r="C53" s="59" t="s">
        <v>56</v>
      </c>
      <c r="D53" s="61" t="s">
        <v>115</v>
      </c>
      <c r="E53" s="62">
        <v>20</v>
      </c>
      <c r="F53" s="57"/>
      <c r="G53" s="57"/>
      <c r="H53" s="58">
        <f t="shared" si="6"/>
        <v>0</v>
      </c>
      <c r="I53" s="13">
        <f t="shared" si="7"/>
        <v>0</v>
      </c>
    </row>
    <row r="54" spans="1:10" s="2" customFormat="1" x14ac:dyDescent="0.25">
      <c r="A54" s="14" t="s">
        <v>182</v>
      </c>
      <c r="B54" s="60" t="s">
        <v>130</v>
      </c>
      <c r="C54" s="59" t="s">
        <v>131</v>
      </c>
      <c r="D54" s="61" t="s">
        <v>132</v>
      </c>
      <c r="E54" s="62">
        <v>30</v>
      </c>
      <c r="F54" s="57"/>
      <c r="G54" s="57"/>
      <c r="H54" s="58">
        <f t="shared" si="6"/>
        <v>0</v>
      </c>
      <c r="I54" s="13">
        <f t="shared" si="7"/>
        <v>0</v>
      </c>
    </row>
    <row r="55" spans="1:10" s="2" customFormat="1" ht="30" x14ac:dyDescent="0.25">
      <c r="A55" s="14" t="s">
        <v>183</v>
      </c>
      <c r="B55" s="60" t="s">
        <v>138</v>
      </c>
      <c r="C55" s="59" t="s">
        <v>143</v>
      </c>
      <c r="D55" s="61" t="s">
        <v>120</v>
      </c>
      <c r="E55" s="62">
        <v>20</v>
      </c>
      <c r="F55" s="57"/>
      <c r="G55" s="57"/>
      <c r="H55" s="58">
        <f t="shared" si="6"/>
        <v>0</v>
      </c>
      <c r="I55" s="13">
        <f t="shared" si="7"/>
        <v>0</v>
      </c>
    </row>
    <row r="56" spans="1:10" s="2" customFormat="1" x14ac:dyDescent="0.25">
      <c r="A56" s="14" t="s">
        <v>184</v>
      </c>
      <c r="B56" s="60" t="s">
        <v>139</v>
      </c>
      <c r="C56" s="59" t="s">
        <v>140</v>
      </c>
      <c r="D56" s="61" t="s">
        <v>120</v>
      </c>
      <c r="E56" s="62">
        <v>5</v>
      </c>
      <c r="F56" s="57"/>
      <c r="G56" s="57"/>
      <c r="H56" s="58">
        <f t="shared" si="6"/>
        <v>0</v>
      </c>
      <c r="I56" s="13">
        <f t="shared" si="7"/>
        <v>0</v>
      </c>
    </row>
    <row r="57" spans="1:10" s="2" customFormat="1" x14ac:dyDescent="0.25">
      <c r="A57" s="14" t="s">
        <v>185</v>
      </c>
      <c r="B57" s="60" t="s">
        <v>136</v>
      </c>
      <c r="C57" s="59" t="s">
        <v>135</v>
      </c>
      <c r="D57" s="61" t="s">
        <v>137</v>
      </c>
      <c r="E57" s="62">
        <v>0.5</v>
      </c>
      <c r="F57" s="57"/>
      <c r="G57" s="57"/>
      <c r="H57" s="58">
        <f t="shared" si="6"/>
        <v>0</v>
      </c>
      <c r="I57" s="13">
        <f t="shared" si="7"/>
        <v>0</v>
      </c>
    </row>
    <row r="58" spans="1:10" s="2" customFormat="1" x14ac:dyDescent="0.25">
      <c r="A58" s="14" t="s">
        <v>186</v>
      </c>
      <c r="B58" s="60" t="s">
        <v>33</v>
      </c>
      <c r="C58" s="59" t="s">
        <v>42</v>
      </c>
      <c r="D58" s="61" t="s">
        <v>16</v>
      </c>
      <c r="E58" s="62">
        <v>50</v>
      </c>
      <c r="F58" s="57"/>
      <c r="G58" s="57"/>
      <c r="H58" s="58">
        <f t="shared" si="6"/>
        <v>0</v>
      </c>
      <c r="I58" s="13">
        <f t="shared" si="7"/>
        <v>0</v>
      </c>
    </row>
    <row r="59" spans="1:10" s="2" customFormat="1" x14ac:dyDescent="0.25">
      <c r="A59" s="77">
        <v>5</v>
      </c>
      <c r="B59" s="6" t="s">
        <v>201</v>
      </c>
      <c r="C59" s="7" t="s">
        <v>202</v>
      </c>
      <c r="D59" s="8"/>
      <c r="E59" s="9"/>
      <c r="F59" s="9"/>
      <c r="G59" s="9"/>
      <c r="H59" s="10"/>
      <c r="I59" s="11">
        <f>SUM(I60:I65)</f>
        <v>0</v>
      </c>
    </row>
    <row r="60" spans="1:10" s="2" customFormat="1" x14ac:dyDescent="0.25">
      <c r="A60" s="14" t="s">
        <v>75</v>
      </c>
      <c r="B60" s="60" t="s">
        <v>43</v>
      </c>
      <c r="C60" s="59" t="s">
        <v>44</v>
      </c>
      <c r="D60" s="61" t="s">
        <v>115</v>
      </c>
      <c r="E60" s="62">
        <v>8</v>
      </c>
      <c r="F60" s="57"/>
      <c r="G60" s="57"/>
      <c r="H60" s="58">
        <f t="shared" ref="H60:H64" si="8">ROUND(F60+G60,2)</f>
        <v>0</v>
      </c>
      <c r="I60" s="13">
        <f t="shared" ref="I60:I64" si="9">ROUND(E60*H60,2)</f>
        <v>0</v>
      </c>
    </row>
    <row r="61" spans="1:10" s="2" customFormat="1" x14ac:dyDescent="0.25">
      <c r="A61" s="14" t="s">
        <v>78</v>
      </c>
      <c r="B61" s="60" t="s">
        <v>55</v>
      </c>
      <c r="C61" s="59" t="s">
        <v>56</v>
      </c>
      <c r="D61" s="61" t="s">
        <v>115</v>
      </c>
      <c r="E61" s="62">
        <v>8</v>
      </c>
      <c r="F61" s="57"/>
      <c r="G61" s="57"/>
      <c r="H61" s="58">
        <f t="shared" si="8"/>
        <v>0</v>
      </c>
      <c r="I61" s="13">
        <f t="shared" si="9"/>
        <v>0</v>
      </c>
    </row>
    <row r="62" spans="1:10" s="2" customFormat="1" x14ac:dyDescent="0.25">
      <c r="A62" s="14" t="s">
        <v>80</v>
      </c>
      <c r="B62" s="60" t="s">
        <v>130</v>
      </c>
      <c r="C62" s="59" t="s">
        <v>131</v>
      </c>
      <c r="D62" s="61" t="s">
        <v>132</v>
      </c>
      <c r="E62" s="62">
        <v>30</v>
      </c>
      <c r="F62" s="57"/>
      <c r="G62" s="57"/>
      <c r="H62" s="58">
        <f t="shared" si="8"/>
        <v>0</v>
      </c>
      <c r="I62" s="13">
        <f t="shared" si="9"/>
        <v>0</v>
      </c>
    </row>
    <row r="63" spans="1:10" s="2" customFormat="1" x14ac:dyDescent="0.25">
      <c r="A63" s="14" t="s">
        <v>82</v>
      </c>
      <c r="B63" s="60" t="s">
        <v>33</v>
      </c>
      <c r="C63" s="59" t="s">
        <v>42</v>
      </c>
      <c r="D63" s="61" t="s">
        <v>16</v>
      </c>
      <c r="E63" s="62">
        <v>50</v>
      </c>
      <c r="F63" s="57"/>
      <c r="G63" s="57"/>
      <c r="H63" s="58">
        <f t="shared" si="8"/>
        <v>0</v>
      </c>
      <c r="I63" s="13">
        <f t="shared" si="9"/>
        <v>0</v>
      </c>
    </row>
    <row r="64" spans="1:10" s="2" customFormat="1" x14ac:dyDescent="0.25">
      <c r="A64" s="14" t="s">
        <v>204</v>
      </c>
      <c r="B64" s="60" t="s">
        <v>160</v>
      </c>
      <c r="C64" s="59" t="s">
        <v>203</v>
      </c>
      <c r="D64" s="61" t="s">
        <v>17</v>
      </c>
      <c r="E64" s="62">
        <v>18</v>
      </c>
      <c r="F64" s="57"/>
      <c r="G64" s="57"/>
      <c r="H64" s="58">
        <f t="shared" si="8"/>
        <v>0</v>
      </c>
      <c r="I64" s="13">
        <f t="shared" si="9"/>
        <v>0</v>
      </c>
    </row>
    <row r="65" spans="1:18" s="2" customFormat="1" x14ac:dyDescent="0.25">
      <c r="A65" s="14"/>
      <c r="B65" s="36"/>
      <c r="C65" s="37"/>
      <c r="D65" s="38"/>
      <c r="E65" s="38"/>
      <c r="F65" s="39"/>
      <c r="G65" s="39"/>
      <c r="H65" s="12"/>
      <c r="I65" s="13"/>
    </row>
    <row r="68" spans="1:18" x14ac:dyDescent="0.25">
      <c r="R68" s="2" t="s">
        <v>149</v>
      </c>
    </row>
  </sheetData>
  <mergeCells count="6">
    <mergeCell ref="F1:I1"/>
    <mergeCell ref="A1:A2"/>
    <mergeCell ref="B1:B2"/>
    <mergeCell ref="C1:C2"/>
    <mergeCell ref="D1:D2"/>
    <mergeCell ref="E1:E2"/>
  </mergeCells>
  <phoneticPr fontId="10" type="noConversion"/>
  <pageMargins left="0.511811024" right="0.511811024" top="0.78740157499999996" bottom="0.78740157499999996" header="0.31496062000000002" footer="0.31496062000000002"/>
  <pageSetup paperSize="9" scale="5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view="pageBreakPreview" zoomScale="60" zoomScaleNormal="100" workbookViewId="0">
      <selection activeCell="L14" sqref="L14"/>
    </sheetView>
  </sheetViews>
  <sheetFormatPr defaultColWidth="9.140625" defaultRowHeight="15" x14ac:dyDescent="0.25"/>
  <cols>
    <col min="1" max="1" width="6.140625" style="56" customWidth="1"/>
    <col min="2" max="2" width="62.5703125" style="1" customWidth="1"/>
    <col min="3" max="3" width="12.140625" style="1" customWidth="1"/>
    <col min="4" max="16384" width="9.140625" style="1"/>
  </cols>
  <sheetData>
    <row r="1" spans="1:5" ht="18.75" x14ac:dyDescent="0.3">
      <c r="A1" s="151" t="s">
        <v>57</v>
      </c>
      <c r="B1" s="151"/>
      <c r="C1" s="151"/>
    </row>
    <row r="2" spans="1:5" ht="30" customHeight="1" x14ac:dyDescent="0.25">
      <c r="A2" s="152" t="s">
        <v>58</v>
      </c>
      <c r="B2" s="152"/>
      <c r="C2" s="152"/>
    </row>
    <row r="3" spans="1:5" ht="5.0999999999999996" customHeight="1" x14ac:dyDescent="0.25">
      <c r="A3" s="42"/>
      <c r="B3" s="42"/>
      <c r="C3" s="42"/>
    </row>
    <row r="4" spans="1:5" ht="15" customHeight="1" x14ac:dyDescent="0.25">
      <c r="A4" s="153" t="s">
        <v>59</v>
      </c>
      <c r="B4" s="153"/>
      <c r="C4" s="43">
        <v>2</v>
      </c>
    </row>
    <row r="5" spans="1:5" ht="15" customHeight="1" x14ac:dyDescent="0.25">
      <c r="A5" s="42"/>
      <c r="B5" s="42"/>
      <c r="C5" s="42"/>
      <c r="D5" s="154"/>
      <c r="E5" s="154"/>
    </row>
    <row r="6" spans="1:5" ht="15" customHeight="1" x14ac:dyDescent="0.25">
      <c r="A6" s="44" t="s">
        <v>0</v>
      </c>
      <c r="B6" s="44" t="s">
        <v>60</v>
      </c>
      <c r="C6" s="44" t="s">
        <v>61</v>
      </c>
    </row>
    <row r="7" spans="1:5" x14ac:dyDescent="0.25">
      <c r="A7" s="45">
        <v>1</v>
      </c>
      <c r="B7" s="46" t="s">
        <v>62</v>
      </c>
      <c r="C7" s="47"/>
    </row>
    <row r="8" spans="1:5" x14ac:dyDescent="0.25">
      <c r="A8" s="48" t="s">
        <v>12</v>
      </c>
      <c r="B8" s="49" t="s">
        <v>63</v>
      </c>
      <c r="C8" s="50">
        <v>7.0000000000000007E-2</v>
      </c>
    </row>
    <row r="9" spans="1:5" x14ac:dyDescent="0.25">
      <c r="A9" s="45">
        <v>2</v>
      </c>
      <c r="B9" s="46" t="s">
        <v>64</v>
      </c>
      <c r="C9" s="47"/>
    </row>
    <row r="10" spans="1:5" x14ac:dyDescent="0.25">
      <c r="A10" s="48" t="s">
        <v>9</v>
      </c>
      <c r="B10" s="49" t="s">
        <v>65</v>
      </c>
      <c r="C10" s="50">
        <f>IF(C$4=1,3/100,IF(C$4=2,4/100,IF(C$4=3,5.5/100,"")))</f>
        <v>0.04</v>
      </c>
    </row>
    <row r="11" spans="1:5" x14ac:dyDescent="0.25">
      <c r="A11" s="45">
        <v>3</v>
      </c>
      <c r="B11" s="46" t="s">
        <v>66</v>
      </c>
      <c r="C11" s="47"/>
    </row>
    <row r="12" spans="1:5" x14ac:dyDescent="0.25">
      <c r="A12" s="48" t="s">
        <v>67</v>
      </c>
      <c r="B12" s="49" t="s">
        <v>68</v>
      </c>
      <c r="C12" s="50">
        <v>6.0000000000000001E-3</v>
      </c>
    </row>
    <row r="13" spans="1:5" x14ac:dyDescent="0.25">
      <c r="A13" s="45">
        <v>4</v>
      </c>
      <c r="B13" s="46" t="s">
        <v>69</v>
      </c>
      <c r="C13" s="47"/>
    </row>
    <row r="14" spans="1:5" x14ac:dyDescent="0.25">
      <c r="A14" s="48" t="s">
        <v>70</v>
      </c>
      <c r="B14" s="49" t="s">
        <v>71</v>
      </c>
      <c r="C14" s="50">
        <f>IF(C$4=1,0.8/100,IF(C$4=2,0.8/100,IF(C$4=3,1/100,"")))</f>
        <v>8.0000000000000002E-3</v>
      </c>
    </row>
    <row r="15" spans="1:5" x14ac:dyDescent="0.25">
      <c r="A15" s="48" t="s">
        <v>72</v>
      </c>
      <c r="B15" s="49" t="s">
        <v>73</v>
      </c>
      <c r="C15" s="50">
        <v>8.9999999999999993E-3</v>
      </c>
    </row>
    <row r="16" spans="1:5" x14ac:dyDescent="0.25">
      <c r="A16" s="45">
        <v>5</v>
      </c>
      <c r="B16" s="46" t="s">
        <v>74</v>
      </c>
      <c r="C16" s="47"/>
    </row>
    <row r="17" spans="1:5" x14ac:dyDescent="0.25">
      <c r="A17" s="48" t="s">
        <v>75</v>
      </c>
      <c r="B17" s="49" t="s">
        <v>76</v>
      </c>
      <c r="C17" s="51">
        <v>0.03</v>
      </c>
      <c r="E17" s="1" t="s">
        <v>77</v>
      </c>
    </row>
    <row r="18" spans="1:5" x14ac:dyDescent="0.25">
      <c r="A18" s="48" t="s">
        <v>78</v>
      </c>
      <c r="B18" s="49" t="s">
        <v>79</v>
      </c>
      <c r="C18" s="50">
        <v>6.4999999999999997E-3</v>
      </c>
    </row>
    <row r="19" spans="1:5" x14ac:dyDescent="0.25">
      <c r="A19" s="48" t="s">
        <v>80</v>
      </c>
      <c r="B19" s="49" t="s">
        <v>81</v>
      </c>
      <c r="C19" s="50">
        <v>0.03</v>
      </c>
    </row>
    <row r="20" spans="1:5" x14ac:dyDescent="0.25">
      <c r="A20" s="48" t="s">
        <v>82</v>
      </c>
      <c r="B20" s="49" t="s">
        <v>83</v>
      </c>
      <c r="C20" s="49"/>
    </row>
    <row r="23" spans="1:5" x14ac:dyDescent="0.25">
      <c r="A23" s="150" t="s">
        <v>88</v>
      </c>
      <c r="B23" s="150"/>
      <c r="C23" s="150"/>
    </row>
    <row r="24" spans="1:5" x14ac:dyDescent="0.25">
      <c r="A24" s="150" t="s">
        <v>84</v>
      </c>
      <c r="B24" s="150"/>
      <c r="C24" s="150"/>
    </row>
    <row r="26" spans="1:5" ht="18.75" x14ac:dyDescent="0.25">
      <c r="A26" s="155" t="s">
        <v>89</v>
      </c>
      <c r="B26" s="156"/>
      <c r="C26" s="52">
        <f>ROUNDUP((((1+(C10+SUM(C14:C15)))*(1+C12)+(1*C8))/(1-SUM(C17:C20)))-1,4)</f>
        <v>0.21409999999999998</v>
      </c>
    </row>
    <row r="31" spans="1:5" ht="15.75" x14ac:dyDescent="0.25">
      <c r="A31" s="157" t="s">
        <v>85</v>
      </c>
      <c r="B31" s="157"/>
      <c r="C31" s="157"/>
    </row>
    <row r="32" spans="1:5" ht="30" customHeight="1" x14ac:dyDescent="0.25">
      <c r="A32" s="152" t="s">
        <v>86</v>
      </c>
      <c r="B32" s="152"/>
      <c r="C32" s="152"/>
    </row>
    <row r="33" spans="1:3" x14ac:dyDescent="0.25">
      <c r="A33" s="53"/>
      <c r="B33" s="53"/>
    </row>
    <row r="34" spans="1:3" x14ac:dyDescent="0.25">
      <c r="A34" s="150" t="s">
        <v>87</v>
      </c>
      <c r="B34" s="150"/>
      <c r="C34" s="54">
        <v>2</v>
      </c>
    </row>
    <row r="36" spans="1:3" ht="18.75" x14ac:dyDescent="0.25">
      <c r="A36" s="158" t="s">
        <v>90</v>
      </c>
      <c r="B36" s="159"/>
      <c r="C36" s="55">
        <f>IF(C34&lt;&gt;"",IF(C34=1,3.49,(IF(C34=2,6.23,IF(C34=3,8.87,""))))/100,"")</f>
        <v>6.2300000000000001E-2</v>
      </c>
    </row>
  </sheetData>
  <mergeCells count="11">
    <mergeCell ref="A26:B26"/>
    <mergeCell ref="A31:C31"/>
    <mergeCell ref="A32:C32"/>
    <mergeCell ref="A34:B34"/>
    <mergeCell ref="A36:B36"/>
    <mergeCell ref="A24:C24"/>
    <mergeCell ref="A1:C1"/>
    <mergeCell ref="A2:C2"/>
    <mergeCell ref="A4:B4"/>
    <mergeCell ref="D5:E5"/>
    <mergeCell ref="A23:C23"/>
  </mergeCells>
  <dataValidations count="1">
    <dataValidation type="list" allowBlank="1" showInputMessage="1" showErrorMessage="1" sqref="C4 C34">
      <formula1>"1,2,3"</formula1>
    </dataValidation>
  </dataValidation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view="pageBreakPreview" zoomScale="60" zoomScaleNormal="70" workbookViewId="0">
      <selection activeCell="G19" sqref="G19"/>
    </sheetView>
  </sheetViews>
  <sheetFormatPr defaultColWidth="9.140625" defaultRowHeight="15" x14ac:dyDescent="0.25"/>
  <cols>
    <col min="1" max="1" width="6.140625" style="83" bestFit="1" customWidth="1"/>
    <col min="2" max="2" width="45.42578125" style="82" customWidth="1"/>
    <col min="3" max="4" width="14.7109375" style="82" bestFit="1" customWidth="1"/>
    <col min="5" max="6" width="14.7109375" style="82" customWidth="1"/>
    <col min="7" max="7" width="16.140625" style="82" bestFit="1" customWidth="1"/>
    <col min="8" max="8" width="14.42578125" style="82" customWidth="1"/>
    <col min="9" max="9" width="14.5703125" style="82" bestFit="1" customWidth="1"/>
    <col min="10" max="10" width="16.140625" style="82" bestFit="1" customWidth="1"/>
    <col min="11" max="11" width="14.28515625" style="82" customWidth="1"/>
    <col min="12" max="12" width="6.140625" style="82" customWidth="1"/>
    <col min="13" max="16384" width="9.140625" style="82"/>
  </cols>
  <sheetData>
    <row r="1" spans="1:11" ht="26.45" customHeight="1" thickTop="1" thickBot="1" x14ac:dyDescent="0.3">
      <c r="A1" s="78" t="s">
        <v>220</v>
      </c>
      <c r="B1" s="79"/>
      <c r="C1" s="80"/>
      <c r="D1" s="80"/>
      <c r="E1" s="80"/>
      <c r="F1" s="80"/>
      <c r="G1" s="81"/>
      <c r="H1" s="80"/>
      <c r="I1" s="80"/>
      <c r="J1" s="81"/>
      <c r="K1" s="81"/>
    </row>
    <row r="2" spans="1:11" ht="16.5" thickTop="1" thickBot="1" x14ac:dyDescent="0.3"/>
    <row r="3" spans="1:11" ht="15.75" thickBot="1" x14ac:dyDescent="0.3">
      <c r="A3" s="160" t="s">
        <v>0</v>
      </c>
      <c r="B3" s="162" t="s">
        <v>207</v>
      </c>
      <c r="C3" s="164" t="s">
        <v>208</v>
      </c>
      <c r="D3" s="165"/>
      <c r="E3" s="165"/>
      <c r="F3" s="165"/>
      <c r="G3" s="165"/>
      <c r="H3" s="165"/>
      <c r="I3" s="165"/>
      <c r="J3" s="165"/>
      <c r="K3" s="166"/>
    </row>
    <row r="4" spans="1:11" s="84" customFormat="1" ht="32.25" thickBot="1" x14ac:dyDescent="0.3">
      <c r="A4" s="161"/>
      <c r="B4" s="163"/>
      <c r="C4" s="133" t="s">
        <v>209</v>
      </c>
      <c r="D4" s="134" t="s">
        <v>210</v>
      </c>
      <c r="E4" s="134" t="s">
        <v>216</v>
      </c>
      <c r="F4" s="135" t="s">
        <v>217</v>
      </c>
      <c r="G4" s="132" t="s">
        <v>211</v>
      </c>
      <c r="H4" s="112" t="str">
        <f>B12</f>
        <v>Adm local - 6,23%</v>
      </c>
      <c r="I4" s="112" t="str">
        <f>B13</f>
        <v>BDI - 21,41%</v>
      </c>
      <c r="J4" s="112" t="s">
        <v>1</v>
      </c>
      <c r="K4" s="131" t="s">
        <v>212</v>
      </c>
    </row>
    <row r="5" spans="1:11" s="89" customFormat="1" ht="24.95" customHeight="1" x14ac:dyDescent="0.25">
      <c r="A5" s="117">
        <v>1</v>
      </c>
      <c r="B5" s="118" t="str">
        <f>'Área de Recreação e Entorno'!C3</f>
        <v>Serviços iniciais</v>
      </c>
      <c r="C5" s="136">
        <f>G5</f>
        <v>0</v>
      </c>
      <c r="D5" s="119"/>
      <c r="E5" s="119"/>
      <c r="F5" s="122"/>
      <c r="G5" s="120">
        <f>'Área de Recreação e Entorno'!I3</f>
        <v>0</v>
      </c>
      <c r="H5" s="125">
        <f>G5*0.0623</f>
        <v>0</v>
      </c>
      <c r="I5" s="126">
        <f>(H5+G5)*0.2141</f>
        <v>0</v>
      </c>
      <c r="J5" s="127">
        <f>I5+H5+G5</f>
        <v>0</v>
      </c>
      <c r="K5" s="121" t="e">
        <f>J5/J11</f>
        <v>#DIV/0!</v>
      </c>
    </row>
    <row r="6" spans="1:11" s="89" customFormat="1" ht="24.95" customHeight="1" x14ac:dyDescent="0.25">
      <c r="A6" s="85">
        <v>2</v>
      </c>
      <c r="B6" s="111" t="str">
        <f>'Área de Recreação e Entorno'!C10</f>
        <v>Fchamento e proteção da área</v>
      </c>
      <c r="C6" s="123"/>
      <c r="D6" s="137">
        <f>G6/2</f>
        <v>0</v>
      </c>
      <c r="E6" s="137">
        <f>G6/2</f>
        <v>0</v>
      </c>
      <c r="F6" s="124"/>
      <c r="G6" s="87">
        <f>'Área de Recreação e Entorno'!I10</f>
        <v>0</v>
      </c>
      <c r="H6" s="128">
        <f t="shared" ref="H6:H10" si="0">G6*0.0623</f>
        <v>0</v>
      </c>
      <c r="I6" s="129">
        <f t="shared" ref="I6:I10" si="1">(H6+G6)*0.2141</f>
        <v>0</v>
      </c>
      <c r="J6" s="130">
        <f t="shared" ref="J6:J10" si="2">I6+H6+G6</f>
        <v>0</v>
      </c>
      <c r="K6" s="88" t="e">
        <f>J6/J11</f>
        <v>#DIV/0!</v>
      </c>
    </row>
    <row r="7" spans="1:11" s="89" customFormat="1" ht="24.95" customHeight="1" x14ac:dyDescent="0.25">
      <c r="A7" s="85">
        <v>3</v>
      </c>
      <c r="B7" s="111" t="str">
        <f>'Área de Recreação e Entorno'!C15</f>
        <v>Brinquedos novos</v>
      </c>
      <c r="C7" s="123"/>
      <c r="D7" s="86"/>
      <c r="E7" s="137">
        <f>G7</f>
        <v>0</v>
      </c>
      <c r="F7" s="124"/>
      <c r="G7" s="87">
        <f>'Área de Recreação e Entorno'!I15</f>
        <v>0</v>
      </c>
      <c r="H7" s="128">
        <f t="shared" si="0"/>
        <v>0</v>
      </c>
      <c r="I7" s="129">
        <f t="shared" si="1"/>
        <v>0</v>
      </c>
      <c r="J7" s="130">
        <f t="shared" si="2"/>
        <v>0</v>
      </c>
      <c r="K7" s="88" t="e">
        <f>J7/J11</f>
        <v>#DIV/0!</v>
      </c>
    </row>
    <row r="8" spans="1:11" s="89" customFormat="1" ht="24.95" customHeight="1" x14ac:dyDescent="0.25">
      <c r="A8" s="85">
        <v>4</v>
      </c>
      <c r="B8" s="111" t="str">
        <f>'Área de Recreação e Entorno'!C24</f>
        <v>Iluminação solar</v>
      </c>
      <c r="C8" s="123"/>
      <c r="D8" s="86"/>
      <c r="E8" s="137">
        <f>G8/2</f>
        <v>0</v>
      </c>
      <c r="F8" s="138">
        <f>G8/2</f>
        <v>0</v>
      </c>
      <c r="G8" s="87">
        <f>'Área de Recreação e Entorno'!I24</f>
        <v>0</v>
      </c>
      <c r="H8" s="128">
        <f t="shared" si="0"/>
        <v>0</v>
      </c>
      <c r="I8" s="129">
        <f t="shared" si="1"/>
        <v>0</v>
      </c>
      <c r="J8" s="130">
        <f t="shared" si="2"/>
        <v>0</v>
      </c>
      <c r="K8" s="88" t="e">
        <f>J8/J11</f>
        <v>#DIV/0!</v>
      </c>
    </row>
    <row r="9" spans="1:11" s="89" customFormat="1" ht="24.95" customHeight="1" x14ac:dyDescent="0.25">
      <c r="A9" s="85">
        <v>5</v>
      </c>
      <c r="B9" s="111" t="str">
        <f>'Área de Recreação e Entorno'!C27</f>
        <v>Piso de segurança</v>
      </c>
      <c r="C9" s="123"/>
      <c r="D9" s="86"/>
      <c r="E9" s="86"/>
      <c r="F9" s="138">
        <f>G9</f>
        <v>0</v>
      </c>
      <c r="G9" s="87">
        <f>'Área de Recreação e Entorno'!I27</f>
        <v>0</v>
      </c>
      <c r="H9" s="128">
        <f t="shared" si="0"/>
        <v>0</v>
      </c>
      <c r="I9" s="129">
        <f t="shared" si="1"/>
        <v>0</v>
      </c>
      <c r="J9" s="130">
        <f t="shared" si="2"/>
        <v>0</v>
      </c>
      <c r="K9" s="88" t="e">
        <f>J9/J11</f>
        <v>#DIV/0!</v>
      </c>
    </row>
    <row r="10" spans="1:11" s="89" customFormat="1" ht="24.95" customHeight="1" x14ac:dyDescent="0.25">
      <c r="A10" s="85">
        <v>6</v>
      </c>
      <c r="B10" s="111" t="str">
        <f>'Área de Recreação e Entorno'!C29</f>
        <v>Equipamentos de apoio</v>
      </c>
      <c r="C10" s="123"/>
      <c r="D10" s="86"/>
      <c r="E10" s="86"/>
      <c r="F10" s="138">
        <f>G10</f>
        <v>0</v>
      </c>
      <c r="G10" s="87">
        <f>'Área de Recreação e Entorno'!I29</f>
        <v>0</v>
      </c>
      <c r="H10" s="128">
        <f t="shared" si="0"/>
        <v>0</v>
      </c>
      <c r="I10" s="129">
        <f t="shared" si="1"/>
        <v>0</v>
      </c>
      <c r="J10" s="130">
        <f t="shared" si="2"/>
        <v>0</v>
      </c>
      <c r="K10" s="88" t="e">
        <f>J10/J11</f>
        <v>#DIV/0!</v>
      </c>
    </row>
    <row r="11" spans="1:11" s="89" customFormat="1" ht="18" x14ac:dyDescent="0.25">
      <c r="A11" s="113"/>
      <c r="B11" s="90" t="s">
        <v>213</v>
      </c>
      <c r="C11" s="114">
        <f>SUM(C5:C6)</f>
        <v>0</v>
      </c>
      <c r="D11" s="114">
        <f>SUM(D5:D6)</f>
        <v>0</v>
      </c>
      <c r="E11" s="114">
        <f>SUM(E5:E10)</f>
        <v>0</v>
      </c>
      <c r="F11" s="114">
        <f>SUM(F5:F10)</f>
        <v>0</v>
      </c>
      <c r="G11" s="115">
        <f>SUM(G5:G10)</f>
        <v>0</v>
      </c>
      <c r="H11" s="114">
        <f>G11*0.0623</f>
        <v>0</v>
      </c>
      <c r="I11" s="114">
        <f>(H11+G11)*0.2141</f>
        <v>0</v>
      </c>
      <c r="J11" s="114">
        <f>I11+H11+G11</f>
        <v>0</v>
      </c>
      <c r="K11" s="116" t="e">
        <f>SUM(K5:K10)</f>
        <v>#DIV/0!</v>
      </c>
    </row>
    <row r="12" spans="1:11" s="89" customFormat="1" ht="18" x14ac:dyDescent="0.25">
      <c r="A12" s="91"/>
      <c r="B12" s="92" t="s">
        <v>218</v>
      </c>
      <c r="C12" s="93">
        <f>(+C11)*0.0623</f>
        <v>0</v>
      </c>
      <c r="D12" s="93">
        <f t="shared" ref="D12:F12" si="3">(+D11)*0.0623</f>
        <v>0</v>
      </c>
      <c r="E12" s="93">
        <f t="shared" si="3"/>
        <v>0</v>
      </c>
      <c r="F12" s="93">
        <f t="shared" si="3"/>
        <v>0</v>
      </c>
      <c r="G12" s="93">
        <f>(+G11)*0.0623</f>
        <v>0</v>
      </c>
      <c r="H12" s="93"/>
      <c r="I12" s="93"/>
      <c r="J12" s="94"/>
      <c r="K12" s="95"/>
    </row>
    <row r="13" spans="1:11" s="89" customFormat="1" ht="18" x14ac:dyDescent="0.25">
      <c r="A13" s="96"/>
      <c r="B13" s="97" t="s">
        <v>219</v>
      </c>
      <c r="C13" s="98">
        <f>(C11+C12)*0.2141</f>
        <v>0</v>
      </c>
      <c r="D13" s="98">
        <f t="shared" ref="D13:G13" si="4">(D11+D12)*0.2141</f>
        <v>0</v>
      </c>
      <c r="E13" s="98">
        <f t="shared" si="4"/>
        <v>0</v>
      </c>
      <c r="F13" s="98">
        <f t="shared" si="4"/>
        <v>0</v>
      </c>
      <c r="G13" s="98">
        <f t="shared" si="4"/>
        <v>0</v>
      </c>
      <c r="H13" s="98"/>
      <c r="I13" s="98"/>
      <c r="J13" s="99"/>
      <c r="K13" s="100"/>
    </row>
    <row r="14" spans="1:11" s="93" customFormat="1" ht="18" x14ac:dyDescent="0.25">
      <c r="A14" s="101"/>
      <c r="B14" s="102" t="s">
        <v>214</v>
      </c>
      <c r="C14" s="103">
        <f>SUM(C11:C13)</f>
        <v>0</v>
      </c>
      <c r="D14" s="103">
        <f t="shared" ref="D14" si="5">SUM(D11:D13)</f>
        <v>0</v>
      </c>
      <c r="E14" s="103">
        <f>SUM(E11:E13)</f>
        <v>0</v>
      </c>
      <c r="F14" s="103">
        <f>SUM(F11:F13)</f>
        <v>0</v>
      </c>
      <c r="G14" s="104">
        <f>SUM(G11:G13)</f>
        <v>0</v>
      </c>
      <c r="H14" s="103">
        <f t="shared" ref="H14:J14" si="6">+H11+H12+H13</f>
        <v>0</v>
      </c>
      <c r="I14" s="103">
        <f t="shared" si="6"/>
        <v>0</v>
      </c>
      <c r="J14" s="103">
        <f t="shared" si="6"/>
        <v>0</v>
      </c>
      <c r="K14" s="105"/>
    </row>
    <row r="15" spans="1:11" s="89" customFormat="1" ht="18.75" thickBot="1" x14ac:dyDescent="0.3">
      <c r="A15" s="106"/>
      <c r="B15" s="107" t="s">
        <v>215</v>
      </c>
      <c r="C15" s="109" t="e">
        <f>C14/G14</f>
        <v>#DIV/0!</v>
      </c>
      <c r="D15" s="109" t="e">
        <f>D14/G14</f>
        <v>#DIV/0!</v>
      </c>
      <c r="E15" s="109" t="e">
        <f>E14/G14</f>
        <v>#DIV/0!</v>
      </c>
      <c r="F15" s="109" t="e">
        <f>F14/G14</f>
        <v>#DIV/0!</v>
      </c>
      <c r="G15" s="109" t="e">
        <f>SUM(C15:F15)</f>
        <v>#DIV/0!</v>
      </c>
      <c r="H15" s="109"/>
      <c r="I15" s="109"/>
      <c r="J15" s="108"/>
      <c r="K15" s="110"/>
    </row>
  </sheetData>
  <mergeCells count="3">
    <mergeCell ref="A3:A4"/>
    <mergeCell ref="B3:B4"/>
    <mergeCell ref="C3:K3"/>
  </mergeCells>
  <phoneticPr fontId="10" type="noConversion"/>
  <pageMargins left="0.51181102362204722" right="0.51181102362204722" top="0.78740157480314965" bottom="0.78740157480314965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Área de Recreação e Entorno</vt:lpstr>
      <vt:lpstr>COMPOSIÇÃO PU</vt:lpstr>
      <vt:lpstr>BDI</vt:lpstr>
      <vt:lpstr>CRONOGRAMA</vt:lpstr>
      <vt:lpstr>'Área de Recreação e Entorno'!Area_de_impressao</vt:lpstr>
      <vt:lpstr>BDI!Area_de_impressao</vt:lpstr>
      <vt:lpstr>'COMPOSIÇÃO PU'!Area_de_impressao</vt:lpstr>
      <vt:lpstr>CRONOGRAMA!Area_de_impressao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brunosa</dc:creator>
  <cp:lastModifiedBy>Markus Vinicius Trevisan</cp:lastModifiedBy>
  <cp:lastPrinted>2021-07-06T17:22:32Z</cp:lastPrinted>
  <dcterms:created xsi:type="dcterms:W3CDTF">2019-01-03T17:36:26Z</dcterms:created>
  <dcterms:modified xsi:type="dcterms:W3CDTF">2021-07-20T14:05:17Z</dcterms:modified>
</cp:coreProperties>
</file>