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arkus\Downloads\"/>
    </mc:Choice>
  </mc:AlternateContent>
  <bookViews>
    <workbookView xWindow="0" yWindow="0" windowWidth="20490" windowHeight="7755" activeTab="1"/>
  </bookViews>
  <sheets>
    <sheet name="PE Porto Ferreira" sheetId="9" r:id="rId1"/>
    <sheet name="CRONOGRAMA" sheetId="18" r:id="rId2"/>
    <sheet name="BDI - ADM" sheetId="17" r:id="rId3"/>
    <sheet name="Sem código" sheetId="16" state="hidden" r:id="rId4"/>
  </sheets>
  <externalReferences>
    <externalReference r:id="rId5"/>
    <externalReference r:id="rId6"/>
  </externalReferences>
  <definedNames>
    <definedName name="_xlnm.Print_Area" localSheetId="0">'PE Porto Ferreira'!$A$1:$J$72</definedName>
    <definedName name="_xlnm.Database">[1]BOLETIM!$A$1:$F$2150</definedName>
    <definedName name="_xlnm.Print_Titles" localSheetId="0">'PE Porto Ferreira'!$2:$2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8" l="1"/>
  <c r="B7" i="18"/>
  <c r="B8" i="18"/>
  <c r="B9" i="18"/>
  <c r="F11" i="18"/>
  <c r="I67" i="9" l="1"/>
  <c r="I64" i="9"/>
  <c r="I63" i="9"/>
  <c r="I62" i="9"/>
  <c r="I59" i="9"/>
  <c r="I58" i="9"/>
  <c r="I55" i="9"/>
  <c r="I54" i="9"/>
  <c r="I53" i="9"/>
  <c r="I52" i="9"/>
  <c r="I51" i="9"/>
  <c r="I50" i="9"/>
  <c r="I49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J67" i="9"/>
  <c r="J64" i="9"/>
  <c r="J63" i="9"/>
  <c r="J62" i="9"/>
  <c r="J59" i="9"/>
  <c r="J58" i="9"/>
  <c r="J55" i="9"/>
  <c r="J54" i="9"/>
  <c r="J53" i="9"/>
  <c r="J52" i="9"/>
  <c r="J51" i="9"/>
  <c r="J50" i="9"/>
  <c r="J49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C36" i="17" l="1"/>
  <c r="C14" i="17"/>
  <c r="C10" i="17"/>
  <c r="C26" i="17" s="1"/>
  <c r="I22" i="9" l="1"/>
  <c r="I4" i="9"/>
  <c r="J4" i="9" s="1"/>
  <c r="I68" i="9" l="1"/>
  <c r="J68" i="9" l="1"/>
  <c r="J66" i="9"/>
  <c r="J61" i="9" l="1"/>
  <c r="J57" i="9" l="1"/>
  <c r="J22" i="9" l="1"/>
  <c r="J48" i="9" l="1"/>
  <c r="J21" i="9" s="1"/>
  <c r="J3" i="9" l="1"/>
  <c r="J69" i="9" l="1"/>
  <c r="J70" i="9" s="1"/>
  <c r="J71" i="9" s="1"/>
  <c r="C10" i="18" l="1"/>
  <c r="E10" i="18"/>
  <c r="D10" i="18"/>
  <c r="J72" i="9"/>
</calcChain>
</file>

<file path=xl/sharedStrings.xml><?xml version="1.0" encoding="utf-8"?>
<sst xmlns="http://schemas.openxmlformats.org/spreadsheetml/2006/main" count="343" uniqueCount="226">
  <si>
    <t>PUMO</t>
  </si>
  <si>
    <t>m</t>
  </si>
  <si>
    <t>m²</t>
  </si>
  <si>
    <t>1.1</t>
  </si>
  <si>
    <t>1.2</t>
  </si>
  <si>
    <t>TOTAL + BDI</t>
  </si>
  <si>
    <t xml:space="preserve">TOTAL </t>
  </si>
  <si>
    <t>2.2</t>
  </si>
  <si>
    <t>1.3</t>
  </si>
  <si>
    <t>un</t>
  </si>
  <si>
    <t>2.3</t>
  </si>
  <si>
    <t>2.1</t>
  </si>
  <si>
    <t>3.1</t>
  </si>
  <si>
    <t>3.2</t>
  </si>
  <si>
    <t>4.1</t>
  </si>
  <si>
    <t>Orçamento 1</t>
  </si>
  <si>
    <t>Orçamento 2</t>
  </si>
  <si>
    <t>Orçamento 3</t>
  </si>
  <si>
    <t>Media</t>
  </si>
  <si>
    <t>Serviços iniciais</t>
  </si>
  <si>
    <t>Item</t>
  </si>
  <si>
    <t>Serviços</t>
  </si>
  <si>
    <t>Un.</t>
  </si>
  <si>
    <t>Qtd.</t>
  </si>
  <si>
    <t>PUMat</t>
  </si>
  <si>
    <t>Total</t>
  </si>
  <si>
    <t>Valores (R$)</t>
  </si>
  <si>
    <t>PServ</t>
  </si>
  <si>
    <t>03.01.040</t>
  </si>
  <si>
    <t>Demolição manual de concreto armado</t>
  </si>
  <si>
    <t>m³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</si>
  <si>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</si>
  <si>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</si>
  <si>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</si>
  <si>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</si>
  <si>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</si>
  <si>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</si>
  <si>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</si>
  <si>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</si>
  <si>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</si>
  <si>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</si>
  <si>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</si>
  <si>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</si>
  <si>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</si>
  <si>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03.02.040</t>
  </si>
  <si>
    <t>Demolição manual de alvenaria de elevação ou elemento vazado, incluindo revestimento</t>
  </si>
  <si>
    <t>05.07.050</t>
  </si>
  <si>
    <t>Remoção de entulho de obra com caçamba metálica - material volumoso e misturado por alvenaria, terra, madeira, papel, plástico e metal</t>
  </si>
  <si>
    <t>06.02.020</t>
  </si>
  <si>
    <t>Escavação manual em solo de 1ª e 2ª categoria em vala ou cava até 1,5 m</t>
  </si>
  <si>
    <t>07.02.020</t>
  </si>
  <si>
    <t>Escavação mecanizada de valas ou cavas com profundidade de até 2 m</t>
  </si>
  <si>
    <t>07.02.080</t>
  </si>
  <si>
    <t>Escavação mecanizada de valas ou cavas com profundidade acima de 4 m, com escavadeira hidráulica</t>
  </si>
  <si>
    <t>11.18.020</t>
  </si>
  <si>
    <t>Lastro de areia</t>
  </si>
  <si>
    <t>06.12.020</t>
  </si>
  <si>
    <t>Aterro manual apiloado de área interna com maço de 30 kg</t>
  </si>
  <si>
    <t>54.01.010</t>
  </si>
  <si>
    <t>Regularização e compactação mecanizada de superfície, sem controle do proctor normal</t>
  </si>
  <si>
    <t>09.01.030</t>
  </si>
  <si>
    <t>Forma em madeira comum para estrutura</t>
  </si>
  <si>
    <t>04.11.020</t>
  </si>
  <si>
    <t>Retirada de aparelho sanitário incluindo acessórios</t>
  </si>
  <si>
    <t>Instalações hidrossanitárias</t>
  </si>
  <si>
    <t>Rede de esgoto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</si>
  <si>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</si>
  <si>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</si>
  <si>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</si>
  <si>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</si>
  <si>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</si>
  <si>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</si>
  <si>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</si>
  <si>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</si>
  <si>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</si>
  <si>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</si>
  <si>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</si>
  <si>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</si>
  <si>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</si>
  <si>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</si>
  <si>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</si>
  <si>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</si>
  <si>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</si>
  <si>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</si>
  <si>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</si>
  <si>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</si>
  <si>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</si>
  <si>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</si>
  <si>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</si>
  <si>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</si>
  <si>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Caixa de secagem e vala de infiltração para Biodigestor</t>
  </si>
  <si>
    <t>2.2.1</t>
  </si>
  <si>
    <t>2.2.2</t>
  </si>
  <si>
    <t>2.2.3</t>
  </si>
  <si>
    <t>2.2.4</t>
  </si>
  <si>
    <t>2.2.5</t>
  </si>
  <si>
    <t>2.2.6</t>
  </si>
  <si>
    <t>2.2.7</t>
  </si>
  <si>
    <t>Rede de água fria</t>
  </si>
  <si>
    <t>2.3.1</t>
  </si>
  <si>
    <t>2.3.2</t>
  </si>
  <si>
    <t>Reparos em contrapisos e revestimentos</t>
  </si>
  <si>
    <t>3.3</t>
  </si>
  <si>
    <t>Instalações elétricas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</si>
  <si>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</si>
  <si>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</si>
  <si>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</si>
  <si>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</si>
  <si>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</si>
  <si>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</si>
  <si>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</si>
  <si>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</si>
  <si>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49.03.036</t>
  </si>
  <si>
    <t>Caixa de gordura em PVC com tampa reforçada - capacidade 19 litros</t>
  </si>
  <si>
    <t>49.01.016</t>
  </si>
  <si>
    <t>Caixa sifonada de PVC rígido de 100 x 100 x 50 mm, com grelha</t>
  </si>
  <si>
    <t>44.20.010</t>
  </si>
  <si>
    <t>Sifão plástico sanfonado universal de 1´</t>
  </si>
  <si>
    <t>44.20.060</t>
  </si>
  <si>
    <t>Recolocação de aparelhos sanitários, incluindo acessórios</t>
  </si>
  <si>
    <t>14.04.210</t>
  </si>
  <si>
    <t>Alvenaria de bloco cerâmico de vedação, uso revestido, de 14 cm</t>
  </si>
  <si>
    <t>49.14.071</t>
  </si>
  <si>
    <t>Tampão pré-moldado de concreto armado para sumidouro com diâmetro externo de 2,00 m</t>
  </si>
  <si>
    <t>11.18.040</t>
  </si>
  <si>
    <t>Lastro de pedra britada</t>
  </si>
  <si>
    <t>08.05.220</t>
  </si>
  <si>
    <t>Manta geotêxtil com resistência à tração longitudinal de 31kN/m e transversal de 27kN/m</t>
  </si>
  <si>
    <t>46.13.020</t>
  </si>
  <si>
    <t>Tubo em polietileno de alta densidade corrugado perfurado, DN= 4´, inclusive conexões</t>
  </si>
  <si>
    <t>17.01.040</t>
  </si>
  <si>
    <t>Lastro de concreto impermeabilizado</t>
  </si>
  <si>
    <t>17.01.050</t>
  </si>
  <si>
    <t>Regularização de piso com nata de cimento</t>
  </si>
  <si>
    <t>18.11.032</t>
  </si>
  <si>
    <t>Revestimento em placa cerâmica esmaltada de 15x15 cm, tipo monocolor, assentado e rejuntado com argamassa industrializada</t>
  </si>
  <si>
    <t>CAMADA SEPARADORA PARA EXECUÇÃO DE RADIER, EM LONA PLÁSTICA. AF_09/2017</t>
  </si>
  <si>
    <t>CDHU 181</t>
  </si>
  <si>
    <t>SINAPI 04/2021</t>
  </si>
  <si>
    <t>Código</t>
  </si>
  <si>
    <t>ARMAÇÃO PARA EXECUÇÃO DE RADIER, COM USO DE TELA Q-92. AF_09/2017</t>
  </si>
  <si>
    <t>kg</t>
  </si>
  <si>
    <t>97094</t>
  </si>
  <si>
    <t>CONCRETAGEM DE RADIER, PISO OU LAJE SOBRE SOLO, FCK 30 MPA, PARA ESPESSURA DE 10 CM - LANÇAMENTO, ADENSAMENTO E ACABAMENTO. AF_09/2017</t>
  </si>
  <si>
    <t>91222</t>
  </si>
  <si>
    <t>RASGO EM ALVENARIA PARA RAMAIS/ DISTRIBUIÇÃO COM DIÂMETROS MAIORES QUE 40 MM E MENORES OU IGUAIS A 75 MM. AF_05/2015</t>
  </si>
  <si>
    <t>-</t>
  </si>
  <si>
    <t>89731</t>
  </si>
  <si>
    <t>JOELHO 90 GRAUS, PVC, SERIE NORMAL, ESGOTO PREDIAL, DN 50 MM, JUNTA ELÁSTICA, FORNECIDO E INSTALADO EM RAMAL DE DESCARGA OU RAMAL DE ESGOTO SANITÁRIO. AF_12/2014</t>
  </si>
  <si>
    <t>89753</t>
  </si>
  <si>
    <t>LUVA SIMPLES, PVC, SERIE NORMAL, ESGOTO PREDIAL, DN 50 MM, JUNTA ELÁSTICA, FORNECIDO E INSTALADO EM RAMAL DE DESCARGA OU RAMAL DE ESGOTO SANITÁRIO. AF_12/2014</t>
  </si>
  <si>
    <t>89732</t>
  </si>
  <si>
    <t>JOELHO 45 GRAUS, PVC, SERIE NORMAL, ESGOTO PREDIAL, DN 50 MM, JUNTA ELÁSTICA, FORNECIDO E INSTALADO EM RAMAL DE DESCARGA OU RAMAL DE ESGOTO SANITÁRIO. AF_12/2014</t>
  </si>
  <si>
    <t>89549</t>
  </si>
  <si>
    <t>REDUÇÃO EXCÊNTRICA, PVC, SERIE R, ÁGUA PLUVIAL, DN 75 X 50 MM, JUNTA ELÁSTICA, FORNECIDO E INSTALADO EM RAMAL DE ENCAMINHAMENTO. AF_12/2014</t>
  </si>
  <si>
    <t>89546</t>
  </si>
  <si>
    <t>BUCHA DE REDUÇÃO LONGA, PVC, SERIE R, ÁGUA PLUVIAL, DN 50 X 40 MM, JUNTA ELÁSTICA, FORNECIDO E INSTALADO EM RAMAL DE ENCAMINHAMENTO. AF_12/2014</t>
  </si>
  <si>
    <t>89752</t>
  </si>
  <si>
    <t>LUVA SIMPLES, PVC, SERIE NORMAL, ESGOTO PREDIAL, DN 40 MM, JUNTA SOLDÁVEL, FORNECIDO E INSTALADO EM RAMAL DE DESCARGA OU RAMAL DE ESGOTO SANITÁRIO. AF_12/2014</t>
  </si>
  <si>
    <t>89774</t>
  </si>
  <si>
    <t>LUVA SIMPLES, PVC, SERIE NORMAL, ESGOTO PREDIAL, DN 75 MM, JUNTA ELÁSTICA, FORNECIDO E INSTALADO EM RAMAL DE DESCARGA OU RAMAL DE ESGOTO SANITÁRIO. AF_12/2014</t>
  </si>
  <si>
    <t>89778</t>
  </si>
  <si>
    <t>LUVA SIMPLES, PVC, SERIE NORMAL, ESGOTO PREDIAL, DN 100 MM, JUNTA ELÁSTICA, FORNECIDO E INSTALADO EM RAMAL DE DESCARGA OU RAMAL DE ESGOTO SANITÁRIO. AF_12/2014</t>
  </si>
  <si>
    <t>89529</t>
  </si>
  <si>
    <t>JOELHO 90 GRAUS, PVC, SERIE R, ÁGUA PLUVIAL, DN 100 MM, JUNTA ELÁSTICA, FORNECIDO E INSTALADO EM RAMAL DE ENCAMINHAMENTO. AF_12/2014</t>
  </si>
  <si>
    <t>89737</t>
  </si>
  <si>
    <t>JOELHO 90 GRAUS, PVC, SERIE NORMAL, ESGOTO PREDIAL, DN 75 MM, JUNTA ELÁSTICA, FORNECIDO E INSTALADO EM RAMAL DE DESCARGA OU RAMAL DE ESGOTO SANITÁRIO. AF_12/2014</t>
  </si>
  <si>
    <t>89743</t>
  </si>
  <si>
    <t>CURVA LONGA 90 GRAUS, PVC, SERIE NORMAL, ESGOTO PREDIAL, DN 75 MM, JUNTA ELÁSTICA, FORNECIDO E INSTALADO EM RAMAL DE DESCARGA OU RAMAL DE ESGOTO SANITÁRIO. AF_12/2014</t>
  </si>
  <si>
    <t>89573</t>
  </si>
  <si>
    <t>TÊ, PVC, SERIE R, ÁGUA PLUVIAL, DN 100 X 75 MM, JUNTA ELÁSTICA, FORNECIDO E INSTALADO EM RAMAL DE ENCAMINHAMENTO. AF_12/2014</t>
  </si>
  <si>
    <t>89356</t>
  </si>
  <si>
    <t>TUBO, PVC, SOLDÁVEL, DN 25MM, INSTALADO EM RAMAL OU SUB-RAMAL DE ÁGUA - FORNECIMENTO E INSTALAÇÃO. AF_12/2014</t>
  </si>
  <si>
    <t>Reaterro manual com adição de 2% de cimento</t>
  </si>
  <si>
    <t>Caixa de passagem e inspeção de esgoto</t>
  </si>
  <si>
    <t>Biodigestor capacidade 1500L, incluindo instalação</t>
  </si>
  <si>
    <t>Pressurizador para Rede Hidráulica, incluindo instalação</t>
  </si>
  <si>
    <t>Revisão e manutenção das instalações elétricas</t>
  </si>
  <si>
    <t>vb</t>
  </si>
  <si>
    <t>06.11.060</t>
  </si>
  <si>
    <t>s/ código</t>
  </si>
  <si>
    <t>DEMONSTRATIVO DE COMPOSIÇÃO DO BDI</t>
  </si>
  <si>
    <t>Componentes do BDI indicado pelo Acordão TCU-Plenario nº2622/2013 para obras de "Construção de edificios"</t>
  </si>
  <si>
    <t>Quartil a ser adotado</t>
  </si>
  <si>
    <t>Descrição</t>
  </si>
  <si>
    <t>Percentual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</si>
  <si>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</si>
  <si>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</si>
  <si>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</si>
  <si>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</si>
  <si>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</si>
  <si>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Despesas Financeiras</t>
  </si>
  <si>
    <t>PARCELAS RELATIVAS A SEGUROS, RISCOS E GARANTIAS DE OBRA</t>
  </si>
  <si>
    <t>Seguros + Garantias</t>
  </si>
  <si>
    <t>4.2</t>
  </si>
  <si>
    <t>Riscos</t>
  </si>
  <si>
    <t>PARCELAS RELATIVAS À INCIDENCIA DE TRIBUTOS</t>
  </si>
  <si>
    <t>5.1</t>
  </si>
  <si>
    <t>Imposto sobre Serviços - ISS</t>
  </si>
  <si>
    <t>Inserir aliquota do Municipio</t>
  </si>
  <si>
    <t>5.2</t>
  </si>
  <si>
    <t>Impostos que incidem sobre faturamento - PIS</t>
  </si>
  <si>
    <t>5.3</t>
  </si>
  <si>
    <t>Impostos que incidem sobre faturamento - COFINS</t>
  </si>
  <si>
    <t>5.4</t>
  </si>
  <si>
    <t>Contribuição Previdenciaria</t>
  </si>
  <si>
    <r>
      <t xml:space="preserve">BDI = </t>
    </r>
    <r>
      <rPr>
        <u/>
        <sz val="11"/>
        <color theme="1"/>
        <rFont val="Calibri"/>
        <family val="2"/>
        <scheme val="minor"/>
      </rPr>
      <t>(1+("2.1"+"4.1"+"4.2"))x(1+"3.1")x(1+"1.1")</t>
    </r>
    <r>
      <rPr>
        <sz val="10"/>
        <rFont val="Arial"/>
      </rPr>
      <t xml:space="preserve"> -1</t>
    </r>
  </si>
  <si>
    <t>(1-("5.1"+"5.2"+"5.3"+"5.4"))</t>
  </si>
  <si>
    <r>
      <rPr>
        <b/>
        <sz val="14"/>
        <color theme="1"/>
        <rFont val="Calibri"/>
        <family val="2"/>
        <scheme val="minor"/>
      </rPr>
      <t>BDI</t>
    </r>
    <r>
      <rPr>
        <sz val="10"/>
        <rFont val="Arial"/>
      </rPr>
      <t xml:space="preserve"> adotado</t>
    </r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</si>
  <si>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</si>
  <si>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</si>
  <si>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</si>
  <si>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rPr>
        <b/>
        <sz val="14"/>
        <color theme="1"/>
        <rFont val="Calibri"/>
        <family val="2"/>
        <scheme val="minor"/>
      </rPr>
      <t>Taxa Administração local</t>
    </r>
    <r>
      <rPr>
        <sz val="10"/>
        <rFont val="Arial"/>
      </rPr>
      <t xml:space="preserve"> adotada</t>
    </r>
  </si>
  <si>
    <t>BDI (20,34%)</t>
  </si>
  <si>
    <t>ADMINISTRAÇÃO LOCAL (3,49%)</t>
  </si>
  <si>
    <t>Percentual sobre total</t>
  </si>
  <si>
    <t>Subtotal da Obra</t>
  </si>
  <si>
    <t>Serviços inciais</t>
  </si>
  <si>
    <t>Subtotal</t>
  </si>
  <si>
    <t>Mês 3</t>
  </si>
  <si>
    <t>Mês 2</t>
  </si>
  <si>
    <t xml:space="preserve"> Mês 1</t>
  </si>
  <si>
    <t xml:space="preserve">SERVIÇO </t>
  </si>
  <si>
    <t>FUNDAÇÃO FLORESTAL</t>
  </si>
  <si>
    <t>VALORES</t>
  </si>
  <si>
    <t>Contratação de serviços hidrossanitários e elétricos no Parque Estadual de Porto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</si>
</sst>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 * #,##0.00_)\ _R_$_ ;_ * \(#,##0.00\)\ _R_$_ ;_ * &quot;-&quot;??_)\ _R_$_ ;_ @_ "/>
    <numFmt numFmtId="166" formatCode="_-* #,##0_-;\-* #,##0_-;_-* &quot;-&quot;??_-;_-@_-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1"/>
      <color theme="0"/>
      <name val="Calibri"/>
      <family val="2"/>
      <scheme val="minor"/>
    </font>
    <font>
      <sz val="11"/>
      <color theme="0"/>
      <name val="Ecofont Vera Sans"/>
      <family val="2"/>
    </font>
    <font>
      <sz val="11"/>
      <color rgb="FF006100"/>
      <name val="Calibri"/>
      <family val="2"/>
      <scheme val="minor"/>
    </font>
    <font>
      <sz val="11"/>
      <color rgb="FF006100"/>
      <name val="Ecofont Vera Sans"/>
      <family val="2"/>
    </font>
    <font>
      <b/>
      <sz val="11"/>
      <color rgb="FFFA7D00"/>
      <name val="Calibri"/>
      <family val="2"/>
      <scheme val="minor"/>
    </font>
    <font>
      <b/>
      <sz val="11"/>
      <color rgb="FFFA7D00"/>
      <name val="Ecofont Vera Sans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Ecofont Vera Sans"/>
      <family val="2"/>
    </font>
    <font>
      <sz val="11"/>
      <color rgb="FFFA7D00"/>
      <name val="Calibri"/>
      <family val="2"/>
      <scheme val="minor"/>
    </font>
    <font>
      <sz val="11"/>
      <color rgb="FFFA7D00"/>
      <name val="Ecofont Vera Sans"/>
      <family val="2"/>
    </font>
    <font>
      <sz val="11"/>
      <color rgb="FF3F3F76"/>
      <name val="Calibri"/>
      <family val="2"/>
      <scheme val="minor"/>
    </font>
    <font>
      <sz val="11"/>
      <color rgb="FF3F3F76"/>
      <name val="Ecofont Vera Sans"/>
      <family val="2"/>
    </font>
    <font>
      <sz val="11"/>
      <color rgb="FF9C0006"/>
      <name val="Calibri"/>
      <family val="2"/>
      <scheme val="minor"/>
    </font>
    <font>
      <sz val="11"/>
      <color rgb="FF9C0006"/>
      <name val="Ecofont Vera Sans"/>
      <family val="2"/>
    </font>
    <font>
      <sz val="11"/>
      <color rgb="FF9C6500"/>
      <name val="Calibri"/>
      <family val="2"/>
      <scheme val="minor"/>
    </font>
    <font>
      <sz val="11"/>
      <color rgb="FF9C6500"/>
      <name val="Ecofont Vera Sans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Ecofont Vera Sans"/>
      <family val="2"/>
    </font>
    <font>
      <sz val="11"/>
      <color rgb="FFFF0000"/>
      <name val="Calibri"/>
      <family val="2"/>
      <scheme val="minor"/>
    </font>
    <font>
      <sz val="11"/>
      <color rgb="FFFF0000"/>
      <name val="Ecofont Vera Sans"/>
      <family val="2"/>
    </font>
    <font>
      <i/>
      <sz val="11"/>
      <color rgb="FF7F7F7F"/>
      <name val="Calibri"/>
      <family val="2"/>
      <scheme val="minor"/>
    </font>
    <font>
      <i/>
      <sz val="11"/>
      <color rgb="FF7F7F7F"/>
      <name val="Ecofont Vera San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5"/>
      <color theme="3"/>
      <name val="Ecofont Vera Sans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Ecofont Vera Sans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Ecofont Vera Sans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Ecofont Vera Sans"/>
      <family val="2"/>
    </font>
    <font>
      <b/>
      <sz val="11"/>
      <color theme="1"/>
      <name val="Ecofont Vera Sans"/>
    </font>
    <font>
      <sz val="11"/>
      <color indexed="8"/>
      <name val="Ecofont Vera Sans"/>
    </font>
    <font>
      <sz val="11"/>
      <name val="Ecofont Vera Sans"/>
    </font>
    <font>
      <sz val="11"/>
      <color indexed="10"/>
      <name val="Ecofont Vera Sans"/>
    </font>
    <font>
      <b/>
      <sz val="11"/>
      <name val="Ecofont Vera Sans"/>
    </font>
    <font>
      <b/>
      <sz val="11"/>
      <color indexed="8"/>
      <name val="Ecofont Vera Sans"/>
    </font>
    <font>
      <sz val="11"/>
      <color theme="1"/>
      <name val="Ecofont Vera Sans"/>
    </font>
    <font>
      <b/>
      <sz val="11"/>
      <color indexed="10"/>
      <name val="Ecofont Vera Sans"/>
    </font>
    <font>
      <b/>
      <sz val="12"/>
      <name val="Ecofont Vera Sans"/>
    </font>
    <font>
      <sz val="12"/>
      <name val="Ecofont Vera Sans"/>
    </font>
    <font>
      <sz val="10"/>
      <name val="Arial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indexed="9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29">
    <xf numFmtId="0" fontId="0" fillId="0" borderId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3" applyNumberFormat="0" applyAlignment="0" applyProtection="0"/>
    <xf numFmtId="0" fontId="15" fillId="21" borderId="3" applyNumberFormat="0" applyAlignment="0" applyProtection="0"/>
    <xf numFmtId="0" fontId="16" fillId="22" borderId="4" applyNumberFormat="0" applyAlignment="0" applyProtection="0"/>
    <xf numFmtId="0" fontId="17" fillId="22" borderId="4" applyNumberFormat="0" applyAlignment="0" applyProtection="0"/>
    <xf numFmtId="0" fontId="18" fillId="0" borderId="5" applyNumberFormat="0" applyFill="0" applyAlignment="0" applyProtection="0"/>
    <xf numFmtId="0" fontId="19" fillId="0" borderId="5" applyNumberFormat="0" applyFill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20" fillId="29" borderId="3" applyNumberFormat="0" applyAlignment="0" applyProtection="0"/>
    <xf numFmtId="0" fontId="21" fillId="29" borderId="3" applyNumberFormat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1" borderId="0" applyNumberFormat="0" applyBorder="0" applyAlignment="0" applyProtection="0"/>
    <xf numFmtId="0" fontId="9" fillId="0" borderId="0"/>
    <xf numFmtId="0" fontId="5" fillId="0" borderId="0"/>
    <xf numFmtId="0" fontId="8" fillId="0" borderId="0"/>
    <xf numFmtId="0" fontId="26" fillId="0" borderId="0"/>
    <xf numFmtId="0" fontId="5" fillId="0" borderId="0"/>
    <xf numFmtId="0" fontId="27" fillId="0" borderId="0"/>
    <xf numFmtId="0" fontId="4" fillId="0" borderId="0"/>
    <xf numFmtId="0" fontId="9" fillId="32" borderId="6" applyNumberFormat="0" applyFont="0" applyAlignment="0" applyProtection="0"/>
    <xf numFmtId="0" fontId="8" fillId="32" borderId="6" applyNumberFormat="0" applyFont="0" applyAlignment="0" applyProtection="0"/>
    <xf numFmtId="0" fontId="8" fillId="32" borderId="6" applyNumberFormat="0" applyFont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8" fillId="21" borderId="7" applyNumberFormat="0" applyAlignment="0" applyProtection="0"/>
    <xf numFmtId="0" fontId="29" fillId="21" borderId="7" applyNumberFormat="0" applyAlignment="0" applyProtection="0"/>
    <xf numFmtId="165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11" applyNumberFormat="0" applyFill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6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6" applyNumberFormat="0" applyFont="0" applyAlignment="0" applyProtection="0"/>
    <xf numFmtId="9" fontId="53" fillId="0" borderId="0" applyFont="0" applyFill="0" applyBorder="0" applyAlignment="0" applyProtection="0"/>
    <xf numFmtId="43" fontId="60" fillId="0" borderId="0" applyFont="0" applyFill="0" applyBorder="0" applyAlignment="0" applyProtection="0"/>
  </cellStyleXfs>
  <cellXfs count="169">
    <xf numFmtId="0" fontId="0" fillId="0" borderId="0" xfId="0"/>
    <xf numFmtId="0" fontId="44" fillId="0" borderId="12" xfId="68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5" fillId="0" borderId="0" xfId="69" applyFont="1" applyBorder="1" applyAlignment="1">
      <alignment vertical="center" wrapText="1"/>
    </xf>
    <xf numFmtId="0" fontId="48" fillId="36" borderId="0" xfId="68" applyFont="1" applyFill="1" applyBorder="1" applyAlignment="1">
      <alignment horizontal="center" vertical="center"/>
    </xf>
    <xf numFmtId="4" fontId="47" fillId="36" borderId="0" xfId="69" quotePrefix="1" applyNumberFormat="1" applyFont="1" applyFill="1" applyBorder="1" applyAlignment="1" applyProtection="1">
      <alignment horizontal="left" vertical="center" wrapText="1"/>
    </xf>
    <xf numFmtId="0" fontId="47" fillId="36" borderId="0" xfId="0" applyFont="1" applyFill="1" applyBorder="1" applyAlignment="1">
      <alignment horizontal="center" vertical="center" wrapText="1"/>
    </xf>
    <xf numFmtId="4" fontId="47" fillId="36" borderId="0" xfId="77" applyNumberFormat="1" applyFont="1" applyFill="1" applyBorder="1" applyAlignment="1">
      <alignment horizontal="center" vertical="center" wrapText="1"/>
    </xf>
    <xf numFmtId="0" fontId="47" fillId="36" borderId="0" xfId="63" applyFont="1" applyFill="1" applyBorder="1" applyAlignment="1">
      <alignment horizontal="right" vertical="center" wrapText="1"/>
    </xf>
    <xf numFmtId="0" fontId="43" fillId="36" borderId="0" xfId="63" applyFont="1" applyFill="1" applyBorder="1" applyAlignment="1">
      <alignment horizontal="right" vertical="center" wrapText="1"/>
    </xf>
    <xf numFmtId="0" fontId="47" fillId="36" borderId="0" xfId="69" applyFont="1" applyFill="1" applyBorder="1" applyAlignment="1">
      <alignment horizontal="right" vertical="center" wrapText="1"/>
    </xf>
    <xf numFmtId="0" fontId="47" fillId="0" borderId="0" xfId="0" applyFont="1" applyFill="1" applyAlignment="1">
      <alignment vertical="center" wrapText="1"/>
    </xf>
    <xf numFmtId="0" fontId="45" fillId="0" borderId="12" xfId="77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5" fillId="0" borderId="12" xfId="77" applyNumberFormat="1" applyFont="1" applyFill="1" applyBorder="1" applyAlignment="1">
      <alignment horizontal="center" vertical="center" wrapText="1"/>
    </xf>
    <xf numFmtId="4" fontId="45" fillId="0" borderId="12" xfId="77" applyNumberFormat="1" applyFont="1" applyFill="1" applyBorder="1" applyAlignment="1">
      <alignment horizontal="right" vertical="center" wrapText="1"/>
    </xf>
    <xf numFmtId="0" fontId="46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7" fillId="0" borderId="0" xfId="69" applyFont="1" applyFill="1" applyBorder="1" applyAlignment="1">
      <alignment vertical="center" wrapText="1"/>
    </xf>
    <xf numFmtId="0" fontId="49" fillId="0" borderId="12" xfId="63" applyFont="1" applyFill="1" applyBorder="1" applyAlignment="1">
      <alignment horizontal="left" vertical="center" wrapText="1"/>
    </xf>
    <xf numFmtId="0" fontId="45" fillId="0" borderId="0" xfId="69" applyFont="1" applyFill="1" applyBorder="1" applyAlignment="1">
      <alignment vertical="center" wrapText="1"/>
    </xf>
    <xf numFmtId="4" fontId="47" fillId="33" borderId="12" xfId="69" applyNumberFormat="1" applyFont="1" applyFill="1" applyBorder="1" applyAlignment="1" applyProtection="1">
      <alignment horizontal="center" vertical="center" wrapText="1"/>
      <protection locked="0"/>
    </xf>
    <xf numFmtId="4" fontId="47" fillId="0" borderId="0" xfId="69" applyNumberFormat="1" applyFont="1" applyBorder="1" applyAlignment="1" applyProtection="1">
      <alignment horizontal="center" vertical="center" wrapText="1"/>
      <protection locked="0"/>
    </xf>
    <xf numFmtId="0" fontId="45" fillId="0" borderId="0" xfId="93" applyNumberFormat="1" applyFont="1" applyFill="1" applyBorder="1" applyAlignment="1" applyProtection="1">
      <alignment horizontal="center" vertical="center" wrapText="1"/>
      <protection locked="0"/>
    </xf>
    <xf numFmtId="4" fontId="45" fillId="0" borderId="0" xfId="69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69" applyFont="1" applyFill="1" applyBorder="1" applyAlignment="1" applyProtection="1">
      <alignment horizontal="center" vertical="center" wrapText="1"/>
      <protection locked="0"/>
    </xf>
    <xf numFmtId="4" fontId="45" fillId="0" borderId="0" xfId="93" applyNumberFormat="1" applyFont="1" applyFill="1" applyBorder="1" applyAlignment="1" applyProtection="1">
      <alignment horizontal="center" vertical="center" wrapText="1"/>
      <protection locked="0"/>
    </xf>
    <xf numFmtId="4" fontId="45" fillId="0" borderId="0" xfId="93" applyNumberFormat="1" applyFont="1" applyFill="1" applyBorder="1" applyAlignment="1" applyProtection="1">
      <alignment horizontal="right" vertical="center" wrapText="1"/>
      <protection locked="0"/>
    </xf>
    <xf numFmtId="4" fontId="45" fillId="0" borderId="0" xfId="93" applyNumberFormat="1" applyFont="1" applyFill="1" applyBorder="1" applyAlignment="1">
      <alignment horizontal="right" vertical="center" wrapText="1"/>
    </xf>
    <xf numFmtId="0" fontId="47" fillId="0" borderId="0" xfId="69" applyFont="1" applyBorder="1" applyAlignment="1">
      <alignment horizontal="center" vertical="center" wrapText="1"/>
    </xf>
    <xf numFmtId="164" fontId="44" fillId="35" borderId="12" xfId="94" applyFont="1" applyFill="1" applyBorder="1" applyAlignment="1">
      <alignment horizontal="center" vertical="center" wrapText="1"/>
    </xf>
    <xf numFmtId="164" fontId="45" fillId="34" borderId="12" xfId="94" applyFont="1" applyFill="1" applyBorder="1" applyAlignment="1">
      <alignment horizontal="right" vertical="center" wrapText="1"/>
    </xf>
    <xf numFmtId="164" fontId="44" fillId="0" borderId="12" xfId="94" applyFont="1" applyFill="1" applyBorder="1" applyAlignment="1">
      <alignment horizontal="center" vertical="center" wrapText="1"/>
    </xf>
    <xf numFmtId="164" fontId="44" fillId="0" borderId="12" xfId="94" applyFont="1" applyFill="1" applyBorder="1" applyAlignment="1">
      <alignment horizontal="right" vertical="center" wrapText="1"/>
    </xf>
    <xf numFmtId="164" fontId="45" fillId="0" borderId="12" xfId="94" applyFont="1" applyFill="1" applyBorder="1" applyAlignment="1">
      <alignment horizontal="right" vertical="center" wrapText="1"/>
    </xf>
    <xf numFmtId="4" fontId="47" fillId="33" borderId="12" xfId="93" applyNumberFormat="1" applyFont="1" applyFill="1" applyBorder="1" applyAlignment="1" applyProtection="1">
      <alignment horizontal="center" vertical="center" wrapText="1"/>
      <protection locked="0"/>
    </xf>
    <xf numFmtId="4" fontId="47" fillId="33" borderId="13" xfId="93" applyNumberFormat="1" applyFont="1" applyFill="1" applyBorder="1" applyAlignment="1">
      <alignment horizontal="center" vertical="center" wrapText="1"/>
    </xf>
    <xf numFmtId="3" fontId="43" fillId="36" borderId="22" xfId="69" applyNumberFormat="1" applyFont="1" applyFill="1" applyBorder="1" applyAlignment="1">
      <alignment horizontal="left" vertical="center" wrapText="1"/>
    </xf>
    <xf numFmtId="4" fontId="47" fillId="36" borderId="13" xfId="69" applyNumberFormat="1" applyFont="1" applyFill="1" applyBorder="1" applyAlignment="1" applyProtection="1">
      <alignment horizontal="right" vertical="center" wrapText="1"/>
    </xf>
    <xf numFmtId="0" fontId="45" fillId="0" borderId="14" xfId="0" applyFont="1" applyFill="1" applyBorder="1" applyAlignment="1">
      <alignment horizontal="left" vertical="center" wrapText="1"/>
    </xf>
    <xf numFmtId="4" fontId="45" fillId="0" borderId="13" xfId="69" applyNumberFormat="1" applyFont="1" applyFill="1" applyBorder="1" applyAlignment="1" applyProtection="1">
      <alignment horizontal="right" vertical="center" wrapText="1"/>
    </xf>
    <xf numFmtId="4" fontId="49" fillId="0" borderId="14" xfId="69" applyNumberFormat="1" applyFont="1" applyBorder="1" applyAlignment="1">
      <alignment horizontal="left" vertical="center" wrapText="1"/>
    </xf>
    <xf numFmtId="4" fontId="49" fillId="0" borderId="14" xfId="69" applyNumberFormat="1" applyFont="1" applyFill="1" applyBorder="1" applyAlignment="1" applyProtection="1">
      <alignment horizontal="left" vertical="center" wrapText="1"/>
    </xf>
    <xf numFmtId="4" fontId="49" fillId="0" borderId="14" xfId="69" applyNumberFormat="1" applyFont="1" applyFill="1" applyBorder="1" applyAlignment="1">
      <alignment horizontal="left" vertical="center" wrapText="1"/>
    </xf>
    <xf numFmtId="4" fontId="47" fillId="33" borderId="13" xfId="93" applyNumberFormat="1" applyFont="1" applyFill="1" applyBorder="1" applyAlignment="1">
      <alignment horizontal="right" vertical="center" wrapText="1"/>
    </xf>
    <xf numFmtId="164" fontId="47" fillId="33" borderId="13" xfId="94" applyFont="1" applyFill="1" applyBorder="1" applyAlignment="1">
      <alignment horizontal="center" vertical="center" wrapText="1"/>
    </xf>
    <xf numFmtId="0" fontId="45" fillId="33" borderId="2" xfId="0" applyFont="1" applyFill="1" applyBorder="1" applyAlignment="1">
      <alignment horizontal="center" vertical="center" wrapText="1"/>
    </xf>
    <xf numFmtId="4" fontId="47" fillId="36" borderId="24" xfId="69" applyNumberFormat="1" applyFont="1" applyFill="1" applyBorder="1" applyAlignment="1" applyProtection="1">
      <alignment horizontal="right" vertical="center" wrapText="1"/>
    </xf>
    <xf numFmtId="4" fontId="47" fillId="33" borderId="1" xfId="69" applyNumberFormat="1" applyFont="1" applyFill="1" applyBorder="1" applyAlignment="1" applyProtection="1">
      <alignment horizontal="center" vertical="center" wrapText="1"/>
      <protection locked="0"/>
    </xf>
    <xf numFmtId="0" fontId="45" fillId="33" borderId="2" xfId="93" applyNumberFormat="1" applyFont="1" applyFill="1" applyBorder="1" applyAlignment="1">
      <alignment horizontal="center" vertical="center" wrapText="1"/>
    </xf>
    <xf numFmtId="4" fontId="47" fillId="33" borderId="2" xfId="0" applyNumberFormat="1" applyFont="1" applyFill="1" applyBorder="1" applyAlignment="1">
      <alignment horizontal="center" vertical="center" wrapText="1"/>
    </xf>
    <xf numFmtId="4" fontId="45" fillId="33" borderId="2" xfId="93" applyNumberFormat="1" applyFont="1" applyFill="1" applyBorder="1" applyAlignment="1">
      <alignment horizontal="center" vertical="center" wrapText="1"/>
    </xf>
    <xf numFmtId="4" fontId="45" fillId="33" borderId="2" xfId="93" applyNumberFormat="1" applyFont="1" applyFill="1" applyBorder="1" applyAlignment="1">
      <alignment horizontal="right" vertical="center" wrapText="1"/>
    </xf>
    <xf numFmtId="4" fontId="47" fillId="33" borderId="20" xfId="93" applyNumberFormat="1" applyFont="1" applyFill="1" applyBorder="1" applyAlignment="1">
      <alignment horizontal="right" vertical="center" wrapText="1"/>
    </xf>
    <xf numFmtId="4" fontId="47" fillId="33" borderId="25" xfId="69" applyNumberFormat="1" applyFont="1" applyFill="1" applyBorder="1" applyAlignment="1" applyProtection="1">
      <alignment horizontal="center" vertical="center" wrapText="1"/>
      <protection locked="0"/>
    </xf>
    <xf numFmtId="0" fontId="45" fillId="33" borderId="26" xfId="93" applyNumberFormat="1" applyFont="1" applyFill="1" applyBorder="1" applyAlignment="1">
      <alignment horizontal="center" vertical="center" wrapText="1"/>
    </xf>
    <xf numFmtId="4" fontId="47" fillId="33" borderId="26" xfId="0" applyNumberFormat="1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4" fontId="45" fillId="33" borderId="26" xfId="93" applyNumberFormat="1" applyFont="1" applyFill="1" applyBorder="1" applyAlignment="1">
      <alignment horizontal="center" vertical="center" wrapText="1"/>
    </xf>
    <xf numFmtId="4" fontId="45" fillId="33" borderId="26" xfId="93" applyNumberFormat="1" applyFont="1" applyFill="1" applyBorder="1" applyAlignment="1">
      <alignment horizontal="right" vertical="center" wrapText="1"/>
    </xf>
    <xf numFmtId="4" fontId="47" fillId="33" borderId="23" xfId="69" applyNumberFormat="1" applyFont="1" applyFill="1" applyBorder="1" applyAlignment="1" applyProtection="1">
      <alignment horizontal="center" vertical="center" wrapText="1"/>
      <protection locked="0"/>
    </xf>
    <xf numFmtId="0" fontId="45" fillId="33" borderId="15" xfId="93" applyNumberFormat="1" applyFont="1" applyFill="1" applyBorder="1" applyAlignment="1">
      <alignment horizontal="center" vertical="center" wrapText="1"/>
    </xf>
    <xf numFmtId="4" fontId="47" fillId="33" borderId="15" xfId="0" applyNumberFormat="1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4" fontId="45" fillId="33" borderId="15" xfId="93" applyNumberFormat="1" applyFont="1" applyFill="1" applyBorder="1" applyAlignment="1">
      <alignment horizontal="center" vertical="center" wrapText="1"/>
    </xf>
    <xf numFmtId="4" fontId="45" fillId="33" borderId="15" xfId="93" applyNumberFormat="1" applyFont="1" applyFill="1" applyBorder="1" applyAlignment="1">
      <alignment horizontal="right" vertical="center" wrapText="1"/>
    </xf>
    <xf numFmtId="4" fontId="47" fillId="33" borderId="28" xfId="93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/>
    <xf numFmtId="2" fontId="52" fillId="0" borderId="0" xfId="0" applyNumberFormat="1" applyFont="1"/>
    <xf numFmtId="0" fontId="52" fillId="0" borderId="12" xfId="0" applyFont="1" applyBorder="1"/>
    <xf numFmtId="2" fontId="52" fillId="0" borderId="12" xfId="0" applyNumberFormat="1" applyFont="1" applyBorder="1"/>
    <xf numFmtId="0" fontId="51" fillId="33" borderId="29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2" fillId="0" borderId="14" xfId="0" applyFont="1" applyBorder="1"/>
    <xf numFmtId="2" fontId="52" fillId="0" borderId="13" xfId="0" applyNumberFormat="1" applyFont="1" applyBorder="1"/>
    <xf numFmtId="4" fontId="47" fillId="37" borderId="13" xfId="69" applyNumberFormat="1" applyFont="1" applyFill="1" applyBorder="1" applyAlignment="1" applyProtection="1">
      <alignment horizontal="right" vertical="center" wrapText="1"/>
    </xf>
    <xf numFmtId="3" fontId="43" fillId="37" borderId="14" xfId="69" applyNumberFormat="1" applyFont="1" applyFill="1" applyBorder="1" applyAlignment="1">
      <alignment horizontal="left" vertical="center" wrapText="1"/>
    </xf>
    <xf numFmtId="0" fontId="48" fillId="37" borderId="15" xfId="68" applyFont="1" applyFill="1" applyBorder="1" applyAlignment="1">
      <alignment horizontal="center" vertical="center"/>
    </xf>
    <xf numFmtId="4" fontId="47" fillId="37" borderId="15" xfId="69" quotePrefix="1" applyNumberFormat="1" applyFont="1" applyFill="1" applyBorder="1" applyAlignment="1" applyProtection="1">
      <alignment horizontal="left" vertical="center" wrapText="1"/>
    </xf>
    <xf numFmtId="0" fontId="47" fillId="37" borderId="15" xfId="0" applyFont="1" applyFill="1" applyBorder="1" applyAlignment="1">
      <alignment horizontal="center" vertical="center" wrapText="1"/>
    </xf>
    <xf numFmtId="4" fontId="47" fillId="37" borderId="15" xfId="77" applyNumberFormat="1" applyFont="1" applyFill="1" applyBorder="1" applyAlignment="1">
      <alignment horizontal="center" vertical="center" wrapText="1"/>
    </xf>
    <xf numFmtId="0" fontId="47" fillId="37" borderId="15" xfId="63" applyFont="1" applyFill="1" applyBorder="1" applyAlignment="1">
      <alignment horizontal="right" vertical="center" wrapText="1"/>
    </xf>
    <xf numFmtId="0" fontId="43" fillId="37" borderId="15" xfId="63" applyFont="1" applyFill="1" applyBorder="1" applyAlignment="1">
      <alignment horizontal="right" vertical="center" wrapText="1"/>
    </xf>
    <xf numFmtId="0" fontId="47" fillId="37" borderId="15" xfId="69" applyFont="1" applyFill="1" applyBorder="1" applyAlignment="1">
      <alignment horizontal="right" vertical="center" wrapText="1"/>
    </xf>
    <xf numFmtId="0" fontId="47" fillId="33" borderId="16" xfId="93" applyNumberFormat="1" applyFont="1" applyFill="1" applyBorder="1" applyAlignment="1" applyProtection="1">
      <alignment horizontal="center" vertical="center" wrapText="1"/>
      <protection locked="0"/>
    </xf>
    <xf numFmtId="0" fontId="0" fillId="39" borderId="0" xfId="0" applyFill="1"/>
    <xf numFmtId="0" fontId="55" fillId="39" borderId="0" xfId="0" applyFont="1" applyFill="1" applyAlignment="1">
      <alignment horizontal="center" vertical="center" wrapText="1"/>
    </xf>
    <xf numFmtId="0" fontId="56" fillId="40" borderId="0" xfId="0" applyFont="1" applyFill="1" applyAlignment="1">
      <alignment horizontal="center" vertical="center" wrapText="1"/>
    </xf>
    <xf numFmtId="0" fontId="55" fillId="39" borderId="12" xfId="0" applyFont="1" applyFill="1" applyBorder="1" applyAlignment="1">
      <alignment horizontal="center" vertical="center" wrapText="1"/>
    </xf>
    <xf numFmtId="0" fontId="0" fillId="41" borderId="12" xfId="0" applyFill="1" applyBorder="1" applyAlignment="1">
      <alignment horizontal="center" vertical="center"/>
    </xf>
    <xf numFmtId="0" fontId="0" fillId="41" borderId="31" xfId="0" applyFill="1" applyBorder="1"/>
    <xf numFmtId="0" fontId="0" fillId="41" borderId="32" xfId="0" applyFill="1" applyBorder="1"/>
    <xf numFmtId="0" fontId="0" fillId="39" borderId="12" xfId="0" applyFill="1" applyBorder="1" applyAlignment="1">
      <alignment horizontal="center" vertical="center"/>
    </xf>
    <xf numFmtId="0" fontId="0" fillId="39" borderId="12" xfId="0" applyFill="1" applyBorder="1"/>
    <xf numFmtId="10" fontId="0" fillId="39" borderId="12" xfId="127" applyNumberFormat="1" applyFont="1" applyFill="1" applyBorder="1"/>
    <xf numFmtId="10" fontId="0" fillId="40" borderId="12" xfId="127" applyNumberFormat="1" applyFont="1" applyFill="1" applyBorder="1"/>
    <xf numFmtId="10" fontId="54" fillId="39" borderId="35" xfId="127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 vertical="center"/>
    </xf>
    <xf numFmtId="0" fontId="0" fillId="40" borderId="12" xfId="127" applyNumberFormat="1" applyFont="1" applyFill="1" applyBorder="1" applyAlignment="1">
      <alignment horizontal="center" vertical="center"/>
    </xf>
    <xf numFmtId="10" fontId="54" fillId="39" borderId="36" xfId="127" applyNumberFormat="1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4" fontId="47" fillId="33" borderId="19" xfId="93" applyNumberFormat="1" applyFont="1" applyFill="1" applyBorder="1" applyAlignment="1" applyProtection="1">
      <alignment horizontal="center" vertical="center" wrapText="1"/>
      <protection locked="0"/>
    </xf>
    <xf numFmtId="4" fontId="47" fillId="33" borderId="20" xfId="93" applyNumberFormat="1" applyFont="1" applyFill="1" applyBorder="1" applyAlignment="1" applyProtection="1">
      <alignment horizontal="center" vertical="center" wrapText="1"/>
      <protection locked="0"/>
    </xf>
    <xf numFmtId="4" fontId="47" fillId="33" borderId="17" xfId="69" applyNumberFormat="1" applyFont="1" applyFill="1" applyBorder="1" applyAlignment="1" applyProtection="1">
      <alignment horizontal="center" vertical="center" wrapText="1"/>
      <protection locked="0"/>
    </xf>
    <xf numFmtId="4" fontId="47" fillId="33" borderId="21" xfId="69" applyNumberFormat="1" applyFont="1" applyFill="1" applyBorder="1" applyAlignment="1" applyProtection="1">
      <alignment horizontal="center" vertical="center" wrapText="1"/>
      <protection locked="0"/>
    </xf>
    <xf numFmtId="4" fontId="47" fillId="33" borderId="18" xfId="69" applyNumberFormat="1" applyFont="1" applyFill="1" applyBorder="1" applyAlignment="1" applyProtection="1">
      <alignment horizontal="center" vertical="center" wrapText="1"/>
      <protection locked="0"/>
    </xf>
    <xf numFmtId="4" fontId="47" fillId="33" borderId="16" xfId="69" applyNumberFormat="1" applyFont="1" applyFill="1" applyBorder="1" applyAlignment="1" applyProtection="1">
      <alignment horizontal="center" vertical="center" wrapText="1"/>
      <protection locked="0"/>
    </xf>
    <xf numFmtId="0" fontId="47" fillId="33" borderId="18" xfId="69" applyFont="1" applyFill="1" applyBorder="1" applyAlignment="1" applyProtection="1">
      <alignment horizontal="center" vertical="center" wrapText="1"/>
      <protection locked="0"/>
    </xf>
    <xf numFmtId="0" fontId="47" fillId="33" borderId="16" xfId="69" applyFont="1" applyFill="1" applyBorder="1" applyAlignment="1" applyProtection="1">
      <alignment horizontal="center" vertical="center" wrapText="1"/>
      <protection locked="0"/>
    </xf>
    <xf numFmtId="4" fontId="47" fillId="33" borderId="18" xfId="93" applyNumberFormat="1" applyFont="1" applyFill="1" applyBorder="1" applyAlignment="1" applyProtection="1">
      <alignment horizontal="center" vertical="center" wrapText="1"/>
      <protection locked="0"/>
    </xf>
    <xf numFmtId="4" fontId="47" fillId="33" borderId="16" xfId="93" applyNumberFormat="1" applyFont="1" applyFill="1" applyBorder="1" applyAlignment="1" applyProtection="1">
      <alignment horizontal="center" vertical="center" wrapText="1"/>
      <protection locked="0"/>
    </xf>
    <xf numFmtId="0" fontId="47" fillId="33" borderId="30" xfId="93" applyNumberFormat="1" applyFont="1" applyFill="1" applyBorder="1" applyAlignment="1" applyProtection="1">
      <alignment horizontal="center" vertical="center" wrapText="1"/>
      <protection locked="0"/>
    </xf>
    <xf numFmtId="0" fontId="47" fillId="33" borderId="27" xfId="93" applyNumberFormat="1" applyFont="1" applyFill="1" applyBorder="1" applyAlignment="1" applyProtection="1">
      <alignment horizontal="center" vertical="center" wrapText="1"/>
      <protection locked="0"/>
    </xf>
    <xf numFmtId="0" fontId="0" fillId="39" borderId="0" xfId="0" applyFill="1" applyAlignment="1">
      <alignment horizontal="center" vertical="center"/>
    </xf>
    <xf numFmtId="0" fontId="54" fillId="38" borderId="0" xfId="0" applyFont="1" applyFill="1" applyAlignment="1">
      <alignment horizontal="center"/>
    </xf>
    <xf numFmtId="0" fontId="55" fillId="39" borderId="0" xfId="0" applyFont="1" applyFill="1" applyAlignment="1">
      <alignment horizontal="center" vertical="center" wrapText="1"/>
    </xf>
    <xf numFmtId="0" fontId="41" fillId="39" borderId="0" xfId="0" applyFont="1" applyFill="1" applyAlignment="1">
      <alignment horizontal="right" vertical="center" wrapText="1"/>
    </xf>
    <xf numFmtId="0" fontId="0" fillId="39" borderId="0" xfId="0" applyFill="1" applyAlignment="1">
      <alignment horizontal="center"/>
    </xf>
    <xf numFmtId="0" fontId="58" fillId="39" borderId="33" xfId="0" applyFont="1" applyFill="1" applyBorder="1" applyAlignment="1">
      <alignment horizontal="center" vertical="center"/>
    </xf>
    <xf numFmtId="0" fontId="58" fillId="39" borderId="34" xfId="0" applyFont="1" applyFill="1" applyBorder="1" applyAlignment="1">
      <alignment horizontal="center" vertical="center"/>
    </xf>
    <xf numFmtId="0" fontId="56" fillId="36" borderId="0" xfId="0" applyFont="1" applyFill="1" applyAlignment="1">
      <alignment horizontal="center"/>
    </xf>
    <xf numFmtId="0" fontId="0" fillId="39" borderId="33" xfId="0" applyFill="1" applyBorder="1" applyAlignment="1">
      <alignment horizontal="center" vertical="center"/>
    </xf>
    <xf numFmtId="0" fontId="0" fillId="39" borderId="34" xfId="0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/>
    </xf>
    <xf numFmtId="0" fontId="51" fillId="36" borderId="14" xfId="0" applyFont="1" applyFill="1" applyBorder="1" applyAlignment="1">
      <alignment horizontal="center" vertical="center"/>
    </xf>
    <xf numFmtId="0" fontId="51" fillId="36" borderId="12" xfId="0" applyFont="1" applyFill="1" applyBorder="1" applyAlignment="1">
      <alignment horizontal="center" vertical="center"/>
    </xf>
    <xf numFmtId="0" fontId="51" fillId="36" borderId="13" xfId="0" applyFont="1" applyFill="1" applyBorder="1" applyAlignment="1">
      <alignment horizontal="center" vertical="center"/>
    </xf>
    <xf numFmtId="10" fontId="59" fillId="0" borderId="37" xfId="127" applyNumberFormat="1" applyFont="1" applyBorder="1" applyAlignment="1">
      <alignment vertical="center"/>
    </xf>
    <xf numFmtId="10" fontId="59" fillId="0" borderId="38" xfId="127" applyNumberFormat="1" applyFont="1" applyBorder="1" applyAlignment="1">
      <alignment vertical="center"/>
    </xf>
    <xf numFmtId="166" fontId="59" fillId="43" borderId="39" xfId="128" applyNumberFormat="1" applyFont="1" applyFill="1" applyBorder="1" applyAlignment="1">
      <alignment vertical="center"/>
    </xf>
    <xf numFmtId="4" fontId="63" fillId="39" borderId="39" xfId="0" applyNumberFormat="1" applyFont="1" applyFill="1" applyBorder="1" applyAlignment="1">
      <alignment vertical="center" wrapText="1"/>
    </xf>
    <xf numFmtId="166" fontId="62" fillId="39" borderId="40" xfId="128" applyNumberFormat="1" applyFont="1" applyFill="1" applyBorder="1" applyAlignment="1">
      <alignment horizontal="center" vertical="center"/>
    </xf>
    <xf numFmtId="166" fontId="59" fillId="43" borderId="41" xfId="128" applyNumberFormat="1" applyFont="1" applyFill="1" applyBorder="1" applyAlignment="1">
      <alignment vertical="center"/>
    </xf>
    <xf numFmtId="0" fontId="63" fillId="39" borderId="41" xfId="0" applyFont="1" applyFill="1" applyBorder="1" applyAlignment="1">
      <alignment vertical="center" wrapText="1"/>
    </xf>
    <xf numFmtId="166" fontId="62" fillId="39" borderId="42" xfId="128" applyNumberFormat="1" applyFont="1" applyFill="1" applyBorder="1" applyAlignment="1">
      <alignment horizontal="center" vertical="center"/>
    </xf>
    <xf numFmtId="166" fontId="61" fillId="42" borderId="44" xfId="128" applyNumberFormat="1" applyFont="1" applyFill="1" applyBorder="1" applyAlignment="1">
      <alignment horizontal="center" vertical="center" wrapText="1"/>
    </xf>
    <xf numFmtId="166" fontId="61" fillId="42" borderId="45" xfId="128" applyNumberFormat="1" applyFont="1" applyFill="1" applyBorder="1" applyAlignment="1">
      <alignment horizontal="center" vertical="center" wrapText="1"/>
    </xf>
    <xf numFmtId="166" fontId="61" fillId="42" borderId="43" xfId="128" applyNumberFormat="1" applyFont="1" applyFill="1" applyBorder="1" applyAlignment="1">
      <alignment horizontal="center" vertical="center" wrapText="1"/>
    </xf>
    <xf numFmtId="166" fontId="61" fillId="42" borderId="45" xfId="128" applyNumberFormat="1" applyFont="1" applyFill="1" applyBorder="1" applyAlignment="1">
      <alignment horizontal="center" vertical="center" wrapText="1"/>
    </xf>
    <xf numFmtId="166" fontId="59" fillId="41" borderId="46" xfId="128" applyNumberFormat="1" applyFont="1" applyFill="1" applyBorder="1" applyAlignment="1">
      <alignment horizontal="center" vertical="center"/>
    </xf>
    <xf numFmtId="166" fontId="59" fillId="41" borderId="47" xfId="128" applyNumberFormat="1" applyFont="1" applyFill="1" applyBorder="1" applyAlignment="1">
      <alignment horizontal="center" vertical="center"/>
    </xf>
    <xf numFmtId="166" fontId="59" fillId="41" borderId="48" xfId="128" applyNumberFormat="1" applyFont="1" applyFill="1" applyBorder="1" applyAlignment="1">
      <alignment horizontal="center" vertical="center"/>
    </xf>
    <xf numFmtId="166" fontId="61" fillId="42" borderId="49" xfId="128" applyNumberFormat="1" applyFont="1" applyFill="1" applyBorder="1" applyAlignment="1">
      <alignment horizontal="center" vertical="center" wrapText="1"/>
    </xf>
    <xf numFmtId="166" fontId="61" fillId="42" borderId="50" xfId="128" applyNumberFormat="1" applyFont="1" applyFill="1" applyBorder="1" applyAlignment="1">
      <alignment horizontal="center" vertical="center" wrapText="1"/>
    </xf>
    <xf numFmtId="166" fontId="59" fillId="0" borderId="51" xfId="128" applyNumberFormat="1" applyFont="1" applyBorder="1" applyAlignment="1">
      <alignment vertical="center"/>
    </xf>
    <xf numFmtId="166" fontId="59" fillId="0" borderId="52" xfId="128" applyNumberFormat="1" applyFont="1" applyBorder="1" applyAlignment="1">
      <alignment vertical="center"/>
    </xf>
    <xf numFmtId="166" fontId="59" fillId="39" borderId="53" xfId="128" applyNumberFormat="1" applyFont="1" applyFill="1" applyBorder="1" applyAlignment="1">
      <alignment horizontal="center" vertical="center"/>
    </xf>
    <xf numFmtId="166" fontId="61" fillId="39" borderId="46" xfId="128" applyNumberFormat="1" applyFont="1" applyFill="1" applyBorder="1" applyAlignment="1">
      <alignment horizontal="center" vertical="center"/>
    </xf>
    <xf numFmtId="166" fontId="61" fillId="39" borderId="47" xfId="128" applyNumberFormat="1" applyFont="1" applyFill="1" applyBorder="1" applyAlignment="1">
      <alignment horizontal="center" vertical="center"/>
    </xf>
    <xf numFmtId="166" fontId="61" fillId="39" borderId="48" xfId="128" applyNumberFormat="1" applyFont="1" applyFill="1" applyBorder="1" applyAlignment="1">
      <alignment horizontal="center" vertical="center" wrapText="1"/>
    </xf>
    <xf numFmtId="166" fontId="61" fillId="39" borderId="48" xfId="128" applyNumberFormat="1" applyFont="1" applyFill="1" applyBorder="1" applyAlignment="1">
      <alignment horizontal="center" vertical="center"/>
    </xf>
    <xf numFmtId="166" fontId="61" fillId="42" borderId="54" xfId="128" applyNumberFormat="1" applyFont="1" applyFill="1" applyBorder="1" applyAlignment="1">
      <alignment horizontal="center" vertical="center" wrapText="1"/>
    </xf>
    <xf numFmtId="166" fontId="59" fillId="43" borderId="1" xfId="128" applyNumberFormat="1" applyFont="1" applyFill="1" applyBorder="1" applyAlignment="1">
      <alignment vertical="center"/>
    </xf>
    <xf numFmtId="166" fontId="62" fillId="43" borderId="33" xfId="128" applyNumberFormat="1" applyFont="1" applyFill="1" applyBorder="1" applyAlignment="1">
      <alignment vertical="center"/>
    </xf>
    <xf numFmtId="166" fontId="61" fillId="42" borderId="55" xfId="128" applyNumberFormat="1" applyFont="1" applyFill="1" applyBorder="1" applyAlignment="1">
      <alignment horizontal="center" vertical="center" wrapText="1"/>
    </xf>
    <xf numFmtId="166" fontId="61" fillId="42" borderId="56" xfId="128" applyNumberFormat="1" applyFont="1" applyFill="1" applyBorder="1" applyAlignment="1">
      <alignment horizontal="center" vertical="center" wrapText="1"/>
    </xf>
    <xf numFmtId="166" fontId="62" fillId="39" borderId="57" xfId="128" applyNumberFormat="1" applyFont="1" applyFill="1" applyBorder="1" applyAlignment="1">
      <alignment horizontal="center" vertical="center"/>
    </xf>
    <xf numFmtId="4" fontId="63" fillId="39" borderId="58" xfId="0" applyNumberFormat="1" applyFont="1" applyFill="1" applyBorder="1" applyAlignment="1">
      <alignment vertical="center" wrapText="1"/>
    </xf>
    <xf numFmtId="166" fontId="59" fillId="43" borderId="58" xfId="128" applyNumberFormat="1" applyFont="1" applyFill="1" applyBorder="1" applyAlignment="1">
      <alignment vertical="center"/>
    </xf>
    <xf numFmtId="166" fontId="62" fillId="43" borderId="59" xfId="128" applyNumberFormat="1" applyFont="1" applyFill="1" applyBorder="1" applyAlignment="1">
      <alignment vertical="center"/>
    </xf>
    <xf numFmtId="166" fontId="59" fillId="39" borderId="45" xfId="128" applyNumberFormat="1" applyFont="1" applyFill="1" applyBorder="1" applyAlignment="1">
      <alignment horizontal="left" vertical="center"/>
    </xf>
    <xf numFmtId="166" fontId="59" fillId="0" borderId="54" xfId="128" applyNumberFormat="1" applyFont="1" applyBorder="1" applyAlignment="1">
      <alignment vertical="center"/>
    </xf>
    <xf numFmtId="166" fontId="61" fillId="42" borderId="60" xfId="128" applyNumberFormat="1" applyFont="1" applyFill="1" applyBorder="1" applyAlignment="1">
      <alignment horizontal="center" vertical="center"/>
    </xf>
    <xf numFmtId="166" fontId="61" fillId="42" borderId="61" xfId="128" applyNumberFormat="1" applyFont="1" applyFill="1" applyBorder="1" applyAlignment="1">
      <alignment horizontal="left" vertical="center"/>
    </xf>
    <xf numFmtId="166" fontId="61" fillId="42" borderId="47" xfId="128" applyNumberFormat="1" applyFont="1" applyFill="1" applyBorder="1" applyAlignment="1">
      <alignment vertical="center"/>
    </xf>
    <xf numFmtId="166" fontId="61" fillId="42" borderId="46" xfId="128" applyNumberFormat="1" applyFont="1" applyFill="1" applyBorder="1" applyAlignment="1">
      <alignment vertical="center"/>
    </xf>
  </cellXfs>
  <cellStyles count="129">
    <cellStyle name="20% - Ênfase1" xfId="1" builtinId="30" customBuiltin="1"/>
    <cellStyle name="20% - Ênfase1 2" xfId="2"/>
    <cellStyle name="20% - Ênfase1 3" xfId="99"/>
    <cellStyle name="20% - Ênfase1 4" xfId="113"/>
    <cellStyle name="20% - Ênfase2" xfId="3" builtinId="34" customBuiltin="1"/>
    <cellStyle name="20% - Ênfase2 2" xfId="4"/>
    <cellStyle name="20% - Ênfase2 3" xfId="100"/>
    <cellStyle name="20% - Ênfase2 4" xfId="114"/>
    <cellStyle name="20% - Ênfase3" xfId="5" builtinId="38" customBuiltin="1"/>
    <cellStyle name="20% - Ênfase3 2" xfId="6"/>
    <cellStyle name="20% - Ênfase3 3" xfId="101"/>
    <cellStyle name="20% - Ênfase3 4" xfId="115"/>
    <cellStyle name="20% - Ênfase4" xfId="7" builtinId="42" customBuiltin="1"/>
    <cellStyle name="20% - Ênfase4 2" xfId="8"/>
    <cellStyle name="20% - Ênfase4 3" xfId="102"/>
    <cellStyle name="20% - Ênfase4 4" xfId="116"/>
    <cellStyle name="20% - Ênfase5" xfId="9" builtinId="46" customBuiltin="1"/>
    <cellStyle name="20% - Ênfase5 2" xfId="10"/>
    <cellStyle name="20% - Ênfase5 3" xfId="103"/>
    <cellStyle name="20% - Ênfase5 4" xfId="117"/>
    <cellStyle name="20% - Ênfase6" xfId="11" builtinId="50" customBuiltin="1"/>
    <cellStyle name="20% - Ênfase6 2" xfId="12"/>
    <cellStyle name="20% - Ênfase6 3" xfId="104"/>
    <cellStyle name="20% - Ênfase6 4" xfId="118"/>
    <cellStyle name="40% - Ênfase1" xfId="13" builtinId="31" customBuiltin="1"/>
    <cellStyle name="40% - Ênfase1 2" xfId="14"/>
    <cellStyle name="40% - Ênfase1 3" xfId="105"/>
    <cellStyle name="40% - Ênfase1 4" xfId="119"/>
    <cellStyle name="40% - Ênfase2" xfId="15" builtinId="35" customBuiltin="1"/>
    <cellStyle name="40% - Ênfase2 2" xfId="16"/>
    <cellStyle name="40% - Ênfase2 3" xfId="106"/>
    <cellStyle name="40% - Ênfase2 4" xfId="120"/>
    <cellStyle name="40% - Ênfase3" xfId="17" builtinId="39" customBuiltin="1"/>
    <cellStyle name="40% - Ênfase3 2" xfId="18"/>
    <cellStyle name="40% - Ênfase3 3" xfId="107"/>
    <cellStyle name="40% - Ênfase3 4" xfId="121"/>
    <cellStyle name="40% - Ênfase4" xfId="19" builtinId="43" customBuiltin="1"/>
    <cellStyle name="40% - Ênfase4 2" xfId="20"/>
    <cellStyle name="40% - Ênfase4 3" xfId="108"/>
    <cellStyle name="40% - Ênfase4 4" xfId="122"/>
    <cellStyle name="40% - Ênfase5" xfId="21" builtinId="47" customBuiltin="1"/>
    <cellStyle name="40% - Ênfase5 2" xfId="22"/>
    <cellStyle name="40% - Ênfase5 3" xfId="109"/>
    <cellStyle name="40% - Ênfase5 4" xfId="123"/>
    <cellStyle name="40% - Ênfase6" xfId="23" builtinId="51" customBuiltin="1"/>
    <cellStyle name="40% - Ênfase6 2" xfId="24"/>
    <cellStyle name="40% - Ênfase6 3" xfId="110"/>
    <cellStyle name="40% - Ênfase6 4" xfId="124"/>
    <cellStyle name="60% - Ênfase1" xfId="25" builtinId="32" customBuiltin="1"/>
    <cellStyle name="60% - Ênfase1 2" xfId="26"/>
    <cellStyle name="60% - Ênfase2" xfId="27" builtinId="36" customBuiltin="1"/>
    <cellStyle name="60% - Ênfase2 2" xfId="28"/>
    <cellStyle name="60% - Ênfase3" xfId="29" builtinId="40" customBuiltin="1"/>
    <cellStyle name="60% - Ênfase3 2" xfId="30"/>
    <cellStyle name="60% - Ênfase4" xfId="31" builtinId="44" customBuiltin="1"/>
    <cellStyle name="60% - Ênfase4 2" xfId="32"/>
    <cellStyle name="60% - Ênfase5" xfId="33" builtinId="48" customBuiltin="1"/>
    <cellStyle name="60% - Ênfase5 2" xfId="34"/>
    <cellStyle name="60% - Ênfase6" xfId="35" builtinId="52" customBuiltin="1"/>
    <cellStyle name="60% - Ênfase6 2" xfId="36"/>
    <cellStyle name="Bom" xfId="37" builtinId="26" customBuiltin="1"/>
    <cellStyle name="Bom 2" xfId="38"/>
    <cellStyle name="Cálculo" xfId="39" builtinId="22" customBuiltin="1"/>
    <cellStyle name="Cálculo 2" xfId="40"/>
    <cellStyle name="Célula de Verificação" xfId="41" builtinId="23" customBuiltin="1"/>
    <cellStyle name="Célula de Verificação 2" xfId="42"/>
    <cellStyle name="Célula Vinculada" xfId="43" builtinId="24" customBuiltin="1"/>
    <cellStyle name="Célula Vinculada 2" xfId="44"/>
    <cellStyle name="Ênfase1" xfId="45" builtinId="29" customBuiltin="1"/>
    <cellStyle name="Ênfase1 2" xfId="46"/>
    <cellStyle name="Ênfase2" xfId="47" builtinId="33" customBuiltin="1"/>
    <cellStyle name="Ênfase2 2" xfId="48"/>
    <cellStyle name="Ênfase3" xfId="49" builtinId="37" customBuiltin="1"/>
    <cellStyle name="Ênfase3 2" xfId="50"/>
    <cellStyle name="Ênfase4" xfId="51" builtinId="41" customBuiltin="1"/>
    <cellStyle name="Ênfase4 2" xfId="52"/>
    <cellStyle name="Ênfase5" xfId="53" builtinId="45" customBuiltin="1"/>
    <cellStyle name="Ênfase5 2" xfId="54"/>
    <cellStyle name="Ênfase6" xfId="55" builtinId="49" customBuiltin="1"/>
    <cellStyle name="Ênfase6 2" xfId="56"/>
    <cellStyle name="Entrada" xfId="57" builtinId="20" customBuiltin="1"/>
    <cellStyle name="Entrada 2" xfId="58"/>
    <cellStyle name="Incorreto" xfId="59" builtinId="27" customBuiltin="1"/>
    <cellStyle name="Incorreto 2" xfId="60"/>
    <cellStyle name="Neutra" xfId="61" builtinId="28" customBuiltin="1"/>
    <cellStyle name="Neutra 2" xfId="62"/>
    <cellStyle name="Normal" xfId="0" builtinId="0"/>
    <cellStyle name="Normal 2" xfId="63"/>
    <cellStyle name="Normal 2 2" xfId="64"/>
    <cellStyle name="Normal 3" xfId="65"/>
    <cellStyle name="Normal 3 2" xfId="66"/>
    <cellStyle name="Normal 4" xfId="67"/>
    <cellStyle name="Normal 4 2" xfId="111"/>
    <cellStyle name="Normal 4 3" xfId="125"/>
    <cellStyle name="Normal 5" xfId="68"/>
    <cellStyle name="Normal_Caragua1" xfId="69"/>
    <cellStyle name="Nota 2" xfId="70"/>
    <cellStyle name="Nota 2 2" xfId="71"/>
    <cellStyle name="Nota 2 3" xfId="112"/>
    <cellStyle name="Nota 2 4" xfId="126"/>
    <cellStyle name="Nota 3" xfId="72"/>
    <cellStyle name="Porcentagem" xfId="127" builtinId="5"/>
    <cellStyle name="Porcentagem 2" xfId="73"/>
    <cellStyle name="Porcentagem 2 2" xfId="74"/>
    <cellStyle name="Saída" xfId="75" builtinId="21" customBuiltin="1"/>
    <cellStyle name="Saída 2" xfId="76"/>
    <cellStyle name="Separador de milhares 2" xfId="128"/>
    <cellStyle name="Separador de milhares_SSebastiao SedeRev 01" xfId="77"/>
    <cellStyle name="Texto de Aviso" xfId="78" builtinId="11" customBuiltin="1"/>
    <cellStyle name="Texto de Aviso 2" xfId="79"/>
    <cellStyle name="Texto Explicativo" xfId="80" builtinId="53" customBuiltin="1"/>
    <cellStyle name="Texto Explicativo 2" xfId="81"/>
    <cellStyle name="Título" xfId="82" builtinId="15" customBuiltin="1"/>
    <cellStyle name="Título 1" xfId="83" builtinId="16" customBuiltin="1"/>
    <cellStyle name="Título 1 2" xfId="84"/>
    <cellStyle name="Título 2" xfId="85" builtinId="17" customBuiltin="1"/>
    <cellStyle name="Título 2 2" xfId="86"/>
    <cellStyle name="Título 3" xfId="87" builtinId="18" customBuiltin="1"/>
    <cellStyle name="Título 3 2" xfId="88"/>
    <cellStyle name="Título 4" xfId="89" builtinId="19" customBuiltin="1"/>
    <cellStyle name="Título 4 2" xfId="90"/>
    <cellStyle name="Total" xfId="91" builtinId="25" customBuiltin="1"/>
    <cellStyle name="Total 2" xfId="92"/>
    <cellStyle name="Vírgula" xfId="93" builtinId="3"/>
    <cellStyle name="Vírgula 2" xfId="94"/>
    <cellStyle name="Vírgula 2 2" xfId="95"/>
    <cellStyle name="Vírgula 3" xfId="96"/>
    <cellStyle name="Vírgula 4" xfId="97"/>
    <cellStyle name="Vírgula 5" xfId="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68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7637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752475</xdr:colOff>
      <xdr:row>68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688933" y="169244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752475</xdr:colOff>
      <xdr:row>68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724025" y="4821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752475</xdr:colOff>
      <xdr:row>68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724025" y="4821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752475</xdr:colOff>
      <xdr:row>68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724025" y="101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752475</xdr:colOff>
      <xdr:row>68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724025" y="101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752475</xdr:colOff>
      <xdr:row>68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724025" y="101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752475</xdr:colOff>
      <xdr:row>68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724025" y="101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rmuratore/Meus%20documentos/ze%20roberto/PECarlosBotelho/SP%20139/sanit&#225;rio/planilhas/caragua/nucleolazer/playgrou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antato/Documents/REFORMA%20PE.PORTO%20FERREIRA/Nova%20pasta/4.Planilha%20referencial%20-%20Corre&#231;&#227;o%20esgoto%20PE%20Porto%20Ferreir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 xml:space="preserve"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 Porto Ferreira"/>
      <sheetName val="Planilha1"/>
    </sheetNames>
    <sheetDataSet>
      <sheetData sheetId="0">
        <row r="21">
          <cell r="D21" t="str">
            <v>Instalações hidrossanitárias</v>
          </cell>
        </row>
        <row r="61">
          <cell r="D61" t="str">
            <v>Reparos em contrapisos e revestimentos</v>
          </cell>
        </row>
        <row r="66">
          <cell r="D66" t="str">
            <v>Instalações elétricas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Zeros="0" view="pageBreakPreview" topLeftCell="A61" zoomScale="70" zoomScaleNormal="100" zoomScaleSheetLayoutView="70" workbookViewId="0">
      <selection activeCell="G4" sqref="G4"/>
    </sheetView>
  </sheetViews>
  <sheetFormatPr defaultColWidth="9.140625" defaultRowHeight="15" x14ac:dyDescent="0.2"/>
  <cols>
    <col min="1" max="1" width="6.7109375" style="23" bestFit="1" customWidth="1"/>
    <col min="2" max="2" width="11.28515625" style="24" bestFit="1" customWidth="1"/>
    <col min="3" max="3" width="13.28515625" style="24" customWidth="1"/>
    <col min="4" max="4" width="63.28515625" style="25" bestFit="1" customWidth="1"/>
    <col min="5" max="5" width="5.42578125" style="26" customWidth="1"/>
    <col min="6" max="6" width="10.85546875" style="27" customWidth="1"/>
    <col min="7" max="7" width="11.28515625" style="28" bestFit="1" customWidth="1"/>
    <col min="8" max="9" width="10.85546875" style="28" customWidth="1"/>
    <col min="10" max="10" width="19.5703125" style="29" customWidth="1"/>
    <col min="11" max="11" width="5.5703125" style="3" bestFit="1" customWidth="1"/>
    <col min="12" max="16384" width="9.140625" style="3"/>
  </cols>
  <sheetData>
    <row r="1" spans="1:11" ht="15" customHeight="1" x14ac:dyDescent="0.2">
      <c r="A1" s="105" t="s">
        <v>20</v>
      </c>
      <c r="B1" s="113" t="s">
        <v>139</v>
      </c>
      <c r="C1" s="114"/>
      <c r="D1" s="107" t="s">
        <v>21</v>
      </c>
      <c r="E1" s="109" t="s">
        <v>22</v>
      </c>
      <c r="F1" s="111" t="s">
        <v>23</v>
      </c>
      <c r="G1" s="103" t="s">
        <v>26</v>
      </c>
      <c r="H1" s="103"/>
      <c r="I1" s="103"/>
      <c r="J1" s="104"/>
    </row>
    <row r="2" spans="1:11" s="30" customFormat="1" ht="30" x14ac:dyDescent="0.2">
      <c r="A2" s="106"/>
      <c r="B2" s="86" t="s">
        <v>137</v>
      </c>
      <c r="C2" s="86" t="s">
        <v>138</v>
      </c>
      <c r="D2" s="108"/>
      <c r="E2" s="110"/>
      <c r="F2" s="112"/>
      <c r="G2" s="22" t="s">
        <v>24</v>
      </c>
      <c r="H2" s="22" t="s">
        <v>0</v>
      </c>
      <c r="I2" s="36" t="s">
        <v>27</v>
      </c>
      <c r="J2" s="37" t="s">
        <v>25</v>
      </c>
    </row>
    <row r="3" spans="1:11" s="11" customFormat="1" x14ac:dyDescent="0.2">
      <c r="A3" s="38">
        <v>1</v>
      </c>
      <c r="B3" s="4"/>
      <c r="C3" s="4"/>
      <c r="D3" s="5" t="s">
        <v>19</v>
      </c>
      <c r="E3" s="6"/>
      <c r="F3" s="7"/>
      <c r="G3" s="8"/>
      <c r="H3" s="9"/>
      <c r="I3" s="10"/>
      <c r="J3" s="39">
        <f>SUM(J4:J19)</f>
        <v>0</v>
      </c>
    </row>
    <row r="4" spans="1:11" s="17" customFormat="1" ht="30" x14ac:dyDescent="0.2">
      <c r="A4" s="40" t="s">
        <v>3</v>
      </c>
      <c r="B4" s="12" t="s">
        <v>28</v>
      </c>
      <c r="C4" s="12" t="s">
        <v>146</v>
      </c>
      <c r="D4" s="13" t="s">
        <v>29</v>
      </c>
      <c r="E4" s="14" t="s">
        <v>30</v>
      </c>
      <c r="F4" s="15">
        <v>10</v>
      </c>
      <c r="G4" s="31"/>
      <c r="H4" s="31"/>
      <c r="I4" s="16">
        <f t="shared" ref="I4:I19" si="0">H4+G4</f>
        <v>0</v>
      </c>
      <c r="J4" s="41">
        <f>ROUND(I4*F4,2)</f>
        <v>0</v>
      </c>
    </row>
    <row r="5" spans="1:11" s="17" customFormat="1" ht="30" x14ac:dyDescent="0.2">
      <c r="A5" s="40" t="s">
        <v>4</v>
      </c>
      <c r="B5" s="12" t="s">
        <v>44</v>
      </c>
      <c r="C5" s="12" t="s">
        <v>146</v>
      </c>
      <c r="D5" s="13" t="s">
        <v>45</v>
      </c>
      <c r="E5" s="14" t="s">
        <v>30</v>
      </c>
      <c r="F5" s="15">
        <v>1.4</v>
      </c>
      <c r="G5" s="31"/>
      <c r="H5" s="31"/>
      <c r="I5" s="16">
        <f t="shared" si="0"/>
        <v>0</v>
      </c>
      <c r="J5" s="41">
        <f t="shared" ref="J5:J19" si="1">ROUND(I5*F5,2)</f>
        <v>0</v>
      </c>
    </row>
    <row r="6" spans="1:11" s="2" customFormat="1" ht="45" x14ac:dyDescent="0.2">
      <c r="A6" s="44" t="s">
        <v>8</v>
      </c>
      <c r="B6" s="1" t="s">
        <v>146</v>
      </c>
      <c r="C6" s="1" t="s">
        <v>144</v>
      </c>
      <c r="D6" s="13" t="s">
        <v>145</v>
      </c>
      <c r="E6" s="15" t="s">
        <v>1</v>
      </c>
      <c r="F6" s="15">
        <v>36</v>
      </c>
      <c r="G6" s="35"/>
      <c r="H6" s="35"/>
      <c r="I6" s="16">
        <f t="shared" si="0"/>
        <v>0</v>
      </c>
      <c r="J6" s="41">
        <f t="shared" si="1"/>
        <v>0</v>
      </c>
      <c r="K6" s="17"/>
    </row>
    <row r="7" spans="1:11" s="2" customFormat="1" ht="45" x14ac:dyDescent="0.2">
      <c r="A7" s="42" t="s">
        <v>31</v>
      </c>
      <c r="B7" s="1" t="s">
        <v>46</v>
      </c>
      <c r="C7" s="1" t="s">
        <v>146</v>
      </c>
      <c r="D7" s="13" t="s">
        <v>47</v>
      </c>
      <c r="E7" s="14" t="s">
        <v>30</v>
      </c>
      <c r="F7" s="15">
        <v>11.4</v>
      </c>
      <c r="G7" s="32"/>
      <c r="H7" s="32"/>
      <c r="I7" s="16">
        <f t="shared" si="0"/>
        <v>0</v>
      </c>
      <c r="J7" s="41">
        <f t="shared" si="1"/>
        <v>0</v>
      </c>
      <c r="K7" s="17"/>
    </row>
    <row r="8" spans="1:11" s="2" customFormat="1" ht="30" x14ac:dyDescent="0.2">
      <c r="A8" s="44" t="s">
        <v>32</v>
      </c>
      <c r="B8" s="1" t="s">
        <v>48</v>
      </c>
      <c r="C8" s="1" t="s">
        <v>146</v>
      </c>
      <c r="D8" s="13" t="s">
        <v>49</v>
      </c>
      <c r="E8" s="15" t="s">
        <v>178</v>
      </c>
      <c r="F8" s="15">
        <v>1</v>
      </c>
      <c r="G8" s="35"/>
      <c r="H8" s="35"/>
      <c r="I8" s="16">
        <f t="shared" si="0"/>
        <v>0</v>
      </c>
      <c r="J8" s="41">
        <f t="shared" si="1"/>
        <v>0</v>
      </c>
      <c r="K8" s="17"/>
    </row>
    <row r="9" spans="1:11" s="2" customFormat="1" ht="30" x14ac:dyDescent="0.2">
      <c r="A9" s="44" t="s">
        <v>33</v>
      </c>
      <c r="B9" s="1" t="s">
        <v>50</v>
      </c>
      <c r="C9" s="1" t="s">
        <v>146</v>
      </c>
      <c r="D9" s="13" t="s">
        <v>51</v>
      </c>
      <c r="E9" s="15" t="s">
        <v>30</v>
      </c>
      <c r="F9" s="15">
        <v>175</v>
      </c>
      <c r="G9" s="35"/>
      <c r="H9" s="35"/>
      <c r="I9" s="16">
        <f t="shared" si="0"/>
        <v>0</v>
      </c>
      <c r="J9" s="41">
        <f t="shared" si="1"/>
        <v>0</v>
      </c>
      <c r="K9" s="17"/>
    </row>
    <row r="10" spans="1:11" s="2" customFormat="1" ht="45" x14ac:dyDescent="0.2">
      <c r="A10" s="42" t="s">
        <v>34</v>
      </c>
      <c r="B10" s="1" t="s">
        <v>52</v>
      </c>
      <c r="C10" s="1" t="s">
        <v>146</v>
      </c>
      <c r="D10" s="13" t="s">
        <v>53</v>
      </c>
      <c r="E10" s="15" t="s">
        <v>30</v>
      </c>
      <c r="F10" s="15">
        <v>15</v>
      </c>
      <c r="G10" s="32"/>
      <c r="H10" s="32"/>
      <c r="I10" s="16">
        <f t="shared" si="0"/>
        <v>0</v>
      </c>
      <c r="J10" s="41">
        <f t="shared" si="1"/>
        <v>0</v>
      </c>
      <c r="K10" s="17"/>
    </row>
    <row r="11" spans="1:11" s="2" customFormat="1" x14ac:dyDescent="0.2">
      <c r="A11" s="42" t="s">
        <v>35</v>
      </c>
      <c r="B11" s="1" t="s">
        <v>54</v>
      </c>
      <c r="C11" s="1" t="s">
        <v>146</v>
      </c>
      <c r="D11" s="13" t="s">
        <v>55</v>
      </c>
      <c r="E11" s="15" t="s">
        <v>30</v>
      </c>
      <c r="F11" s="15">
        <v>16.399999999999999</v>
      </c>
      <c r="G11" s="32"/>
      <c r="H11" s="32"/>
      <c r="I11" s="16">
        <f t="shared" si="0"/>
        <v>0</v>
      </c>
      <c r="J11" s="41">
        <f t="shared" si="1"/>
        <v>0</v>
      </c>
      <c r="K11" s="17"/>
    </row>
    <row r="12" spans="1:11" s="2" customFormat="1" ht="30" x14ac:dyDescent="0.2">
      <c r="A12" s="42" t="s">
        <v>36</v>
      </c>
      <c r="B12" s="1" t="s">
        <v>56</v>
      </c>
      <c r="C12" s="1" t="s">
        <v>146</v>
      </c>
      <c r="D12" s="13" t="s">
        <v>57</v>
      </c>
      <c r="E12" s="15" t="s">
        <v>30</v>
      </c>
      <c r="F12" s="15">
        <v>28</v>
      </c>
      <c r="G12" s="32"/>
      <c r="H12" s="32"/>
      <c r="I12" s="16">
        <f t="shared" si="0"/>
        <v>0</v>
      </c>
      <c r="J12" s="41">
        <f t="shared" si="1"/>
        <v>0</v>
      </c>
      <c r="K12" s="17"/>
    </row>
    <row r="13" spans="1:11" s="2" customFormat="1" x14ac:dyDescent="0.2">
      <c r="A13" s="44" t="s">
        <v>37</v>
      </c>
      <c r="B13" s="1" t="s">
        <v>179</v>
      </c>
      <c r="C13" s="1" t="s">
        <v>146</v>
      </c>
      <c r="D13" s="13" t="s">
        <v>173</v>
      </c>
      <c r="E13" s="15" t="s">
        <v>30</v>
      </c>
      <c r="F13" s="15">
        <v>10</v>
      </c>
      <c r="G13" s="35"/>
      <c r="H13" s="35"/>
      <c r="I13" s="16">
        <f t="shared" si="0"/>
        <v>0</v>
      </c>
      <c r="J13" s="41">
        <f t="shared" si="1"/>
        <v>0</v>
      </c>
      <c r="K13" s="17"/>
    </row>
    <row r="14" spans="1:11" s="2" customFormat="1" ht="30" x14ac:dyDescent="0.2">
      <c r="A14" s="42" t="s">
        <v>38</v>
      </c>
      <c r="B14" s="1" t="s">
        <v>58</v>
      </c>
      <c r="C14" s="1" t="s">
        <v>146</v>
      </c>
      <c r="D14" s="13" t="s">
        <v>59</v>
      </c>
      <c r="E14" s="15" t="s">
        <v>2</v>
      </c>
      <c r="F14" s="15">
        <v>7.5</v>
      </c>
      <c r="G14" s="32"/>
      <c r="H14" s="32"/>
      <c r="I14" s="16">
        <f t="shared" si="0"/>
        <v>0</v>
      </c>
      <c r="J14" s="41">
        <f t="shared" si="1"/>
        <v>0</v>
      </c>
      <c r="K14" s="17"/>
    </row>
    <row r="15" spans="1:11" s="2" customFormat="1" x14ac:dyDescent="0.2">
      <c r="A15" s="42" t="s">
        <v>39</v>
      </c>
      <c r="B15" s="1" t="s">
        <v>60</v>
      </c>
      <c r="C15" s="1" t="s">
        <v>146</v>
      </c>
      <c r="D15" s="13" t="s">
        <v>61</v>
      </c>
      <c r="E15" s="15" t="s">
        <v>2</v>
      </c>
      <c r="F15" s="15">
        <v>1.1000000000000001</v>
      </c>
      <c r="G15" s="32"/>
      <c r="H15" s="32"/>
      <c r="I15" s="16">
        <f t="shared" si="0"/>
        <v>0</v>
      </c>
      <c r="J15" s="41">
        <f t="shared" si="1"/>
        <v>0</v>
      </c>
      <c r="K15" s="17"/>
    </row>
    <row r="16" spans="1:11" s="2" customFormat="1" ht="30" x14ac:dyDescent="0.2">
      <c r="A16" s="44" t="s">
        <v>40</v>
      </c>
      <c r="B16" s="1" t="s">
        <v>146</v>
      </c>
      <c r="C16" s="1">
        <v>97087</v>
      </c>
      <c r="D16" s="13" t="s">
        <v>136</v>
      </c>
      <c r="E16" s="15" t="s">
        <v>2</v>
      </c>
      <c r="F16" s="15">
        <v>7.5</v>
      </c>
      <c r="G16" s="35"/>
      <c r="H16" s="35"/>
      <c r="I16" s="16">
        <f t="shared" si="0"/>
        <v>0</v>
      </c>
      <c r="J16" s="41">
        <f t="shared" si="1"/>
        <v>0</v>
      </c>
      <c r="K16" s="17"/>
    </row>
    <row r="17" spans="1:11" s="2" customFormat="1" ht="30" x14ac:dyDescent="0.2">
      <c r="A17" s="44" t="s">
        <v>41</v>
      </c>
      <c r="B17" s="1" t="s">
        <v>146</v>
      </c>
      <c r="C17" s="1">
        <v>97088</v>
      </c>
      <c r="D17" s="13" t="s">
        <v>140</v>
      </c>
      <c r="E17" s="15" t="s">
        <v>141</v>
      </c>
      <c r="F17" s="15">
        <v>11.5</v>
      </c>
      <c r="G17" s="35"/>
      <c r="H17" s="35"/>
      <c r="I17" s="16">
        <f t="shared" si="0"/>
        <v>0</v>
      </c>
      <c r="J17" s="41">
        <f t="shared" si="1"/>
        <v>0</v>
      </c>
      <c r="K17" s="17"/>
    </row>
    <row r="18" spans="1:11" s="2" customFormat="1" ht="60" x14ac:dyDescent="0.2">
      <c r="A18" s="44" t="s">
        <v>42</v>
      </c>
      <c r="B18" s="1" t="s">
        <v>146</v>
      </c>
      <c r="C18" s="1" t="s">
        <v>142</v>
      </c>
      <c r="D18" s="13" t="s">
        <v>143</v>
      </c>
      <c r="E18" s="15" t="s">
        <v>30</v>
      </c>
      <c r="F18" s="15">
        <v>0.75</v>
      </c>
      <c r="G18" s="35"/>
      <c r="H18" s="35"/>
      <c r="I18" s="16">
        <f t="shared" si="0"/>
        <v>0</v>
      </c>
      <c r="J18" s="41">
        <f t="shared" si="1"/>
        <v>0</v>
      </c>
      <c r="K18" s="17"/>
    </row>
    <row r="19" spans="1:11" s="2" customFormat="1" x14ac:dyDescent="0.2">
      <c r="A19" s="42" t="s">
        <v>43</v>
      </c>
      <c r="B19" s="1" t="s">
        <v>62</v>
      </c>
      <c r="C19" s="1" t="s">
        <v>146</v>
      </c>
      <c r="D19" s="13" t="s">
        <v>63</v>
      </c>
      <c r="E19" s="15" t="s">
        <v>9</v>
      </c>
      <c r="F19" s="15">
        <v>8</v>
      </c>
      <c r="G19" s="32"/>
      <c r="H19" s="32"/>
      <c r="I19" s="16">
        <f t="shared" si="0"/>
        <v>0</v>
      </c>
      <c r="J19" s="41">
        <f t="shared" si="1"/>
        <v>0</v>
      </c>
      <c r="K19" s="17"/>
    </row>
    <row r="20" spans="1:11" s="2" customFormat="1" x14ac:dyDescent="0.2">
      <c r="A20" s="42"/>
      <c r="B20" s="1"/>
      <c r="C20" s="1"/>
      <c r="D20" s="13"/>
      <c r="E20" s="15"/>
      <c r="F20" s="15"/>
      <c r="G20" s="32"/>
      <c r="H20" s="32"/>
      <c r="I20" s="16"/>
      <c r="J20" s="41"/>
      <c r="K20" s="17"/>
    </row>
    <row r="21" spans="1:11" s="19" customFormat="1" x14ac:dyDescent="0.2">
      <c r="A21" s="38">
        <v>2</v>
      </c>
      <c r="B21" s="4"/>
      <c r="C21" s="4"/>
      <c r="D21" s="5" t="s">
        <v>64</v>
      </c>
      <c r="E21" s="6"/>
      <c r="F21" s="7"/>
      <c r="G21" s="8"/>
      <c r="H21" s="9"/>
      <c r="I21" s="10"/>
      <c r="J21" s="48">
        <f>J22+J48+J57</f>
        <v>0</v>
      </c>
      <c r="K21" s="18"/>
    </row>
    <row r="22" spans="1:11" x14ac:dyDescent="0.2">
      <c r="A22" s="78" t="s">
        <v>11</v>
      </c>
      <c r="B22" s="79"/>
      <c r="C22" s="79"/>
      <c r="D22" s="80" t="s">
        <v>65</v>
      </c>
      <c r="E22" s="81"/>
      <c r="F22" s="82"/>
      <c r="G22" s="83"/>
      <c r="H22" s="84"/>
      <c r="I22" s="85">
        <f t="shared" ref="I22" si="2">G22+H22</f>
        <v>0</v>
      </c>
      <c r="J22" s="77">
        <f>SUM(J23:J46)</f>
        <v>0</v>
      </c>
      <c r="K22" s="17"/>
    </row>
    <row r="23" spans="1:11" ht="45" x14ac:dyDescent="0.2">
      <c r="A23" s="42" t="s">
        <v>66</v>
      </c>
      <c r="B23" s="12" t="s">
        <v>104</v>
      </c>
      <c r="C23" s="12" t="s">
        <v>146</v>
      </c>
      <c r="D23" s="13" t="s">
        <v>105</v>
      </c>
      <c r="E23" s="14" t="s">
        <v>1</v>
      </c>
      <c r="F23" s="15">
        <v>36</v>
      </c>
      <c r="G23" s="31"/>
      <c r="H23" s="31"/>
      <c r="I23" s="16">
        <f t="shared" ref="I23:I46" si="3">H23+G23</f>
        <v>0</v>
      </c>
      <c r="J23" s="41">
        <f t="shared" ref="J23:J46" si="4">ROUND(I23*F23,2)</f>
        <v>0</v>
      </c>
      <c r="K23" s="17"/>
    </row>
    <row r="24" spans="1:11" ht="45" x14ac:dyDescent="0.2">
      <c r="A24" s="42" t="s">
        <v>67</v>
      </c>
      <c r="B24" s="12" t="s">
        <v>106</v>
      </c>
      <c r="C24" s="12" t="s">
        <v>146</v>
      </c>
      <c r="D24" s="13" t="s">
        <v>107</v>
      </c>
      <c r="E24" s="14" t="s">
        <v>1</v>
      </c>
      <c r="F24" s="15">
        <v>72</v>
      </c>
      <c r="G24" s="31"/>
      <c r="H24" s="31"/>
      <c r="I24" s="16">
        <f t="shared" si="3"/>
        <v>0</v>
      </c>
      <c r="J24" s="41">
        <f t="shared" si="4"/>
        <v>0</v>
      </c>
      <c r="K24" s="17"/>
    </row>
    <row r="25" spans="1:11" ht="45" x14ac:dyDescent="0.2">
      <c r="A25" s="42" t="s">
        <v>68</v>
      </c>
      <c r="B25" s="12" t="s">
        <v>108</v>
      </c>
      <c r="C25" s="12" t="s">
        <v>146</v>
      </c>
      <c r="D25" s="13" t="s">
        <v>109</v>
      </c>
      <c r="E25" s="14" t="s">
        <v>1</v>
      </c>
      <c r="F25" s="15">
        <v>43</v>
      </c>
      <c r="G25" s="31"/>
      <c r="H25" s="31"/>
      <c r="I25" s="16">
        <f t="shared" si="3"/>
        <v>0</v>
      </c>
      <c r="J25" s="41">
        <f t="shared" si="4"/>
        <v>0</v>
      </c>
      <c r="K25" s="17"/>
    </row>
    <row r="26" spans="1:11" ht="45" x14ac:dyDescent="0.2">
      <c r="A26" s="42" t="s">
        <v>69</v>
      </c>
      <c r="B26" s="12" t="s">
        <v>110</v>
      </c>
      <c r="C26" s="12" t="s">
        <v>146</v>
      </c>
      <c r="D26" s="13" t="s">
        <v>111</v>
      </c>
      <c r="E26" s="14" t="s">
        <v>1</v>
      </c>
      <c r="F26" s="15">
        <v>150</v>
      </c>
      <c r="G26" s="31"/>
      <c r="H26" s="31"/>
      <c r="I26" s="16">
        <f t="shared" si="3"/>
        <v>0</v>
      </c>
      <c r="J26" s="41">
        <f t="shared" si="4"/>
        <v>0</v>
      </c>
      <c r="K26" s="17"/>
    </row>
    <row r="27" spans="1:11" ht="30" x14ac:dyDescent="0.2">
      <c r="A27" s="42" t="s">
        <v>70</v>
      </c>
      <c r="B27" s="12" t="s">
        <v>112</v>
      </c>
      <c r="C27" s="12" t="s">
        <v>146</v>
      </c>
      <c r="D27" s="13" t="s">
        <v>113</v>
      </c>
      <c r="E27" s="14" t="s">
        <v>9</v>
      </c>
      <c r="F27" s="15">
        <v>2</v>
      </c>
      <c r="G27" s="31"/>
      <c r="H27" s="31"/>
      <c r="I27" s="16">
        <f t="shared" si="3"/>
        <v>0</v>
      </c>
      <c r="J27" s="41">
        <f t="shared" si="4"/>
        <v>0</v>
      </c>
      <c r="K27" s="17"/>
    </row>
    <row r="28" spans="1:11" s="21" customFormat="1" ht="30" x14ac:dyDescent="0.2">
      <c r="A28" s="44" t="s">
        <v>71</v>
      </c>
      <c r="B28" s="12" t="s">
        <v>180</v>
      </c>
      <c r="C28" s="12" t="s">
        <v>180</v>
      </c>
      <c r="D28" s="13" t="s">
        <v>174</v>
      </c>
      <c r="E28" s="14" t="s">
        <v>9</v>
      </c>
      <c r="F28" s="15">
        <v>2</v>
      </c>
      <c r="G28" s="33"/>
      <c r="H28" s="33"/>
      <c r="I28" s="16">
        <f t="shared" si="3"/>
        <v>0</v>
      </c>
      <c r="J28" s="41">
        <f t="shared" si="4"/>
        <v>0</v>
      </c>
      <c r="K28" s="17"/>
    </row>
    <row r="29" spans="1:11" ht="30" x14ac:dyDescent="0.2">
      <c r="A29" s="42" t="s">
        <v>72</v>
      </c>
      <c r="B29" s="12" t="s">
        <v>114</v>
      </c>
      <c r="C29" s="12" t="s">
        <v>146</v>
      </c>
      <c r="D29" s="13" t="s">
        <v>115</v>
      </c>
      <c r="E29" s="14" t="s">
        <v>9</v>
      </c>
      <c r="F29" s="15">
        <v>4</v>
      </c>
      <c r="G29" s="31"/>
      <c r="H29" s="31"/>
      <c r="I29" s="16">
        <f t="shared" si="3"/>
        <v>0</v>
      </c>
      <c r="J29" s="41">
        <f t="shared" si="4"/>
        <v>0</v>
      </c>
      <c r="K29" s="17"/>
    </row>
    <row r="30" spans="1:11" s="21" customFormat="1" ht="60" x14ac:dyDescent="0.2">
      <c r="A30" s="44" t="s">
        <v>73</v>
      </c>
      <c r="B30" s="12" t="s">
        <v>146</v>
      </c>
      <c r="C30" s="12" t="s">
        <v>147</v>
      </c>
      <c r="D30" s="13" t="s">
        <v>148</v>
      </c>
      <c r="E30" s="14" t="s">
        <v>9</v>
      </c>
      <c r="F30" s="15">
        <v>24</v>
      </c>
      <c r="G30" s="33"/>
      <c r="H30" s="33"/>
      <c r="I30" s="16">
        <f t="shared" si="3"/>
        <v>0</v>
      </c>
      <c r="J30" s="41">
        <f t="shared" si="4"/>
        <v>0</v>
      </c>
      <c r="K30" s="17"/>
    </row>
    <row r="31" spans="1:11" s="21" customFormat="1" ht="60" x14ac:dyDescent="0.2">
      <c r="A31" s="44" t="s">
        <v>74</v>
      </c>
      <c r="B31" s="12" t="s">
        <v>146</v>
      </c>
      <c r="C31" s="12" t="s">
        <v>149</v>
      </c>
      <c r="D31" s="13" t="s">
        <v>150</v>
      </c>
      <c r="E31" s="14" t="s">
        <v>9</v>
      </c>
      <c r="F31" s="15">
        <v>13</v>
      </c>
      <c r="G31" s="33"/>
      <c r="H31" s="33"/>
      <c r="I31" s="16">
        <f t="shared" si="3"/>
        <v>0</v>
      </c>
      <c r="J31" s="41">
        <f t="shared" si="4"/>
        <v>0</v>
      </c>
      <c r="K31" s="17"/>
    </row>
    <row r="32" spans="1:11" s="21" customFormat="1" ht="60" x14ac:dyDescent="0.2">
      <c r="A32" s="44" t="s">
        <v>75</v>
      </c>
      <c r="B32" s="12" t="s">
        <v>146</v>
      </c>
      <c r="C32" s="12" t="s">
        <v>151</v>
      </c>
      <c r="D32" s="13" t="s">
        <v>152</v>
      </c>
      <c r="E32" s="14" t="s">
        <v>9</v>
      </c>
      <c r="F32" s="15">
        <v>5</v>
      </c>
      <c r="G32" s="33"/>
      <c r="H32" s="33"/>
      <c r="I32" s="16">
        <f t="shared" si="3"/>
        <v>0</v>
      </c>
      <c r="J32" s="41">
        <f t="shared" si="4"/>
        <v>0</v>
      </c>
      <c r="K32" s="17"/>
    </row>
    <row r="33" spans="1:11" s="21" customFormat="1" ht="60" x14ac:dyDescent="0.2">
      <c r="A33" s="44" t="s">
        <v>76</v>
      </c>
      <c r="B33" s="12" t="s">
        <v>146</v>
      </c>
      <c r="C33" s="12" t="s">
        <v>153</v>
      </c>
      <c r="D33" s="13" t="s">
        <v>154</v>
      </c>
      <c r="E33" s="14" t="s">
        <v>9</v>
      </c>
      <c r="F33" s="15">
        <v>11</v>
      </c>
      <c r="G33" s="33"/>
      <c r="H33" s="33"/>
      <c r="I33" s="16">
        <f t="shared" si="3"/>
        <v>0</v>
      </c>
      <c r="J33" s="41">
        <f t="shared" si="4"/>
        <v>0</v>
      </c>
      <c r="K33" s="17"/>
    </row>
    <row r="34" spans="1:11" s="21" customFormat="1" ht="60" x14ac:dyDescent="0.2">
      <c r="A34" s="44" t="s">
        <v>77</v>
      </c>
      <c r="B34" s="12" t="s">
        <v>146</v>
      </c>
      <c r="C34" s="12" t="s">
        <v>155</v>
      </c>
      <c r="D34" s="13" t="s">
        <v>156</v>
      </c>
      <c r="E34" s="14" t="s">
        <v>9</v>
      </c>
      <c r="F34" s="15">
        <v>8</v>
      </c>
      <c r="G34" s="33"/>
      <c r="H34" s="33"/>
      <c r="I34" s="16">
        <f t="shared" si="3"/>
        <v>0</v>
      </c>
      <c r="J34" s="41">
        <f t="shared" si="4"/>
        <v>0</v>
      </c>
      <c r="K34" s="17"/>
    </row>
    <row r="35" spans="1:11" s="21" customFormat="1" ht="60" x14ac:dyDescent="0.2">
      <c r="A35" s="44" t="s">
        <v>78</v>
      </c>
      <c r="B35" s="12" t="s">
        <v>146</v>
      </c>
      <c r="C35" s="12" t="s">
        <v>157</v>
      </c>
      <c r="D35" s="13" t="s">
        <v>158</v>
      </c>
      <c r="E35" s="14" t="s">
        <v>9</v>
      </c>
      <c r="F35" s="15">
        <v>4</v>
      </c>
      <c r="G35" s="33"/>
      <c r="H35" s="33"/>
      <c r="I35" s="16">
        <f t="shared" si="3"/>
        <v>0</v>
      </c>
      <c r="J35" s="41">
        <f t="shared" si="4"/>
        <v>0</v>
      </c>
      <c r="K35" s="17"/>
    </row>
    <row r="36" spans="1:11" s="21" customFormat="1" ht="60" x14ac:dyDescent="0.2">
      <c r="A36" s="44" t="s">
        <v>79</v>
      </c>
      <c r="B36" s="12" t="s">
        <v>146</v>
      </c>
      <c r="C36" s="12" t="s">
        <v>159</v>
      </c>
      <c r="D36" s="13" t="s">
        <v>160</v>
      </c>
      <c r="E36" s="14" t="s">
        <v>9</v>
      </c>
      <c r="F36" s="15">
        <v>5</v>
      </c>
      <c r="G36" s="33"/>
      <c r="H36" s="33"/>
      <c r="I36" s="16">
        <f t="shared" si="3"/>
        <v>0</v>
      </c>
      <c r="J36" s="41">
        <f t="shared" si="4"/>
        <v>0</v>
      </c>
      <c r="K36" s="17"/>
    </row>
    <row r="37" spans="1:11" s="21" customFormat="1" ht="60" x14ac:dyDescent="0.2">
      <c r="A37" s="44" t="s">
        <v>80</v>
      </c>
      <c r="B37" s="12" t="s">
        <v>146</v>
      </c>
      <c r="C37" s="12" t="s">
        <v>161</v>
      </c>
      <c r="D37" s="13" t="s">
        <v>162</v>
      </c>
      <c r="E37" s="14" t="s">
        <v>9</v>
      </c>
      <c r="F37" s="15">
        <v>12</v>
      </c>
      <c r="G37" s="33"/>
      <c r="H37" s="33"/>
      <c r="I37" s="16">
        <f t="shared" si="3"/>
        <v>0</v>
      </c>
      <c r="J37" s="41">
        <f t="shared" si="4"/>
        <v>0</v>
      </c>
      <c r="K37" s="17"/>
    </row>
    <row r="38" spans="1:11" s="21" customFormat="1" ht="45" x14ac:dyDescent="0.2">
      <c r="A38" s="44" t="s">
        <v>81</v>
      </c>
      <c r="B38" s="12" t="s">
        <v>146</v>
      </c>
      <c r="C38" s="12" t="s">
        <v>163</v>
      </c>
      <c r="D38" s="13" t="s">
        <v>164</v>
      </c>
      <c r="E38" s="14" t="s">
        <v>9</v>
      </c>
      <c r="F38" s="15">
        <v>4</v>
      </c>
      <c r="G38" s="33"/>
      <c r="H38" s="33"/>
      <c r="I38" s="16">
        <f t="shared" si="3"/>
        <v>0</v>
      </c>
      <c r="J38" s="41">
        <f t="shared" si="4"/>
        <v>0</v>
      </c>
      <c r="K38" s="17"/>
    </row>
    <row r="39" spans="1:11" s="21" customFormat="1" ht="60" x14ac:dyDescent="0.2">
      <c r="A39" s="44" t="s">
        <v>82</v>
      </c>
      <c r="B39" s="1" t="s">
        <v>146</v>
      </c>
      <c r="C39" s="1" t="s">
        <v>165</v>
      </c>
      <c r="D39" s="20" t="s">
        <v>166</v>
      </c>
      <c r="E39" s="14" t="s">
        <v>9</v>
      </c>
      <c r="F39" s="15">
        <v>2</v>
      </c>
      <c r="G39" s="33"/>
      <c r="H39" s="33"/>
      <c r="I39" s="16">
        <f t="shared" si="3"/>
        <v>0</v>
      </c>
      <c r="J39" s="41">
        <f t="shared" si="4"/>
        <v>0</v>
      </c>
      <c r="K39" s="17"/>
    </row>
    <row r="40" spans="1:11" s="21" customFormat="1" ht="60" x14ac:dyDescent="0.2">
      <c r="A40" s="44" t="s">
        <v>83</v>
      </c>
      <c r="B40" s="1" t="s">
        <v>146</v>
      </c>
      <c r="C40" s="1" t="s">
        <v>167</v>
      </c>
      <c r="D40" s="20" t="s">
        <v>168</v>
      </c>
      <c r="E40" s="14" t="s">
        <v>9</v>
      </c>
      <c r="F40" s="15">
        <v>2</v>
      </c>
      <c r="G40" s="33"/>
      <c r="H40" s="33"/>
      <c r="I40" s="16">
        <f t="shared" si="3"/>
        <v>0</v>
      </c>
      <c r="J40" s="41">
        <f t="shared" si="4"/>
        <v>0</v>
      </c>
      <c r="K40" s="17"/>
    </row>
    <row r="41" spans="1:11" s="21" customFormat="1" ht="45" x14ac:dyDescent="0.2">
      <c r="A41" s="44" t="s">
        <v>84</v>
      </c>
      <c r="B41" s="12" t="s">
        <v>146</v>
      </c>
      <c r="C41" s="12" t="s">
        <v>169</v>
      </c>
      <c r="D41" s="13" t="s">
        <v>170</v>
      </c>
      <c r="E41" s="14" t="s">
        <v>9</v>
      </c>
      <c r="F41" s="15">
        <v>9</v>
      </c>
      <c r="G41" s="33"/>
      <c r="H41" s="33"/>
      <c r="I41" s="16">
        <f t="shared" si="3"/>
        <v>0</v>
      </c>
      <c r="J41" s="41">
        <f t="shared" si="4"/>
        <v>0</v>
      </c>
      <c r="K41" s="17"/>
    </row>
    <row r="42" spans="1:11" ht="45" x14ac:dyDescent="0.2">
      <c r="A42" s="42" t="s">
        <v>85</v>
      </c>
      <c r="B42" s="12" t="s">
        <v>104</v>
      </c>
      <c r="C42" s="12" t="s">
        <v>146</v>
      </c>
      <c r="D42" s="13" t="s">
        <v>105</v>
      </c>
      <c r="E42" s="14" t="s">
        <v>1</v>
      </c>
      <c r="F42" s="15">
        <v>36</v>
      </c>
      <c r="G42" s="31"/>
      <c r="H42" s="31"/>
      <c r="I42" s="16">
        <f t="shared" si="3"/>
        <v>0</v>
      </c>
      <c r="J42" s="41">
        <f t="shared" si="4"/>
        <v>0</v>
      </c>
      <c r="K42" s="17"/>
    </row>
    <row r="43" spans="1:11" s="21" customFormat="1" ht="30" x14ac:dyDescent="0.2">
      <c r="A43" s="44" t="s">
        <v>86</v>
      </c>
      <c r="B43" s="1" t="s">
        <v>180</v>
      </c>
      <c r="C43" s="1" t="s">
        <v>180</v>
      </c>
      <c r="D43" s="20" t="s">
        <v>175</v>
      </c>
      <c r="E43" s="14" t="s">
        <v>9</v>
      </c>
      <c r="F43" s="15">
        <v>1</v>
      </c>
      <c r="G43" s="33"/>
      <c r="H43" s="34"/>
      <c r="I43" s="16">
        <f t="shared" si="3"/>
        <v>0</v>
      </c>
      <c r="J43" s="41">
        <f t="shared" si="4"/>
        <v>0</v>
      </c>
      <c r="K43" s="17"/>
    </row>
    <row r="44" spans="1:11" ht="45" x14ac:dyDescent="0.2">
      <c r="A44" s="42" t="s">
        <v>87</v>
      </c>
      <c r="B44" s="1" t="s">
        <v>104</v>
      </c>
      <c r="C44" s="1" t="s">
        <v>146</v>
      </c>
      <c r="D44" s="20" t="s">
        <v>105</v>
      </c>
      <c r="E44" s="14" t="s">
        <v>1</v>
      </c>
      <c r="F44" s="15">
        <v>36</v>
      </c>
      <c r="G44" s="33"/>
      <c r="H44" s="34"/>
      <c r="I44" s="16">
        <f t="shared" si="3"/>
        <v>0</v>
      </c>
      <c r="J44" s="41">
        <f t="shared" si="4"/>
        <v>0</v>
      </c>
      <c r="K44" s="17"/>
    </row>
    <row r="45" spans="1:11" ht="30" x14ac:dyDescent="0.2">
      <c r="A45" s="42" t="s">
        <v>88</v>
      </c>
      <c r="B45" s="1" t="s">
        <v>116</v>
      </c>
      <c r="C45" s="1" t="s">
        <v>146</v>
      </c>
      <c r="D45" s="20" t="s">
        <v>117</v>
      </c>
      <c r="E45" s="14" t="s">
        <v>9</v>
      </c>
      <c r="F45" s="15">
        <v>11</v>
      </c>
      <c r="G45" s="33"/>
      <c r="H45" s="34"/>
      <c r="I45" s="16">
        <f t="shared" si="3"/>
        <v>0</v>
      </c>
      <c r="J45" s="41">
        <f t="shared" si="4"/>
        <v>0</v>
      </c>
      <c r="K45" s="17"/>
    </row>
    <row r="46" spans="1:11" ht="30" x14ac:dyDescent="0.2">
      <c r="A46" s="42" t="s">
        <v>89</v>
      </c>
      <c r="B46" s="1" t="s">
        <v>118</v>
      </c>
      <c r="C46" s="1" t="s">
        <v>146</v>
      </c>
      <c r="D46" s="20" t="s">
        <v>119</v>
      </c>
      <c r="E46" s="14" t="s">
        <v>9</v>
      </c>
      <c r="F46" s="15">
        <v>8</v>
      </c>
      <c r="G46" s="33"/>
      <c r="H46" s="34"/>
      <c r="I46" s="16">
        <f t="shared" si="3"/>
        <v>0</v>
      </c>
      <c r="J46" s="41">
        <f t="shared" si="4"/>
        <v>0</v>
      </c>
      <c r="K46" s="17"/>
    </row>
    <row r="47" spans="1:11" x14ac:dyDescent="0.2">
      <c r="A47" s="42"/>
      <c r="B47" s="1"/>
      <c r="C47" s="1"/>
      <c r="D47" s="20"/>
      <c r="E47" s="14"/>
      <c r="F47" s="15"/>
      <c r="G47" s="33"/>
      <c r="H47" s="34"/>
      <c r="I47" s="16"/>
      <c r="J47" s="41"/>
      <c r="K47" s="17"/>
    </row>
    <row r="48" spans="1:11" s="19" customFormat="1" ht="15" customHeight="1" x14ac:dyDescent="0.2">
      <c r="A48" s="78" t="s">
        <v>7</v>
      </c>
      <c r="B48" s="79"/>
      <c r="C48" s="79"/>
      <c r="D48" s="80" t="s">
        <v>90</v>
      </c>
      <c r="E48" s="81"/>
      <c r="F48" s="82"/>
      <c r="G48" s="83"/>
      <c r="H48" s="84"/>
      <c r="I48" s="85"/>
      <c r="J48" s="77">
        <f>SUM(J49:J55)</f>
        <v>0</v>
      </c>
      <c r="K48" s="18"/>
    </row>
    <row r="49" spans="1:11" s="21" customFormat="1" ht="15" customHeight="1" x14ac:dyDescent="0.2">
      <c r="A49" s="43" t="s">
        <v>91</v>
      </c>
      <c r="B49" s="1" t="s">
        <v>120</v>
      </c>
      <c r="C49" s="1" t="s">
        <v>146</v>
      </c>
      <c r="D49" s="20" t="s">
        <v>121</v>
      </c>
      <c r="E49" s="14" t="s">
        <v>2</v>
      </c>
      <c r="F49" s="15">
        <v>6</v>
      </c>
      <c r="G49" s="31"/>
      <c r="H49" s="31"/>
      <c r="I49" s="16">
        <f t="shared" ref="I49:I55" si="5">H49+G49</f>
        <v>0</v>
      </c>
      <c r="J49" s="41">
        <f t="shared" ref="J49:J55" si="6">ROUND(I49*F49,2)</f>
        <v>0</v>
      </c>
      <c r="K49" s="17"/>
    </row>
    <row r="50" spans="1:11" s="21" customFormat="1" ht="30" x14ac:dyDescent="0.2">
      <c r="A50" s="43" t="s">
        <v>92</v>
      </c>
      <c r="B50" s="1" t="s">
        <v>122</v>
      </c>
      <c r="C50" s="1" t="s">
        <v>146</v>
      </c>
      <c r="D50" s="20" t="s">
        <v>123</v>
      </c>
      <c r="E50" s="14" t="s">
        <v>9</v>
      </c>
      <c r="F50" s="15">
        <v>1</v>
      </c>
      <c r="G50" s="31"/>
      <c r="H50" s="31"/>
      <c r="I50" s="16">
        <f t="shared" si="5"/>
        <v>0</v>
      </c>
      <c r="J50" s="41">
        <f t="shared" si="6"/>
        <v>0</v>
      </c>
      <c r="K50" s="17"/>
    </row>
    <row r="51" spans="1:11" s="21" customFormat="1" ht="15" customHeight="1" x14ac:dyDescent="0.2">
      <c r="A51" s="43" t="s">
        <v>93</v>
      </c>
      <c r="B51" s="1" t="s">
        <v>124</v>
      </c>
      <c r="C51" s="1" t="s">
        <v>146</v>
      </c>
      <c r="D51" s="20" t="s">
        <v>125</v>
      </c>
      <c r="E51" s="14" t="s">
        <v>30</v>
      </c>
      <c r="F51" s="15">
        <v>0.5</v>
      </c>
      <c r="G51" s="31"/>
      <c r="H51" s="31"/>
      <c r="I51" s="16">
        <f t="shared" si="5"/>
        <v>0</v>
      </c>
      <c r="J51" s="41">
        <f t="shared" si="6"/>
        <v>0</v>
      </c>
      <c r="K51" s="17"/>
    </row>
    <row r="52" spans="1:11" s="21" customFormat="1" ht="30" x14ac:dyDescent="0.2">
      <c r="A52" s="43" t="s">
        <v>94</v>
      </c>
      <c r="B52" s="1" t="s">
        <v>146</v>
      </c>
      <c r="C52" s="1" t="s">
        <v>146</v>
      </c>
      <c r="D52" s="20" t="s">
        <v>49</v>
      </c>
      <c r="E52" s="14" t="s">
        <v>178</v>
      </c>
      <c r="F52" s="15">
        <v>1</v>
      </c>
      <c r="G52" s="33"/>
      <c r="H52" s="33"/>
      <c r="I52" s="16">
        <f t="shared" si="5"/>
        <v>0</v>
      </c>
      <c r="J52" s="41">
        <f t="shared" si="6"/>
        <v>0</v>
      </c>
      <c r="K52" s="17"/>
    </row>
    <row r="53" spans="1:11" s="21" customFormat="1" ht="30" x14ac:dyDescent="0.2">
      <c r="A53" s="43" t="s">
        <v>95</v>
      </c>
      <c r="B53" s="1" t="s">
        <v>126</v>
      </c>
      <c r="C53" s="1" t="s">
        <v>146</v>
      </c>
      <c r="D53" s="20" t="s">
        <v>127</v>
      </c>
      <c r="E53" s="14" t="s">
        <v>2</v>
      </c>
      <c r="F53" s="15">
        <v>6</v>
      </c>
      <c r="G53" s="31"/>
      <c r="H53" s="31"/>
      <c r="I53" s="16">
        <f t="shared" si="5"/>
        <v>0</v>
      </c>
      <c r="J53" s="41">
        <f t="shared" si="6"/>
        <v>0</v>
      </c>
      <c r="K53" s="17"/>
    </row>
    <row r="54" spans="1:11" s="21" customFormat="1" ht="30" x14ac:dyDescent="0.2">
      <c r="A54" s="43" t="s">
        <v>96</v>
      </c>
      <c r="B54" s="1" t="s">
        <v>128</v>
      </c>
      <c r="C54" s="1" t="s">
        <v>146</v>
      </c>
      <c r="D54" s="20" t="s">
        <v>129</v>
      </c>
      <c r="E54" s="14" t="s">
        <v>1</v>
      </c>
      <c r="F54" s="15">
        <v>6</v>
      </c>
      <c r="G54" s="31"/>
      <c r="H54" s="31"/>
      <c r="I54" s="16">
        <f t="shared" si="5"/>
        <v>0</v>
      </c>
      <c r="J54" s="41">
        <f t="shared" si="6"/>
        <v>0</v>
      </c>
      <c r="K54" s="17"/>
    </row>
    <row r="55" spans="1:11" s="21" customFormat="1" ht="15" customHeight="1" x14ac:dyDescent="0.2">
      <c r="A55" s="43" t="s">
        <v>97</v>
      </c>
      <c r="B55" s="1" t="s">
        <v>56</v>
      </c>
      <c r="C55" s="1" t="s">
        <v>146</v>
      </c>
      <c r="D55" s="20" t="s">
        <v>57</v>
      </c>
      <c r="E55" s="14" t="s">
        <v>30</v>
      </c>
      <c r="F55" s="15">
        <v>0.5</v>
      </c>
      <c r="G55" s="31"/>
      <c r="H55" s="31"/>
      <c r="I55" s="16">
        <f t="shared" si="5"/>
        <v>0</v>
      </c>
      <c r="J55" s="41">
        <f t="shared" si="6"/>
        <v>0</v>
      </c>
      <c r="K55" s="17"/>
    </row>
    <row r="56" spans="1:11" s="21" customFormat="1" ht="15" customHeight="1" x14ac:dyDescent="0.2">
      <c r="A56" s="43"/>
      <c r="B56" s="1"/>
      <c r="C56" s="1"/>
      <c r="D56" s="20"/>
      <c r="E56" s="14"/>
      <c r="F56" s="15"/>
      <c r="G56" s="31"/>
      <c r="H56" s="31"/>
      <c r="I56" s="16"/>
      <c r="J56" s="41"/>
      <c r="K56" s="17"/>
    </row>
    <row r="57" spans="1:11" s="19" customFormat="1" x14ac:dyDescent="0.2">
      <c r="A57" s="78" t="s">
        <v>10</v>
      </c>
      <c r="B57" s="79"/>
      <c r="C57" s="79"/>
      <c r="D57" s="80" t="s">
        <v>98</v>
      </c>
      <c r="E57" s="81"/>
      <c r="F57" s="82"/>
      <c r="G57" s="83"/>
      <c r="H57" s="84"/>
      <c r="I57" s="85"/>
      <c r="J57" s="77">
        <f>SUM(J58:J59)</f>
        <v>0</v>
      </c>
      <c r="K57" s="18"/>
    </row>
    <row r="58" spans="1:11" s="21" customFormat="1" ht="30" x14ac:dyDescent="0.2">
      <c r="A58" s="43" t="s">
        <v>99</v>
      </c>
      <c r="B58" s="1" t="s">
        <v>180</v>
      </c>
      <c r="C58" s="1" t="s">
        <v>180</v>
      </c>
      <c r="D58" s="20" t="s">
        <v>176</v>
      </c>
      <c r="E58" s="14" t="s">
        <v>9</v>
      </c>
      <c r="F58" s="15">
        <v>1</v>
      </c>
      <c r="G58" s="33"/>
      <c r="H58" s="33"/>
      <c r="I58" s="16">
        <f t="shared" ref="I58:I59" si="7">H58+G58</f>
        <v>0</v>
      </c>
      <c r="J58" s="41">
        <f t="shared" ref="J58:J59" si="8">ROUND(I58*F58,2)</f>
        <v>0</v>
      </c>
      <c r="K58" s="17"/>
    </row>
    <row r="59" spans="1:11" s="21" customFormat="1" ht="45" x14ac:dyDescent="0.2">
      <c r="A59" s="43" t="s">
        <v>100</v>
      </c>
      <c r="B59" s="1" t="s">
        <v>146</v>
      </c>
      <c r="C59" s="1" t="s">
        <v>171</v>
      </c>
      <c r="D59" s="20" t="s">
        <v>172</v>
      </c>
      <c r="E59" s="14" t="s">
        <v>1</v>
      </c>
      <c r="F59" s="15">
        <v>70</v>
      </c>
      <c r="G59" s="33"/>
      <c r="H59" s="33"/>
      <c r="I59" s="16">
        <f t="shared" si="7"/>
        <v>0</v>
      </c>
      <c r="J59" s="41">
        <f t="shared" si="8"/>
        <v>0</v>
      </c>
      <c r="K59" s="17"/>
    </row>
    <row r="60" spans="1:11" s="21" customFormat="1" x14ac:dyDescent="0.2">
      <c r="A60" s="43"/>
      <c r="B60" s="1"/>
      <c r="C60" s="1"/>
      <c r="D60" s="20"/>
      <c r="E60" s="14"/>
      <c r="F60" s="15"/>
      <c r="G60" s="33"/>
      <c r="H60" s="33"/>
      <c r="I60" s="16"/>
      <c r="J60" s="41"/>
      <c r="K60" s="17"/>
    </row>
    <row r="61" spans="1:11" s="19" customFormat="1" x14ac:dyDescent="0.2">
      <c r="A61" s="38">
        <v>3</v>
      </c>
      <c r="B61" s="4"/>
      <c r="C61" s="4"/>
      <c r="D61" s="5" t="s">
        <v>101</v>
      </c>
      <c r="E61" s="6"/>
      <c r="F61" s="7"/>
      <c r="G61" s="8"/>
      <c r="H61" s="9"/>
      <c r="I61" s="10"/>
      <c r="J61" s="39">
        <f>SUM(J62:J64)</f>
        <v>0</v>
      </c>
      <c r="K61" s="18"/>
    </row>
    <row r="62" spans="1:11" s="21" customFormat="1" x14ac:dyDescent="0.2">
      <c r="A62" s="43" t="s">
        <v>12</v>
      </c>
      <c r="B62" s="1" t="s">
        <v>130</v>
      </c>
      <c r="C62" s="1" t="s">
        <v>146</v>
      </c>
      <c r="D62" s="20" t="s">
        <v>131</v>
      </c>
      <c r="E62" s="14" t="s">
        <v>30</v>
      </c>
      <c r="F62" s="15">
        <v>2.1</v>
      </c>
      <c r="G62" s="31"/>
      <c r="H62" s="31"/>
      <c r="I62" s="16">
        <f t="shared" ref="I62:I64" si="9">H62+G62</f>
        <v>0</v>
      </c>
      <c r="J62" s="41">
        <f t="shared" ref="J62:J64" si="10">ROUND(I62*F62,2)</f>
        <v>0</v>
      </c>
      <c r="K62" s="17"/>
    </row>
    <row r="63" spans="1:11" s="21" customFormat="1" x14ac:dyDescent="0.2">
      <c r="A63" s="43" t="s">
        <v>13</v>
      </c>
      <c r="B63" s="1" t="s">
        <v>132</v>
      </c>
      <c r="C63" s="1" t="s">
        <v>146</v>
      </c>
      <c r="D63" s="20" t="s">
        <v>133</v>
      </c>
      <c r="E63" s="14" t="s">
        <v>2</v>
      </c>
      <c r="F63" s="15">
        <v>24</v>
      </c>
      <c r="G63" s="31"/>
      <c r="H63" s="31"/>
      <c r="I63" s="16">
        <f t="shared" si="9"/>
        <v>0</v>
      </c>
      <c r="J63" s="41">
        <f t="shared" si="10"/>
        <v>0</v>
      </c>
      <c r="K63" s="17"/>
    </row>
    <row r="64" spans="1:11" s="21" customFormat="1" ht="45" x14ac:dyDescent="0.2">
      <c r="A64" s="43" t="s">
        <v>102</v>
      </c>
      <c r="B64" s="1" t="s">
        <v>134</v>
      </c>
      <c r="C64" s="1" t="s">
        <v>146</v>
      </c>
      <c r="D64" s="20" t="s">
        <v>135</v>
      </c>
      <c r="E64" s="14" t="s">
        <v>2</v>
      </c>
      <c r="F64" s="15">
        <v>30</v>
      </c>
      <c r="G64" s="31"/>
      <c r="H64" s="31"/>
      <c r="I64" s="16">
        <f t="shared" si="9"/>
        <v>0</v>
      </c>
      <c r="J64" s="41">
        <f t="shared" si="10"/>
        <v>0</v>
      </c>
      <c r="K64" s="17"/>
    </row>
    <row r="65" spans="1:11" s="21" customFormat="1" x14ac:dyDescent="0.2">
      <c r="A65" s="43"/>
      <c r="B65" s="1"/>
      <c r="C65" s="1"/>
      <c r="D65" s="20"/>
      <c r="E65" s="14"/>
      <c r="F65" s="15"/>
      <c r="G65" s="31"/>
      <c r="H65" s="31"/>
      <c r="I65" s="16"/>
      <c r="J65" s="41"/>
      <c r="K65" s="17"/>
    </row>
    <row r="66" spans="1:11" s="19" customFormat="1" x14ac:dyDescent="0.2">
      <c r="A66" s="38">
        <v>4</v>
      </c>
      <c r="B66" s="4"/>
      <c r="C66" s="4"/>
      <c r="D66" s="5" t="s">
        <v>103</v>
      </c>
      <c r="E66" s="6"/>
      <c r="F66" s="7"/>
      <c r="G66" s="8"/>
      <c r="H66" s="9"/>
      <c r="I66" s="10"/>
      <c r="J66" s="39">
        <f>SUM(J67)</f>
        <v>0</v>
      </c>
      <c r="K66" s="18"/>
    </row>
    <row r="67" spans="1:11" s="21" customFormat="1" ht="15" customHeight="1" x14ac:dyDescent="0.2">
      <c r="A67" s="44" t="s">
        <v>14</v>
      </c>
      <c r="B67" s="1" t="s">
        <v>180</v>
      </c>
      <c r="C67" s="1" t="s">
        <v>180</v>
      </c>
      <c r="D67" s="20" t="s">
        <v>177</v>
      </c>
      <c r="E67" s="14" t="s">
        <v>178</v>
      </c>
      <c r="F67" s="15">
        <v>1</v>
      </c>
      <c r="G67" s="33"/>
      <c r="H67" s="33"/>
      <c r="I67" s="16">
        <f t="shared" ref="I67" si="11">H67+G67</f>
        <v>0</v>
      </c>
      <c r="J67" s="41">
        <f>ROUND(I67*F67,2)</f>
        <v>0</v>
      </c>
      <c r="K67" s="17"/>
    </row>
    <row r="68" spans="1:11" x14ac:dyDescent="0.2">
      <c r="A68" s="44"/>
      <c r="B68" s="1"/>
      <c r="C68" s="1"/>
      <c r="D68" s="20"/>
      <c r="E68" s="14"/>
      <c r="F68" s="15"/>
      <c r="G68" s="31"/>
      <c r="H68" s="31"/>
      <c r="I68" s="16">
        <f>G68+H68</f>
        <v>0</v>
      </c>
      <c r="J68" s="41">
        <f t="shared" ref="J68" si="12">I68*F68</f>
        <v>0</v>
      </c>
      <c r="K68" s="17"/>
    </row>
    <row r="69" spans="1:11" x14ac:dyDescent="0.2">
      <c r="A69" s="55"/>
      <c r="B69" s="56"/>
      <c r="C69" s="56"/>
      <c r="D69" s="57" t="s">
        <v>6</v>
      </c>
      <c r="E69" s="58"/>
      <c r="F69" s="59"/>
      <c r="G69" s="60"/>
      <c r="H69" s="60"/>
      <c r="I69" s="60"/>
      <c r="J69" s="54">
        <f>J3+J21+J61+J66</f>
        <v>0</v>
      </c>
    </row>
    <row r="70" spans="1:11" x14ac:dyDescent="0.2">
      <c r="A70" s="61"/>
      <c r="B70" s="62"/>
      <c r="C70" s="62"/>
      <c r="D70" s="63" t="s">
        <v>214</v>
      </c>
      <c r="E70" s="64"/>
      <c r="F70" s="65"/>
      <c r="G70" s="66"/>
      <c r="H70" s="66"/>
      <c r="I70" s="66"/>
      <c r="J70" s="46">
        <f>J69*0.0349</f>
        <v>0</v>
      </c>
    </row>
    <row r="71" spans="1:11" x14ac:dyDescent="0.2">
      <c r="A71" s="61"/>
      <c r="B71" s="62"/>
      <c r="C71" s="62"/>
      <c r="D71" s="63" t="s">
        <v>213</v>
      </c>
      <c r="E71" s="64"/>
      <c r="F71" s="65"/>
      <c r="G71" s="66"/>
      <c r="H71" s="66"/>
      <c r="I71" s="66"/>
      <c r="J71" s="45">
        <f>(J70+J69)*0.2034</f>
        <v>0</v>
      </c>
    </row>
    <row r="72" spans="1:11" x14ac:dyDescent="0.2">
      <c r="A72" s="49"/>
      <c r="B72" s="50"/>
      <c r="C72" s="50"/>
      <c r="D72" s="51" t="s">
        <v>5</v>
      </c>
      <c r="E72" s="47"/>
      <c r="F72" s="52"/>
      <c r="G72" s="53"/>
      <c r="H72" s="53"/>
      <c r="I72" s="53"/>
      <c r="J72" s="67">
        <f>SUM(J69:J71)</f>
        <v>0</v>
      </c>
    </row>
  </sheetData>
  <mergeCells count="6">
    <mergeCell ref="G1:J1"/>
    <mergeCell ref="A1:A2"/>
    <mergeCell ref="D1:D2"/>
    <mergeCell ref="E1:E2"/>
    <mergeCell ref="F1:F2"/>
    <mergeCell ref="B1:C1"/>
  </mergeCells>
  <phoneticPr fontId="0" type="noConversion"/>
  <printOptions horizontalCentered="1" gridLines="1"/>
  <pageMargins left="0.23622047244094491" right="0.23622047244094491" top="1.5748031496062993" bottom="0.74803149606299213" header="0.94488188976377963" footer="0.31496062992125984"/>
  <pageSetup paperSize="9" scale="89" fitToHeight="0" orientation="landscape" r:id="rId1"/>
  <headerFooter alignWithMargins="0">
    <oddHeader xml:space="preserve">&amp;L&amp;"Arial,Negrito"SECRETARIA DO MEIO AMBIENTE
FUNDAÇÃO FLORESTAL
SETOR DE ENGENHARIA E INFRAESTRUTURA&amp;CPE PORTO FERREIRA&amp;RPLANILHA QUANTITATIVA E ORÇAMENTÁRIA
data base:CDHU 181 Maio/2021
</oddHead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I7" sqref="I7"/>
    </sheetView>
  </sheetViews>
  <sheetFormatPr defaultRowHeight="12.75" x14ac:dyDescent="0.2"/>
  <cols>
    <col min="1" max="1" width="14.28515625" customWidth="1"/>
    <col min="2" max="2" width="52.7109375" customWidth="1"/>
    <col min="3" max="6" width="14.28515625" customWidth="1"/>
  </cols>
  <sheetData>
    <row r="1" spans="1:6" ht="16.5" thickBot="1" x14ac:dyDescent="0.25">
      <c r="A1" s="153" t="s">
        <v>223</v>
      </c>
      <c r="B1" s="151"/>
      <c r="C1" s="151"/>
      <c r="D1" s="151"/>
      <c r="E1" s="151"/>
      <c r="F1" s="150"/>
    </row>
    <row r="2" spans="1:6" ht="27" customHeight="1" thickBot="1" x14ac:dyDescent="0.25">
      <c r="A2" s="152" t="s">
        <v>225</v>
      </c>
      <c r="B2" s="151"/>
      <c r="C2" s="151"/>
      <c r="D2" s="151"/>
      <c r="E2" s="151"/>
      <c r="F2" s="150"/>
    </row>
    <row r="3" spans="1:6" ht="15.75" thickBot="1" x14ac:dyDescent="0.25">
      <c r="A3" s="149"/>
      <c r="B3" s="148"/>
      <c r="C3" s="148"/>
      <c r="D3" s="148"/>
      <c r="E3" s="148"/>
      <c r="F3" s="147"/>
    </row>
    <row r="4" spans="1:6" ht="15.75" thickBot="1" x14ac:dyDescent="0.25">
      <c r="A4" s="146" t="s">
        <v>20</v>
      </c>
      <c r="B4" s="145" t="s">
        <v>222</v>
      </c>
      <c r="C4" s="144" t="s">
        <v>224</v>
      </c>
      <c r="D4" s="143"/>
      <c r="E4" s="143"/>
      <c r="F4" s="142"/>
    </row>
    <row r="5" spans="1:6" ht="16.5" thickBot="1" x14ac:dyDescent="0.25">
      <c r="A5" s="141"/>
      <c r="B5" s="140"/>
      <c r="C5" s="139" t="s">
        <v>221</v>
      </c>
      <c r="D5" s="138" t="s">
        <v>220</v>
      </c>
      <c r="E5" s="154" t="s">
        <v>219</v>
      </c>
      <c r="F5" s="157" t="s">
        <v>218</v>
      </c>
    </row>
    <row r="6" spans="1:6" ht="15.75" x14ac:dyDescent="0.2">
      <c r="A6" s="137">
        <v>1</v>
      </c>
      <c r="B6" s="136" t="s">
        <v>217</v>
      </c>
      <c r="C6" s="135"/>
      <c r="D6" s="135"/>
      <c r="E6" s="155"/>
      <c r="F6" s="158"/>
    </row>
    <row r="7" spans="1:6" ht="15.75" x14ac:dyDescent="0.2">
      <c r="A7" s="134">
        <v>2</v>
      </c>
      <c r="B7" s="133" t="str">
        <f>'[2]PE Porto Ferreira'!$D$21</f>
        <v>Instalações hidrossanitárias</v>
      </c>
      <c r="C7" s="132"/>
      <c r="D7" s="132"/>
      <c r="E7" s="156"/>
      <c r="F7" s="158"/>
    </row>
    <row r="8" spans="1:6" ht="15.75" x14ac:dyDescent="0.2">
      <c r="A8" s="134">
        <v>3</v>
      </c>
      <c r="B8" s="133" t="str">
        <f>'[2]PE Porto Ferreira'!$D$61</f>
        <v>Reparos em contrapisos e revestimentos</v>
      </c>
      <c r="C8" s="132"/>
      <c r="D8" s="132"/>
      <c r="E8" s="156"/>
      <c r="F8" s="158"/>
    </row>
    <row r="9" spans="1:6" ht="16.5" thickBot="1" x14ac:dyDescent="0.25">
      <c r="A9" s="159">
        <v>4</v>
      </c>
      <c r="B9" s="160" t="str">
        <f>'[2]PE Porto Ferreira'!$D$66</f>
        <v>Instalações elétricas</v>
      </c>
      <c r="C9" s="161"/>
      <c r="D9" s="161"/>
      <c r="E9" s="162"/>
      <c r="F9" s="158"/>
    </row>
    <row r="10" spans="1:6" ht="16.5" thickBot="1" x14ac:dyDescent="0.25">
      <c r="A10" s="165"/>
      <c r="B10" s="166" t="s">
        <v>216</v>
      </c>
      <c r="C10" s="167">
        <f>$F$10*C11</f>
        <v>0</v>
      </c>
      <c r="D10" s="167">
        <f>$F$10*D11</f>
        <v>0</v>
      </c>
      <c r="E10" s="167">
        <f>$F$10*E11</f>
        <v>0</v>
      </c>
      <c r="F10" s="168">
        <f>'PE Porto Ferreira'!J72</f>
        <v>0</v>
      </c>
    </row>
    <row r="11" spans="1:6" ht="15.75" thickBot="1" x14ac:dyDescent="0.25">
      <c r="A11" s="163"/>
      <c r="B11" s="164" t="s">
        <v>215</v>
      </c>
      <c r="C11" s="131">
        <v>0.18909999999999999</v>
      </c>
      <c r="D11" s="131">
        <v>0.30099999999999999</v>
      </c>
      <c r="E11" s="131">
        <v>0.50990000000000002</v>
      </c>
      <c r="F11" s="130">
        <f>SUM(C11:E11)</f>
        <v>1</v>
      </c>
    </row>
  </sheetData>
  <mergeCells count="6">
    <mergeCell ref="A2:F2"/>
    <mergeCell ref="A4:A5"/>
    <mergeCell ref="B4:B5"/>
    <mergeCell ref="C4:F4"/>
    <mergeCell ref="A1:F1"/>
    <mergeCell ref="F5:F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6" workbookViewId="0">
      <selection activeCell="G7" sqref="G7"/>
    </sheetView>
  </sheetViews>
  <sheetFormatPr defaultColWidth="9.140625" defaultRowHeight="12.75" x14ac:dyDescent="0.2"/>
  <cols>
    <col min="1" max="1" width="6.140625" style="102" customWidth="1"/>
    <col min="2" max="2" width="62.7109375" style="87" customWidth="1"/>
    <col min="3" max="3" width="12.140625" style="87" customWidth="1"/>
    <col min="4" max="16384" width="9.140625" style="87"/>
  </cols>
  <sheetData>
    <row r="1" spans="1:5" ht="18.75" x14ac:dyDescent="0.3">
      <c r="A1" s="116" t="s">
        <v>181</v>
      </c>
      <c r="B1" s="116"/>
      <c r="C1" s="116"/>
    </row>
    <row r="2" spans="1:5" ht="30" customHeight="1" x14ac:dyDescent="0.2">
      <c r="A2" s="117" t="s">
        <v>182</v>
      </c>
      <c r="B2" s="117"/>
      <c r="C2" s="117"/>
    </row>
    <row r="3" spans="1:5" ht="5.0999999999999996" customHeight="1" x14ac:dyDescent="0.2">
      <c r="A3" s="88"/>
      <c r="B3" s="88"/>
      <c r="C3" s="88"/>
    </row>
    <row r="4" spans="1:5" ht="15" customHeight="1" x14ac:dyDescent="0.2">
      <c r="A4" s="118" t="s">
        <v>183</v>
      </c>
      <c r="B4" s="118"/>
      <c r="C4" s="89">
        <v>1</v>
      </c>
    </row>
    <row r="5" spans="1:5" ht="15" customHeight="1" x14ac:dyDescent="0.2">
      <c r="A5" s="88"/>
      <c r="B5" s="88"/>
      <c r="C5" s="88"/>
      <c r="D5" s="119"/>
      <c r="E5" s="119"/>
    </row>
    <row r="6" spans="1:5" ht="15" customHeight="1" x14ac:dyDescent="0.2">
      <c r="A6" s="90" t="s">
        <v>20</v>
      </c>
      <c r="B6" s="90" t="s">
        <v>184</v>
      </c>
      <c r="C6" s="90" t="s">
        <v>185</v>
      </c>
    </row>
    <row r="7" spans="1:5" x14ac:dyDescent="0.2">
      <c r="A7" s="91">
        <v>1</v>
      </c>
      <c r="B7" s="92" t="s">
        <v>186</v>
      </c>
      <c r="C7" s="93"/>
    </row>
    <row r="8" spans="1:5" x14ac:dyDescent="0.2">
      <c r="A8" s="94" t="s">
        <v>3</v>
      </c>
      <c r="B8" s="95" t="s">
        <v>187</v>
      </c>
      <c r="C8" s="96">
        <v>7.0000000000000007E-2</v>
      </c>
    </row>
    <row r="9" spans="1:5" x14ac:dyDescent="0.2">
      <c r="A9" s="91">
        <v>2</v>
      </c>
      <c r="B9" s="92" t="s">
        <v>188</v>
      </c>
      <c r="C9" s="93"/>
    </row>
    <row r="10" spans="1:5" x14ac:dyDescent="0.2">
      <c r="A10" s="94" t="s">
        <v>11</v>
      </c>
      <c r="B10" s="95" t="s">
        <v>189</v>
      </c>
      <c r="C10" s="96">
        <f>IF(C$4=1,3/100,IF(C$4=2,4/100,IF(C$4=3,5.5/100,"")))</f>
        <v>0.03</v>
      </c>
    </row>
    <row r="11" spans="1:5" x14ac:dyDescent="0.2">
      <c r="A11" s="91">
        <v>3</v>
      </c>
      <c r="B11" s="92" t="s">
        <v>190</v>
      </c>
      <c r="C11" s="93"/>
    </row>
    <row r="12" spans="1:5" x14ac:dyDescent="0.2">
      <c r="A12" s="94" t="s">
        <v>12</v>
      </c>
      <c r="B12" s="95" t="s">
        <v>191</v>
      </c>
      <c r="C12" s="96">
        <v>6.0000000000000001E-3</v>
      </c>
    </row>
    <row r="13" spans="1:5" x14ac:dyDescent="0.2">
      <c r="A13" s="91">
        <v>4</v>
      </c>
      <c r="B13" s="92" t="s">
        <v>192</v>
      </c>
      <c r="C13" s="93"/>
    </row>
    <row r="14" spans="1:5" x14ac:dyDescent="0.2">
      <c r="A14" s="94" t="s">
        <v>14</v>
      </c>
      <c r="B14" s="95" t="s">
        <v>193</v>
      </c>
      <c r="C14" s="96">
        <f>IF(C$4=1,0.8/100,IF(C$4=2,0.8/100,IF(C$4=3,1/100,"")))</f>
        <v>8.0000000000000002E-3</v>
      </c>
    </row>
    <row r="15" spans="1:5" x14ac:dyDescent="0.2">
      <c r="A15" s="94" t="s">
        <v>194</v>
      </c>
      <c r="B15" s="95" t="s">
        <v>195</v>
      </c>
      <c r="C15" s="96">
        <v>8.9999999999999993E-3</v>
      </c>
    </row>
    <row r="16" spans="1:5" x14ac:dyDescent="0.2">
      <c r="A16" s="91">
        <v>5</v>
      </c>
      <c r="B16" s="92" t="s">
        <v>196</v>
      </c>
      <c r="C16" s="93"/>
    </row>
    <row r="17" spans="1:5" x14ac:dyDescent="0.2">
      <c r="A17" s="94" t="s">
        <v>197</v>
      </c>
      <c r="B17" s="95" t="s">
        <v>198</v>
      </c>
      <c r="C17" s="97">
        <v>0.03</v>
      </c>
      <c r="E17" s="87" t="s">
        <v>199</v>
      </c>
    </row>
    <row r="18" spans="1:5" x14ac:dyDescent="0.2">
      <c r="A18" s="94" t="s">
        <v>200</v>
      </c>
      <c r="B18" s="95" t="s">
        <v>201</v>
      </c>
      <c r="C18" s="96">
        <v>6.4999999999999997E-3</v>
      </c>
    </row>
    <row r="19" spans="1:5" x14ac:dyDescent="0.2">
      <c r="A19" s="94" t="s">
        <v>202</v>
      </c>
      <c r="B19" s="95" t="s">
        <v>203</v>
      </c>
      <c r="C19" s="96">
        <v>0.03</v>
      </c>
    </row>
    <row r="20" spans="1:5" x14ac:dyDescent="0.2">
      <c r="A20" s="94" t="s">
        <v>204</v>
      </c>
      <c r="B20" s="95" t="s">
        <v>205</v>
      </c>
      <c r="C20" s="95"/>
    </row>
    <row r="23" spans="1:5" ht="15" x14ac:dyDescent="0.2">
      <c r="A23" s="115" t="s">
        <v>206</v>
      </c>
      <c r="B23" s="115"/>
      <c r="C23" s="115"/>
    </row>
    <row r="24" spans="1:5" x14ac:dyDescent="0.2">
      <c r="A24" s="115" t="s">
        <v>207</v>
      </c>
      <c r="B24" s="115"/>
      <c r="C24" s="115"/>
    </row>
    <row r="26" spans="1:5" ht="18.75" x14ac:dyDescent="0.2">
      <c r="A26" s="120" t="s">
        <v>208</v>
      </c>
      <c r="B26" s="121"/>
      <c r="C26" s="98">
        <f>ROUNDUP((((1+(C10+SUM(C14:C15)))*(1+C12)+(1*C8))/(1-SUM(C17:C20)))-1,4)</f>
        <v>0.2034</v>
      </c>
    </row>
    <row r="31" spans="1:5" ht="15.75" x14ac:dyDescent="0.25">
      <c r="A31" s="122" t="s">
        <v>209</v>
      </c>
      <c r="B31" s="122"/>
      <c r="C31" s="122"/>
    </row>
    <row r="32" spans="1:5" ht="30" customHeight="1" x14ac:dyDescent="0.2">
      <c r="A32" s="117" t="s">
        <v>210</v>
      </c>
      <c r="B32" s="117"/>
      <c r="C32" s="117"/>
    </row>
    <row r="33" spans="1:3" x14ac:dyDescent="0.2">
      <c r="A33" s="99"/>
      <c r="B33" s="99"/>
    </row>
    <row r="34" spans="1:3" x14ac:dyDescent="0.2">
      <c r="A34" s="115" t="s">
        <v>211</v>
      </c>
      <c r="B34" s="115"/>
      <c r="C34" s="100">
        <v>1</v>
      </c>
    </row>
    <row r="36" spans="1:3" ht="18.75" x14ac:dyDescent="0.2">
      <c r="A36" s="123" t="s">
        <v>212</v>
      </c>
      <c r="B36" s="124"/>
      <c r="C36" s="101">
        <f>IF(C34&lt;&gt;"",IF(C34=1,3.49,(IF(C34=2,6.23,IF(C34=3,8.87,""))))/100,"")</f>
        <v>3.49E-2</v>
      </c>
    </row>
  </sheetData>
  <mergeCells count="11">
    <mergeCell ref="A26:B26"/>
    <mergeCell ref="A31:C31"/>
    <mergeCell ref="A32:C32"/>
    <mergeCell ref="A34:B34"/>
    <mergeCell ref="A36:B36"/>
    <mergeCell ref="A24:C24"/>
    <mergeCell ref="A1:C1"/>
    <mergeCell ref="A2:C2"/>
    <mergeCell ref="A4:B4"/>
    <mergeCell ref="D5:E5"/>
    <mergeCell ref="A23:C23"/>
  </mergeCells>
  <dataValidations count="1">
    <dataValidation type="list" allowBlank="1" showInputMessage="1" showErrorMessage="1" sqref="C4 C34">
      <formula1>"1,2,3"</formula1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BreakPreview" zoomScaleNormal="100" zoomScaleSheetLayoutView="100" workbookViewId="0">
      <selection activeCell="A18" sqref="A18"/>
    </sheetView>
  </sheetViews>
  <sheetFormatPr defaultColWidth="9.140625" defaultRowHeight="15.75" x14ac:dyDescent="0.25"/>
  <cols>
    <col min="1" max="1" width="59.140625" style="69" bestFit="1" customWidth="1"/>
    <col min="2" max="2" width="18.5703125" style="69" bestFit="1" customWidth="1"/>
    <col min="3" max="3" width="9.5703125" style="70" bestFit="1" customWidth="1"/>
    <col min="4" max="4" width="14" style="69" bestFit="1" customWidth="1"/>
    <col min="5" max="5" width="9.5703125" style="70" bestFit="1" customWidth="1"/>
    <col min="6" max="6" width="18.5703125" style="69" bestFit="1" customWidth="1"/>
    <col min="7" max="7" width="9.5703125" style="70" bestFit="1" customWidth="1"/>
    <col min="8" max="8" width="10.5703125" style="69" bestFit="1" customWidth="1"/>
    <col min="9" max="16384" width="9.140625" style="69"/>
  </cols>
  <sheetData>
    <row r="1" spans="1:8" ht="25.5" customHeight="1" x14ac:dyDescent="0.25">
      <c r="A1" s="73" t="s">
        <v>20</v>
      </c>
      <c r="B1" s="125" t="s">
        <v>15</v>
      </c>
      <c r="C1" s="125"/>
      <c r="D1" s="126" t="s">
        <v>16</v>
      </c>
      <c r="E1" s="126"/>
      <c r="F1" s="126" t="s">
        <v>17</v>
      </c>
      <c r="G1" s="126"/>
      <c r="H1" s="74" t="s">
        <v>18</v>
      </c>
    </row>
    <row r="2" spans="1:8" ht="12.75" customHeight="1" x14ac:dyDescent="0.25">
      <c r="A2" s="127"/>
      <c r="B2" s="128"/>
      <c r="C2" s="128"/>
      <c r="D2" s="128"/>
      <c r="E2" s="128"/>
      <c r="F2" s="128"/>
      <c r="G2" s="128"/>
      <c r="H2" s="129"/>
    </row>
    <row r="3" spans="1:8" x14ac:dyDescent="0.25">
      <c r="A3" s="75"/>
      <c r="B3" s="71"/>
      <c r="C3" s="72"/>
      <c r="D3" s="71"/>
      <c r="E3" s="72"/>
      <c r="F3" s="71"/>
      <c r="G3" s="72"/>
      <c r="H3" s="76"/>
    </row>
    <row r="4" spans="1:8" x14ac:dyDescent="0.25">
      <c r="A4" s="75"/>
      <c r="B4" s="71"/>
      <c r="C4" s="72"/>
      <c r="D4" s="71"/>
      <c r="E4" s="72"/>
      <c r="F4" s="71"/>
      <c r="G4" s="72"/>
      <c r="H4" s="76"/>
    </row>
    <row r="5" spans="1:8" ht="12.75" customHeight="1" x14ac:dyDescent="0.25">
      <c r="A5" s="75"/>
      <c r="B5" s="71"/>
      <c r="C5" s="72"/>
      <c r="D5" s="71"/>
      <c r="E5" s="72"/>
      <c r="F5" s="71"/>
      <c r="G5" s="72"/>
      <c r="H5" s="76"/>
    </row>
    <row r="6" spans="1:8" x14ac:dyDescent="0.25">
      <c r="A6" s="68"/>
      <c r="H6" s="70"/>
    </row>
    <row r="11" spans="1:8" x14ac:dyDescent="0.25">
      <c r="H11" s="70"/>
    </row>
    <row r="12" spans="1:8" x14ac:dyDescent="0.25">
      <c r="H12" s="70"/>
    </row>
  </sheetData>
  <mergeCells count="4">
    <mergeCell ref="B1:C1"/>
    <mergeCell ref="D1:E1"/>
    <mergeCell ref="F1:G1"/>
    <mergeCell ref="A2:H2"/>
  </mergeCells>
  <pageMargins left="0.511811024" right="0.511811024" top="0.78740157499999996" bottom="0.78740157499999996" header="0.31496062000000002" footer="0.31496062000000002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PE Porto Ferreira</vt:lpstr>
      <vt:lpstr>CRONOGRAMA</vt:lpstr>
      <vt:lpstr>BDI - ADM</vt:lpstr>
      <vt:lpstr>Sem código</vt:lpstr>
      <vt:lpstr>'PE Porto Ferreira'!Area_de_impressao</vt:lpstr>
      <vt:lpstr>'PE Porto Ferreira'!Titulos_de_impressao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DPP</dc:creator>
  <cp:lastModifiedBy>Markus Vinicius Trevisan</cp:lastModifiedBy>
  <cp:lastPrinted>2021-05-31T13:54:52Z</cp:lastPrinted>
  <dcterms:created xsi:type="dcterms:W3CDTF">1998-09-21T12:27:11Z</dcterms:created>
  <dcterms:modified xsi:type="dcterms:W3CDTF">2021-07-21T20:04:39Z</dcterms:modified>
</cp:coreProperties>
</file>