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licitacoes\LICITAÇÕES 2020\PREGÃO ELETRÔNICO\FF\147-20 - MANUTENÇÃO PREDIAL 1º e 4º ANDARES\FF - Pinheiros - Sala PEQUI\PLANINA E DESEMBOLSO R.1\"/>
    </mc:Choice>
  </mc:AlternateContent>
  <bookViews>
    <workbookView xWindow="0" yWindow="75" windowWidth="28755" windowHeight="12600" firstSheet="2" activeTab="2"/>
  </bookViews>
  <sheets>
    <sheet name="CRONO" sheetId="3" state="hidden" r:id="rId1"/>
    <sheet name="CRONO %" sheetId="5" state="hidden" r:id="rId2"/>
    <sheet name="Reforma salas" sheetId="1" r:id="rId3"/>
    <sheet name="calculo BDI" sheetId="4" r:id="rId4"/>
  </sheets>
  <definedNames>
    <definedName name="_xlnm.Print_Area" localSheetId="3">'calculo BDI'!$A$1:$C$36</definedName>
    <definedName name="_xlnm.Print_Area" localSheetId="2">'Reforma salas'!$A$1:$I$71</definedName>
    <definedName name="_xlnm.Print_Titles" localSheetId="2">'Reforma salas'!$1:$2</definedName>
  </definedNames>
  <calcPr calcId="152511"/>
</workbook>
</file>

<file path=xl/calcChain.xml><?xml version="1.0" encoding="utf-8"?>
<calcChain xmlns="http://schemas.openxmlformats.org/spreadsheetml/2006/main">
  <c r="H66" i="1" l="1"/>
  <c r="I66" i="1" s="1"/>
  <c r="H63" i="1"/>
  <c r="I63" i="1" s="1"/>
  <c r="H60" i="1"/>
  <c r="I60" i="1" s="1"/>
  <c r="I57" i="1"/>
  <c r="H57" i="1"/>
  <c r="H56" i="1"/>
  <c r="I56" i="1" s="1"/>
  <c r="I55" i="1"/>
  <c r="H55" i="1"/>
  <c r="H54" i="1"/>
  <c r="I54" i="1" s="1"/>
  <c r="I53" i="1"/>
  <c r="H53" i="1"/>
  <c r="H52" i="1"/>
  <c r="I52" i="1" s="1"/>
  <c r="H49" i="1"/>
  <c r="I49" i="1" s="1"/>
  <c r="I48" i="1"/>
  <c r="H48" i="1"/>
  <c r="H47" i="1"/>
  <c r="I47" i="1" s="1"/>
  <c r="I46" i="1"/>
  <c r="H46" i="1"/>
  <c r="H45" i="1"/>
  <c r="I45" i="1" s="1"/>
  <c r="I44" i="1"/>
  <c r="H44" i="1"/>
  <c r="H43" i="1"/>
  <c r="I43" i="1" s="1"/>
  <c r="I42" i="1"/>
  <c r="H42" i="1"/>
  <c r="H41" i="1"/>
  <c r="I41" i="1" s="1"/>
  <c r="I40" i="1"/>
  <c r="H40" i="1"/>
  <c r="H39" i="1"/>
  <c r="I39" i="1" s="1"/>
  <c r="I38" i="1"/>
  <c r="H38" i="1"/>
  <c r="H37" i="1"/>
  <c r="I37" i="1" s="1"/>
  <c r="I36" i="1"/>
  <c r="H36" i="1"/>
  <c r="H35" i="1"/>
  <c r="I35" i="1" s="1"/>
  <c r="I34" i="1"/>
  <c r="H34" i="1"/>
  <c r="H33" i="1"/>
  <c r="I33" i="1" s="1"/>
  <c r="I32" i="1"/>
  <c r="H32" i="1"/>
  <c r="H31" i="1"/>
  <c r="I31" i="1" s="1"/>
  <c r="I30" i="1"/>
  <c r="H30" i="1"/>
  <c r="H29" i="1"/>
  <c r="I29" i="1" s="1"/>
  <c r="I28" i="1"/>
  <c r="H28" i="1"/>
  <c r="H27" i="1"/>
  <c r="I27" i="1" s="1"/>
  <c r="I26" i="1"/>
  <c r="H26" i="1"/>
  <c r="H25" i="1"/>
  <c r="I25" i="1" s="1"/>
  <c r="I24" i="1"/>
  <c r="H24" i="1"/>
  <c r="H23" i="1"/>
  <c r="I23" i="1" s="1"/>
  <c r="I22" i="1"/>
  <c r="H22" i="1"/>
  <c r="H21" i="1"/>
  <c r="I21" i="1" s="1"/>
  <c r="I20" i="1"/>
  <c r="H20" i="1"/>
  <c r="H19" i="1"/>
  <c r="I19" i="1" s="1"/>
  <c r="I18" i="1"/>
  <c r="H18" i="1"/>
  <c r="H17" i="1"/>
  <c r="I17" i="1" s="1"/>
  <c r="I16" i="1"/>
  <c r="H16" i="1"/>
  <c r="H15" i="1"/>
  <c r="I15" i="1" s="1"/>
  <c r="I14" i="1"/>
  <c r="H14" i="1"/>
  <c r="H13" i="1"/>
  <c r="I13" i="1" s="1"/>
  <c r="I12" i="1"/>
  <c r="H12" i="1"/>
  <c r="H11" i="1"/>
  <c r="I11" i="1" s="1"/>
  <c r="I10" i="1"/>
  <c r="H10" i="1"/>
  <c r="H9" i="1"/>
  <c r="I9" i="1" s="1"/>
  <c r="I8" i="1"/>
  <c r="H8" i="1"/>
  <c r="H7" i="1"/>
  <c r="I7" i="1" s="1"/>
  <c r="I6" i="1"/>
  <c r="H6" i="1"/>
  <c r="I5" i="1"/>
  <c r="H5" i="1"/>
  <c r="B12" i="5"/>
  <c r="B10" i="5"/>
  <c r="B8" i="5"/>
  <c r="B6" i="5"/>
  <c r="B4" i="5"/>
  <c r="E41" i="1"/>
  <c r="B8" i="3"/>
  <c r="B7" i="3"/>
  <c r="B6" i="3"/>
  <c r="B5" i="3"/>
  <c r="B4" i="3"/>
  <c r="E55" i="1" l="1"/>
  <c r="E52" i="1"/>
  <c r="E25" i="1"/>
  <c r="E19" i="1"/>
  <c r="E15" i="1"/>
  <c r="E5" i="1"/>
  <c r="E7" i="1" s="1"/>
  <c r="C36" i="4"/>
  <c r="C14" i="4"/>
  <c r="C10" i="4"/>
  <c r="C26" i="4" l="1"/>
  <c r="E6" i="1"/>
  <c r="E66" i="1" s="1"/>
  <c r="I65" i="1" s="1"/>
  <c r="E20" i="1"/>
  <c r="E56" i="1" s="1"/>
  <c r="F8" i="3" l="1"/>
  <c r="F12" i="5"/>
  <c r="E12" i="5" s="1"/>
  <c r="I51" i="1"/>
  <c r="E8" i="3" l="1"/>
  <c r="F5" i="3"/>
  <c r="F6" i="5"/>
  <c r="C6" i="5" s="1"/>
  <c r="I4" i="1"/>
  <c r="I62" i="1"/>
  <c r="I59" i="1"/>
  <c r="C5" i="3" l="1"/>
  <c r="F7" i="3"/>
  <c r="F10" i="5"/>
  <c r="C10" i="5" s="1"/>
  <c r="F6" i="3"/>
  <c r="F8" i="5"/>
  <c r="C8" i="5" s="1"/>
  <c r="F4" i="3"/>
  <c r="F4" i="5"/>
  <c r="I68" i="1"/>
  <c r="I69" i="1" s="1"/>
  <c r="I70" i="1" s="1"/>
  <c r="C7" i="3" l="1"/>
  <c r="C4" i="3"/>
  <c r="D4" i="3" s="1"/>
  <c r="E4" i="3" s="1"/>
  <c r="E10" i="3" s="1"/>
  <c r="C6" i="3"/>
  <c r="F10" i="3"/>
  <c r="F15" i="5"/>
  <c r="G4" i="5" s="1"/>
  <c r="C4" i="5"/>
  <c r="I71" i="1"/>
  <c r="D10" i="3" l="1"/>
  <c r="D11" i="3" s="1"/>
  <c r="D12" i="3" s="1"/>
  <c r="C10" i="3"/>
  <c r="C11" i="3" s="1"/>
  <c r="C12" i="3" s="1"/>
  <c r="F11" i="3"/>
  <c r="F12" i="3" s="1"/>
  <c r="C5" i="5"/>
  <c r="D4" i="5"/>
  <c r="G6" i="5"/>
  <c r="C9" i="5"/>
  <c r="G8" i="5"/>
  <c r="E13" i="5"/>
  <c r="C7" i="5"/>
  <c r="G10" i="5"/>
  <c r="C11" i="5"/>
  <c r="G12" i="5"/>
  <c r="E11" i="3"/>
  <c r="E12" i="3" s="1"/>
  <c r="C13" i="3" l="1"/>
  <c r="F13" i="3"/>
  <c r="G15" i="5"/>
  <c r="C15" i="5"/>
  <c r="D5" i="5"/>
  <c r="D15" i="5" s="1"/>
  <c r="E4" i="5"/>
  <c r="E5" i="5" s="1"/>
  <c r="E15" i="5" s="1"/>
  <c r="E16" i="5" s="1"/>
  <c r="D13" i="3"/>
  <c r="E13" i="3"/>
  <c r="E14" i="3" s="1"/>
  <c r="C14" i="3" l="1"/>
  <c r="F14" i="3" s="1"/>
  <c r="C16" i="5"/>
  <c r="F16" i="5" s="1"/>
</calcChain>
</file>

<file path=xl/sharedStrings.xml><?xml version="1.0" encoding="utf-8"?>
<sst xmlns="http://schemas.openxmlformats.org/spreadsheetml/2006/main" count="294" uniqueCount="232">
  <si>
    <t>Item</t>
  </si>
  <si>
    <t>Cód. CPOS</t>
  </si>
  <si>
    <t>Serviços</t>
  </si>
  <si>
    <t>Un</t>
  </si>
  <si>
    <t>Qt</t>
  </si>
  <si>
    <t>Valores (R$)</t>
  </si>
  <si>
    <t>PUMat</t>
  </si>
  <si>
    <t>PUMO</t>
  </si>
  <si>
    <t>PServ</t>
  </si>
  <si>
    <t>Total</t>
  </si>
  <si>
    <t>1.1</t>
  </si>
  <si>
    <t>m²</t>
  </si>
  <si>
    <t>2.1</t>
  </si>
  <si>
    <t>m</t>
  </si>
  <si>
    <t>2.2</t>
  </si>
  <si>
    <t>2.3</t>
  </si>
  <si>
    <t>2.4</t>
  </si>
  <si>
    <t>2.5</t>
  </si>
  <si>
    <t>2.6</t>
  </si>
  <si>
    <t>3.1</t>
  </si>
  <si>
    <t>4.1</t>
  </si>
  <si>
    <t>un</t>
  </si>
  <si>
    <t>4.2</t>
  </si>
  <si>
    <t>5.1</t>
  </si>
  <si>
    <t>5.2</t>
  </si>
  <si>
    <t>5.3</t>
  </si>
  <si>
    <t>5.4</t>
  </si>
  <si>
    <t>33.10.010</t>
  </si>
  <si>
    <t>Tinta látex antimofo em massa, inclusive preparo</t>
  </si>
  <si>
    <t>39.03.170</t>
  </si>
  <si>
    <t>Cabo de cobre de 2,5 mm², isolamento 0,6/1 kV - isolação em PVC 70°C</t>
  </si>
  <si>
    <t>TOTAL</t>
  </si>
  <si>
    <t>BDI (30%)</t>
  </si>
  <si>
    <t>TOTAL +BDI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</si>
  <si>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</si>
  <si>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DEMONSTRATIVO DE COMPOSIÇÃO DO BDI</t>
  </si>
  <si>
    <t>Componentes do BDI indicado pelo Acordão TCU-Plenario nº2622/2013 para obras de "Construção de edificios"</t>
  </si>
  <si>
    <t>TAXA REPRESENTATIVA DO LUCRO</t>
  </si>
  <si>
    <t>Lucro estimado</t>
  </si>
  <si>
    <t>PARCELAS RELATIVAS A DESPESAS DE RATEIO DA ADM. CENTRAL</t>
  </si>
  <si>
    <t>Administração Central</t>
  </si>
  <si>
    <t>PARCELAS RELATIVAS AS DESPESAS FINANCEIRAS</t>
  </si>
  <si>
    <t>Despesas Financeiras</t>
  </si>
  <si>
    <t>PARCELAS RELATIVAS A SEGUROS, RISCOS E GARANTIAS DE OBRA</t>
  </si>
  <si>
    <t>Riscos</t>
  </si>
  <si>
    <t>PARCELAS RELATIVAS À INCIDENCIA DE TRIBUTOS</t>
  </si>
  <si>
    <t>Imposto sobre Serviços - ISS</t>
  </si>
  <si>
    <t>Impostos que incidem sobre faturamento - PIS</t>
  </si>
  <si>
    <t>Impostos que incidem sobre faturamento - COFINS</t>
  </si>
  <si>
    <t>Contribuição Previdenciaria</t>
  </si>
  <si>
    <t>(1-("5.1"+"5.2"+"5.3"+"5.4"))</t>
  </si>
  <si>
    <t>Descrição</t>
  </si>
  <si>
    <t>Administração local (10%)</t>
  </si>
  <si>
    <t>Total + BDI</t>
  </si>
  <si>
    <t>Quartil a ser adotado</t>
  </si>
  <si>
    <t>Percentual</t>
  </si>
  <si>
    <t>Seguros + Garantias</t>
  </si>
  <si>
    <t>Inserir aliquota do Municipio</t>
  </si>
  <si>
    <r>
      <t xml:space="preserve">BDI = </t>
    </r>
    <r>
      <rPr>
        <u/>
        <sz val="11"/>
        <color theme="1"/>
        <rFont val="Calibri"/>
        <family val="2"/>
        <scheme val="minor"/>
      </rPr>
      <t>(1+("2.1"+"4.1"+"4.2"))x(1+"3.1")x(1+"1.1")</t>
    </r>
    <r>
      <rPr>
        <sz val="11"/>
        <color theme="1"/>
        <rFont val="Calibri"/>
        <family val="2"/>
        <scheme val="minor"/>
      </rPr>
      <t xml:space="preserve"> -1</t>
    </r>
  </si>
  <si>
    <r>
      <rPr>
        <b/>
        <sz val="14"/>
        <color theme="1"/>
        <rFont val="Calibri"/>
        <family val="2"/>
        <scheme val="minor"/>
      </rPr>
      <t>BDI</t>
    </r>
    <r>
      <rPr>
        <sz val="11"/>
        <color theme="1"/>
        <rFont val="Calibri"/>
        <family val="2"/>
        <scheme val="minor"/>
      </rPr>
      <t xml:space="preserve"> adotado</t>
    </r>
  </si>
  <si>
    <t>DEMONSTRATIVO DE COMPOSIÇÃO DA ADMINISTRAÇÃO LOCAL</t>
  </si>
  <si>
    <t>Coeficiente de Adm. Local indicado pelo Acordão TCU-Plenario nº2622/2013 para obras de "Construção de edificios"</t>
  </si>
  <si>
    <t>Quartil Adotado</t>
  </si>
  <si>
    <r>
      <rPr>
        <b/>
        <sz val="14"/>
        <color theme="1"/>
        <rFont val="Calibri"/>
        <family val="2"/>
        <scheme val="minor"/>
      </rPr>
      <t>Taxa Administração local</t>
    </r>
    <r>
      <rPr>
        <sz val="11"/>
        <color theme="1"/>
        <rFont val="Calibri"/>
        <family val="2"/>
        <scheme val="minor"/>
      </rPr>
      <t xml:space="preserve"> adotada</t>
    </r>
  </si>
  <si>
    <t>Sala Presidente</t>
  </si>
  <si>
    <t>33.02.060</t>
  </si>
  <si>
    <t>Massa corrida a base de PVA</t>
  </si>
  <si>
    <t>01.23.010</t>
  </si>
  <si>
    <t>Taxa de mobilização e desmobilização de equipamentos para execução de corte em concreto armado</t>
  </si>
  <si>
    <t>tx</t>
  </si>
  <si>
    <t>01.23.060</t>
  </si>
  <si>
    <t>Corte de concreto deteriorado inclusive remoção dos detritos</t>
  </si>
  <si>
    <t>38.01.040</t>
  </si>
  <si>
    <t>Eletroduto de PVC rígido roscável de 3/4´ - com acessórios</t>
  </si>
  <si>
    <t>38.10.010</t>
  </si>
  <si>
    <t>Duto de piso liso em aço, medindo 2 x 25 x 70 mm, com acessórios</t>
  </si>
  <si>
    <t>38.10.024</t>
  </si>
  <si>
    <t>Caixa de derivação ou passagem, para cruzamento de duto, medindo 4 x 25 x 70 mm, sem cruzadora</t>
  </si>
  <si>
    <t>38.10.060</t>
  </si>
  <si>
    <t>Caixa de tomada e tampa basculante com rebaixo de 2 x (25 x 70 mm)</t>
  </si>
  <si>
    <t>38.16.030</t>
  </si>
  <si>
    <t>Rodapé técnico triplo e tampa com pintura eletrostática</t>
  </si>
  <si>
    <t>38.16.110</t>
  </si>
  <si>
    <t>Caixa de derivação embutida ou externa com pintura eletrostática, para rodapé técnico triplo</t>
  </si>
  <si>
    <t>38.16.160</t>
  </si>
  <si>
    <t>Curva vertical dupla de 90°, interna ou externa e tampa com pintura eletrostática</t>
  </si>
  <si>
    <t>38.16.200</t>
  </si>
  <si>
    <t>Curva horizontal dupla de 90°, interna ou externa e tampa com pintura eletrostática</t>
  </si>
  <si>
    <t>39.18.126</t>
  </si>
  <si>
    <t>Cabo para rede 24 AWG com 4 pares, categoria 6</t>
  </si>
  <si>
    <t>40.04.096</t>
  </si>
  <si>
    <t>Tomada RJ 45 para rede de dados, com placa</t>
  </si>
  <si>
    <t>40.05.040</t>
  </si>
  <si>
    <t>Interruptor com 2 teclas simples e placa</t>
  </si>
  <si>
    <t>cj</t>
  </si>
  <si>
    <t>Retiradas</t>
  </si>
  <si>
    <t>Forro em placa de gesso liso fixo</t>
  </si>
  <si>
    <t>22.02.010</t>
  </si>
  <si>
    <t>41.15.170</t>
  </si>
  <si>
    <t>Luminária redonda de embutir, com foco orientável e acessório antiofuscante, para 1 lâmpada dicroica de 50 W</t>
  </si>
  <si>
    <t>41.14.730</t>
  </si>
  <si>
    <t>Luminária redonda de embutir com refletor em alumínio jateado e difusor em vidro para 2 lâmpadas fluorescentes compactas duplas de 18/26W</t>
  </si>
  <si>
    <t>25.01.500</t>
  </si>
  <si>
    <t>Caixilho em alumínio anodizado fixo, sob medida - bronze/preto</t>
  </si>
  <si>
    <t>41.02.541</t>
  </si>
  <si>
    <t>Lâmpada LED tubular T8 com base G13, de 900 até 1050 Im - 9 a 10W - amarelas</t>
  </si>
  <si>
    <t>Sala DAF</t>
  </si>
  <si>
    <t>04.06.020</t>
  </si>
  <si>
    <t>Retirada de piso em material sintético assentado a cola</t>
  </si>
  <si>
    <t>04.14.040</t>
  </si>
  <si>
    <t>Retirada de esquadria em vidro</t>
  </si>
  <si>
    <t>04.17.020</t>
  </si>
  <si>
    <t>Remoção de aparelho de iluminação ou projetor fixo em teto, piso ou parede</t>
  </si>
  <si>
    <t>04.18.340</t>
  </si>
  <si>
    <t>Remoção de condulete</t>
  </si>
  <si>
    <t>04.18.370</t>
  </si>
  <si>
    <t>Remoção de condutor aparente diâmetro externo até 6,5 mm</t>
  </si>
  <si>
    <t>04.19.120</t>
  </si>
  <si>
    <t>Remoção de interruptores, tomadas, botão de campainha ou cigarra</t>
  </si>
  <si>
    <t>38.16.090</t>
  </si>
  <si>
    <t>Caixa para tomadas: de energia, RJ, sobressalente, interruptor ou espelho, com pintura eletrostática, para rodapé técnico triplo</t>
  </si>
  <si>
    <t>40.07.010</t>
  </si>
  <si>
    <t>Caixa em PVC de 4´ x 2´</t>
  </si>
  <si>
    <t>Sala Pequi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</si>
  <si>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</si>
  <si>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</si>
  <si>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</si>
  <si>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</si>
  <si>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</si>
  <si>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</si>
  <si>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</si>
  <si>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</si>
  <si>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</si>
  <si>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</si>
  <si>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</si>
  <si>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</si>
  <si>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</si>
  <si>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</si>
  <si>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</si>
  <si>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</si>
  <si>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</si>
  <si>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</si>
  <si>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</si>
  <si>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</si>
  <si>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</si>
  <si>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</si>
  <si>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</si>
  <si>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</si>
  <si>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</si>
  <si>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BDI (20,34%)</t>
  </si>
  <si>
    <t>ADMINISTRAÇÃO LOCAL (3,49%)</t>
  </si>
  <si>
    <t>23.08.220</t>
  </si>
  <si>
    <t>Armário sob medida em compensado de madeira totalmente revestido em laminado melamínico texturizado, completo</t>
  </si>
  <si>
    <t>23.08.080</t>
  </si>
  <si>
    <t>Prateleira sob medida em compensado, revestida nas duas faces em laminado fenólico melamínico</t>
  </si>
  <si>
    <t>23.08.020</t>
  </si>
  <si>
    <t>Faixa/batedor de proteção em madeira aparelhada natural de 10 x 2,5 cm</t>
  </si>
  <si>
    <t>1.27</t>
  </si>
  <si>
    <t>1.28</t>
  </si>
  <si>
    <t>1.29</t>
  </si>
  <si>
    <t>1.30</t>
  </si>
  <si>
    <t>1.31</t>
  </si>
  <si>
    <t>02.03.030</t>
  </si>
  <si>
    <t>Proteção de superfícies em geral com plástico bolha</t>
  </si>
  <si>
    <t>MERCADO</t>
  </si>
  <si>
    <t>Limpeza Final</t>
  </si>
  <si>
    <t>55.01.020</t>
  </si>
  <si>
    <t>Limpeza final da obra</t>
  </si>
  <si>
    <t>14.30.440</t>
  </si>
  <si>
    <t>Divisória em placas duplas de gesso acartonado, resistência ao fogo 60 minutos, espessura 120/70mm - 2ST / 2ST LM</t>
  </si>
  <si>
    <t>41.02.580</t>
  </si>
  <si>
    <t>Lâmpada LED 13,5W, com base E-27, 1400 até 1510lm</t>
  </si>
  <si>
    <t>40.04.460</t>
  </si>
  <si>
    <t>Tomada 2P+T de 20 A - 250 V, completa</t>
  </si>
  <si>
    <t>29.01.230</t>
  </si>
  <si>
    <t>kg</t>
  </si>
  <si>
    <t>Cantoneira e perfis em ferro - fixação de televisor</t>
  </si>
  <si>
    <t>21.02.050</t>
  </si>
  <si>
    <t>Revestimento vinílico, espessura de 2 mm, para tráfego médio, com impermeabilizante acrílico</t>
  </si>
  <si>
    <t>Jogo de 4 rodizios roda giratória em silicone 50mm - com freios</t>
  </si>
  <si>
    <t>1ºQUINZENA</t>
  </si>
  <si>
    <t>2ºQUINZENA</t>
  </si>
  <si>
    <t>3ºQUINZENA</t>
  </si>
  <si>
    <t>DESEMBOLSO MENSAL</t>
  </si>
  <si>
    <t>B.01.000.010115</t>
  </si>
  <si>
    <t>Eletricista</t>
  </si>
  <si>
    <t>h</t>
  </si>
  <si>
    <t>B.01.000.010116</t>
  </si>
  <si>
    <t>Ajudante eletricista</t>
  </si>
  <si>
    <t>B.01.000.010117</t>
  </si>
  <si>
    <t>Eletrotécnico montador</t>
  </si>
  <si>
    <t>B.01.000.010118</t>
  </si>
  <si>
    <t>Encanador</t>
  </si>
  <si>
    <t>B.01.000.010119</t>
  </si>
  <si>
    <t>Ajudante de encanador</t>
  </si>
  <si>
    <t>O.08.000.063002</t>
  </si>
  <si>
    <t>Tubo de cobre flexível para sistema de ar condicionado, espessura 1/32" - diâmetro 1/4" (0,133 kg/m)</t>
  </si>
  <si>
    <t>O.08.000.063005</t>
  </si>
  <si>
    <t>Tubo de cobre flexível para sistema de ar condicionado, espessura 1/32" - diâmetro 1/2" (0,280 kg/m)</t>
  </si>
  <si>
    <t>F.03.000.024534</t>
  </si>
  <si>
    <t>Isolamento térmico em espuma elastomérica, espessura de 9 a 12 mm, para tubulação água quente e refrigeração, diâmetro de 1/4´ (cobre)</t>
  </si>
  <si>
    <t>F.07.000.024536</t>
  </si>
  <si>
    <t>Isolamento térmico em espuma elastomérica, espessura de 9 a 12 mm, para tubulação água quente e refrigeração, diâmetro de 1/2´ (cobre)</t>
  </si>
  <si>
    <t>P.08.000.090853</t>
  </si>
  <si>
    <t>Cabo cobre flexível ´PP´ de 4x2,5mm², classe 5 de encordoamento, isolamento 450/750V -  isolação PVC 70°C</t>
  </si>
  <si>
    <t>H.13.000.069501</t>
  </si>
  <si>
    <t>Solda 50/50</t>
  </si>
  <si>
    <t>H.13.000.069502</t>
  </si>
  <si>
    <t>Pasta para soldar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</si>
  <si>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</si>
  <si>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</si>
  <si>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</si>
  <si>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</si>
  <si>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</si>
  <si>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</si>
  <si>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</si>
  <si>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</si>
  <si>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</si>
  <si>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</si>
  <si>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</si>
  <si>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</si>
  <si>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</si>
  <si>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</si>
  <si>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F.12.000.028075</t>
  </si>
  <si>
    <t>Cola de contato para espuma elastomérica, isolamento térmico (uso adesivo industrial), ref. Armaflex 520 ou equivalente</t>
  </si>
  <si>
    <t>l</t>
  </si>
  <si>
    <t>38.13.010</t>
  </si>
  <si>
    <t>Eletroduto corrugado em polietileno de alta densidade, DN= 30 mm, com acessórios</t>
  </si>
  <si>
    <t>Cronograma físico X financeiro Salas</t>
  </si>
  <si>
    <t>Total %</t>
  </si>
  <si>
    <t>DESEMBOLSO MENSAL (%)</t>
  </si>
  <si>
    <t>Total R$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</si>
</sst>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R$&quot;\ #,##0.00;\-&quot;R$&quot;\ #,##0.00"/>
    <numFmt numFmtId="43" formatCode="_-* #,##0.00_-;\-* #,##0.00_-;_-* &quot;-&quot;??_-;_-@_-"/>
    <numFmt numFmtId="164" formatCode="_(* #,##0.00_);_(* \(#,##0.00\);_(* &quot;-&quot;??_);_(@_)"/>
    <numFmt numFmtId="165" formatCode="_ * #,##0.00_)\ _R_$_ ;_ * \(#,##0.00\)\ _R_$_ ;_ * &quot;-&quot;??_)\ _R_$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Ecofont Vera Sans"/>
      <family val="2"/>
    </font>
    <font>
      <sz val="11"/>
      <color theme="1"/>
      <name val="Ecofont Vera Sans"/>
      <family val="2"/>
    </font>
    <font>
      <b/>
      <sz val="11"/>
      <name val="Ecofont Vera Sans"/>
      <family val="2"/>
    </font>
    <font>
      <sz val="11"/>
      <name val="Ecofont Vera Sans"/>
      <family val="2"/>
    </font>
    <font>
      <sz val="11"/>
      <color indexed="8"/>
      <name val="Ecofont Vera Sans"/>
      <family val="2"/>
    </font>
    <font>
      <b/>
      <sz val="11"/>
      <color indexed="8"/>
      <name val="Ecofont Vera Sans"/>
      <family val="2"/>
    </font>
    <font>
      <sz val="11"/>
      <color indexed="8"/>
      <name val="Calibri"/>
      <family val="2"/>
      <scheme val="minor"/>
    </font>
    <font>
      <b/>
      <u/>
      <sz val="11"/>
      <name val="Ecofont Vera Sans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indexed="8"/>
      <name val="Ecofont Vera Sans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8" fillId="0" borderId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0" applyFont="1" applyBorder="1" applyAlignment="1">
      <alignment vertical="center"/>
    </xf>
    <xf numFmtId="43" fontId="4" fillId="2" borderId="5" xfId="1" applyNumberFormat="1" applyFont="1" applyFill="1" applyBorder="1" applyAlignment="1">
      <alignment horizontal="center" vertical="center" wrapText="1"/>
    </xf>
    <xf numFmtId="43" fontId="2" fillId="2" borderId="6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43" fontId="2" fillId="2" borderId="8" xfId="0" applyNumberFormat="1" applyFont="1" applyFill="1" applyBorder="1" applyAlignment="1">
      <alignment horizontal="center" vertical="center"/>
    </xf>
    <xf numFmtId="43" fontId="4" fillId="2" borderId="8" xfId="1" applyNumberFormat="1" applyFont="1" applyFill="1" applyBorder="1" applyAlignment="1">
      <alignment horizontal="center" vertical="center" wrapText="1"/>
    </xf>
    <xf numFmtId="43" fontId="4" fillId="2" borderId="9" xfId="1" applyNumberFormat="1" applyFont="1" applyFill="1" applyBorder="1" applyAlignment="1">
      <alignment horizontal="center" vertical="center" wrapText="1"/>
    </xf>
    <xf numFmtId="43" fontId="2" fillId="2" borderId="10" xfId="1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 applyProtection="1">
      <alignment horizontal="left" vertical="center" wrapText="1"/>
      <protection locked="0"/>
    </xf>
    <xf numFmtId="0" fontId="4" fillId="3" borderId="8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center" wrapText="1"/>
      <protection locked="0"/>
    </xf>
    <xf numFmtId="0" fontId="6" fillId="4" borderId="5" xfId="2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left" vertical="center" wrapText="1"/>
    </xf>
    <xf numFmtId="43" fontId="6" fillId="4" borderId="5" xfId="3" applyFont="1" applyFill="1" applyBorder="1" applyAlignment="1">
      <alignment horizontal="center" vertical="center" wrapText="1"/>
    </xf>
    <xf numFmtId="43" fontId="6" fillId="4" borderId="5" xfId="3" applyFont="1" applyFill="1" applyBorder="1" applyAlignment="1">
      <alignment horizontal="right" vertical="center" wrapText="1"/>
    </xf>
    <xf numFmtId="43" fontId="5" fillId="0" borderId="6" xfId="1" applyNumberFormat="1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43" fontId="6" fillId="3" borderId="8" xfId="1" applyNumberFormat="1" applyFont="1" applyFill="1" applyBorder="1" applyAlignment="1">
      <alignment vertical="center" wrapText="1"/>
    </xf>
    <xf numFmtId="43" fontId="6" fillId="3" borderId="9" xfId="1" applyNumberFormat="1" applyFont="1" applyFill="1" applyBorder="1" applyAlignment="1">
      <alignment vertical="center" wrapText="1"/>
    </xf>
    <xf numFmtId="43" fontId="7" fillId="3" borderId="10" xfId="1" applyNumberFormat="1" applyFont="1" applyFill="1" applyBorder="1" applyAlignment="1">
      <alignment vertical="center" wrapText="1"/>
    </xf>
    <xf numFmtId="2" fontId="6" fillId="0" borderId="0" xfId="2" applyNumberFormat="1" applyFont="1" applyBorder="1" applyAlignment="1">
      <alignment horizontal="center" vertical="center"/>
    </xf>
    <xf numFmtId="43" fontId="5" fillId="0" borderId="5" xfId="1" applyNumberFormat="1" applyFont="1" applyFill="1" applyBorder="1" applyAlignment="1">
      <alignment vertical="center" wrapText="1"/>
    </xf>
    <xf numFmtId="2" fontId="6" fillId="0" borderId="0" xfId="2" applyNumberFormat="1" applyFont="1" applyBorder="1" applyAlignment="1">
      <alignment vertical="center" wrapText="1"/>
    </xf>
    <xf numFmtId="43" fontId="6" fillId="0" borderId="0" xfId="3" applyNumberFormat="1" applyFont="1" applyBorder="1" applyAlignment="1">
      <alignment vertical="center"/>
    </xf>
    <xf numFmtId="43" fontId="5" fillId="0" borderId="10" xfId="1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2" fontId="6" fillId="0" borderId="8" xfId="2" applyNumberFormat="1" applyFont="1" applyBorder="1" applyAlignment="1">
      <alignment horizontal="center" vertical="center"/>
    </xf>
    <xf numFmtId="2" fontId="6" fillId="0" borderId="8" xfId="2" applyNumberFormat="1" applyFont="1" applyBorder="1" applyAlignment="1">
      <alignment vertical="center" wrapText="1"/>
    </xf>
    <xf numFmtId="43" fontId="6" fillId="0" borderId="8" xfId="3" applyNumberFormat="1" applyFont="1" applyBorder="1" applyAlignment="1">
      <alignment vertical="center"/>
    </xf>
    <xf numFmtId="0" fontId="9" fillId="3" borderId="8" xfId="0" applyFont="1" applyFill="1" applyBorder="1" applyAlignment="1">
      <alignment vertical="center" wrapText="1"/>
    </xf>
    <xf numFmtId="43" fontId="6" fillId="3" borderId="8" xfId="1" applyNumberFormat="1" applyFont="1" applyFill="1" applyBorder="1" applyAlignment="1">
      <alignment horizontal="center" vertical="center" wrapText="1"/>
    </xf>
    <xf numFmtId="43" fontId="6" fillId="3" borderId="8" xfId="1" applyNumberFormat="1" applyFont="1" applyFill="1" applyBorder="1" applyAlignment="1">
      <alignment horizontal="right" vertical="center" wrapText="1"/>
    </xf>
    <xf numFmtId="43" fontId="6" fillId="3" borderId="9" xfId="1" applyNumberFormat="1" applyFont="1" applyFill="1" applyBorder="1" applyAlignment="1">
      <alignment horizontal="right" vertical="center" wrapText="1"/>
    </xf>
    <xf numFmtId="43" fontId="7" fillId="3" borderId="10" xfId="1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2" fontId="6" fillId="0" borderId="4" xfId="2" applyNumberFormat="1" applyFont="1" applyBorder="1" applyAlignment="1">
      <alignment horizontal="left" vertical="center"/>
    </xf>
    <xf numFmtId="43" fontId="3" fillId="0" borderId="0" xfId="0" applyNumberFormat="1" applyFont="1" applyBorder="1" applyAlignment="1">
      <alignment vertical="center"/>
    </xf>
    <xf numFmtId="2" fontId="6" fillId="0" borderId="8" xfId="2" applyNumberFormat="1" applyFont="1" applyBorder="1" applyAlignment="1">
      <alignment horizontal="center" vertical="center" wrapText="1"/>
    </xf>
    <xf numFmtId="0" fontId="6" fillId="4" borderId="7" xfId="2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43" fontId="3" fillId="2" borderId="13" xfId="0" applyNumberFormat="1" applyFont="1" applyFill="1" applyBorder="1" applyAlignment="1">
      <alignment vertical="center"/>
    </xf>
    <xf numFmtId="43" fontId="2" fillId="2" borderId="14" xfId="0" applyNumberFormat="1" applyFont="1" applyFill="1" applyBorder="1" applyAlignment="1">
      <alignment vertical="center"/>
    </xf>
    <xf numFmtId="43" fontId="2" fillId="2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43" fontId="3" fillId="2" borderId="17" xfId="0" applyNumberFormat="1" applyFont="1" applyFill="1" applyBorder="1" applyAlignment="1">
      <alignment vertical="center"/>
    </xf>
    <xf numFmtId="43" fontId="2" fillId="2" borderId="18" xfId="0" applyNumberFormat="1" applyFont="1" applyFill="1" applyBorder="1" applyAlignment="1">
      <alignment vertical="center"/>
    </xf>
    <xf numFmtId="43" fontId="2" fillId="2" borderId="19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43" fontId="3" fillId="2" borderId="8" xfId="0" applyNumberFormat="1" applyFont="1" applyFill="1" applyBorder="1" applyAlignment="1">
      <alignment vertical="center"/>
    </xf>
    <xf numFmtId="43" fontId="2" fillId="2" borderId="7" xfId="0" applyNumberFormat="1" applyFont="1" applyFill="1" applyBorder="1" applyAlignment="1">
      <alignment vertical="center"/>
    </xf>
    <xf numFmtId="43" fontId="2" fillId="2" borderId="10" xfId="0" applyNumberFormat="1" applyFont="1" applyFill="1" applyBorder="1" applyAlignment="1">
      <alignment vertical="center"/>
    </xf>
    <xf numFmtId="0" fontId="3" fillId="2" borderId="20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43" fontId="3" fillId="2" borderId="21" xfId="0" applyNumberFormat="1" applyFont="1" applyFill="1" applyBorder="1" applyAlignment="1">
      <alignment vertical="center"/>
    </xf>
    <xf numFmtId="43" fontId="2" fillId="2" borderId="22" xfId="0" applyNumberFormat="1" applyFont="1" applyFill="1" applyBorder="1" applyAlignment="1">
      <alignment vertical="center"/>
    </xf>
    <xf numFmtId="43" fontId="2" fillId="2" borderId="23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6" borderId="0" xfId="0" applyFill="1"/>
    <xf numFmtId="0" fontId="0" fillId="7" borderId="5" xfId="0" applyFill="1" applyBorder="1" applyAlignment="1">
      <alignment horizontal="center" vertical="center"/>
    </xf>
    <xf numFmtId="0" fontId="0" fillId="7" borderId="7" xfId="0" applyFill="1" applyBorder="1"/>
    <xf numFmtId="0" fontId="0" fillId="7" borderId="9" xfId="0" applyFill="1" applyBorder="1"/>
    <xf numFmtId="0" fontId="0" fillId="6" borderId="5" xfId="0" applyFill="1" applyBorder="1" applyAlignment="1">
      <alignment horizontal="center" vertical="center"/>
    </xf>
    <xf numFmtId="0" fontId="0" fillId="6" borderId="5" xfId="0" applyFill="1" applyBorder="1"/>
    <xf numFmtId="10" fontId="0" fillId="6" borderId="5" xfId="7" applyNumberFormat="1" applyFont="1" applyFill="1" applyBorder="1"/>
    <xf numFmtId="0" fontId="15" fillId="0" borderId="0" xfId="0" applyFont="1"/>
    <xf numFmtId="0" fontId="4" fillId="0" borderId="27" xfId="4" applyNumberFormat="1" applyFont="1" applyFill="1" applyBorder="1" applyAlignment="1">
      <alignment horizontal="center" vertical="center" wrapText="1"/>
    </xf>
    <xf numFmtId="0" fontId="4" fillId="0" borderId="27" xfId="4" applyNumberFormat="1" applyFont="1" applyFill="1" applyBorder="1" applyAlignment="1">
      <alignment horizontal="left" vertical="center" wrapText="1"/>
    </xf>
    <xf numFmtId="4" fontId="5" fillId="0" borderId="30" xfId="4" applyNumberFormat="1" applyFont="1" applyFill="1" applyBorder="1" applyAlignment="1">
      <alignment vertical="center" wrapText="1"/>
    </xf>
    <xf numFmtId="4" fontId="4" fillId="0" borderId="27" xfId="1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vertical="center" wrapText="1"/>
    </xf>
    <xf numFmtId="0" fontId="4" fillId="0" borderId="27" xfId="0" applyNumberFormat="1" applyFont="1" applyFill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5" fillId="0" borderId="0" xfId="4" applyNumberFormat="1" applyFont="1" applyFill="1" applyBorder="1" applyAlignment="1">
      <alignment horizontal="center" vertical="center" wrapText="1"/>
    </xf>
    <xf numFmtId="0" fontId="5" fillId="0" borderId="0" xfId="8" applyNumberFormat="1" applyFont="1" applyFill="1" applyBorder="1" applyAlignment="1">
      <alignment vertical="center" wrapText="1"/>
    </xf>
    <xf numFmtId="4" fontId="5" fillId="0" borderId="0" xfId="8" applyNumberFormat="1" applyFont="1" applyFill="1" applyBorder="1" applyAlignment="1">
      <alignment horizontal="center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9" fontId="5" fillId="0" borderId="0" xfId="7" applyNumberFormat="1" applyFont="1" applyFill="1" applyBorder="1" applyAlignment="1">
      <alignment horizontal="right" vertical="center" wrapText="1"/>
    </xf>
    <xf numFmtId="4" fontId="4" fillId="2" borderId="1" xfId="4" applyNumberFormat="1" applyFont="1" applyFill="1" applyBorder="1" applyAlignment="1">
      <alignment vertical="center" wrapText="1"/>
    </xf>
    <xf numFmtId="4" fontId="4" fillId="2" borderId="31" xfId="9" applyNumberFormat="1" applyFont="1" applyFill="1" applyBorder="1" applyAlignment="1">
      <alignment vertical="center" wrapText="1"/>
    </xf>
    <xf numFmtId="4" fontId="4" fillId="2" borderId="4" xfId="9" applyNumberFormat="1" applyFont="1" applyFill="1" applyBorder="1" applyAlignment="1">
      <alignment vertical="center" wrapText="1"/>
    </xf>
    <xf numFmtId="4" fontId="4" fillId="2" borderId="29" xfId="9" applyNumberFormat="1" applyFont="1" applyFill="1" applyBorder="1" applyAlignment="1">
      <alignment vertical="center" wrapText="1"/>
    </xf>
    <xf numFmtId="0" fontId="12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11" fillId="8" borderId="0" xfId="0" applyFont="1" applyFill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10" fontId="0" fillId="8" borderId="5" xfId="7" applyNumberFormat="1" applyFont="1" applyFill="1" applyBorder="1"/>
    <xf numFmtId="10" fontId="14" fillId="6" borderId="26" xfId="7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vertical="center"/>
    </xf>
    <xf numFmtId="0" fontId="0" fillId="8" borderId="5" xfId="7" applyNumberFormat="1" applyFont="1" applyFill="1" applyBorder="1" applyAlignment="1">
      <alignment horizontal="center" vertical="center"/>
    </xf>
    <xf numFmtId="10" fontId="14" fillId="6" borderId="32" xfId="7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 wrapText="1"/>
    </xf>
    <xf numFmtId="0" fontId="18" fillId="4" borderId="5" xfId="2" applyFont="1" applyFill="1" applyBorder="1" applyAlignment="1">
      <alignment horizontal="center" vertical="center" wrapText="1"/>
    </xf>
    <xf numFmtId="43" fontId="18" fillId="4" borderId="5" xfId="3" applyFont="1" applyFill="1" applyBorder="1" applyAlignment="1">
      <alignment horizontal="center" vertical="center" wrapText="1"/>
    </xf>
    <xf numFmtId="43" fontId="18" fillId="4" borderId="5" xfId="3" applyFont="1" applyFill="1" applyBorder="1" applyAlignment="1">
      <alignment horizontal="right" vertical="center" wrapText="1"/>
    </xf>
    <xf numFmtId="0" fontId="4" fillId="2" borderId="20" xfId="4" applyNumberFormat="1" applyFont="1" applyFill="1" applyBorder="1" applyAlignment="1">
      <alignment horizontal="center" vertical="center" wrapText="1"/>
    </xf>
    <xf numFmtId="0" fontId="4" fillId="2" borderId="21" xfId="4" applyNumberFormat="1" applyFont="1" applyFill="1" applyBorder="1" applyAlignment="1">
      <alignment horizontal="center" vertical="center" wrapText="1"/>
    </xf>
    <xf numFmtId="4" fontId="4" fillId="2" borderId="24" xfId="9" applyNumberFormat="1" applyFont="1" applyFill="1" applyBorder="1" applyAlignment="1">
      <alignment horizontal="center" vertical="center" wrapText="1"/>
    </xf>
    <xf numFmtId="4" fontId="4" fillId="2" borderId="26" xfId="9" applyNumberFormat="1" applyFont="1" applyFill="1" applyBorder="1" applyAlignment="1">
      <alignment horizontal="center" vertical="center" wrapText="1"/>
    </xf>
    <xf numFmtId="0" fontId="4" fillId="2" borderId="1" xfId="4" applyNumberFormat="1" applyFont="1" applyFill="1" applyBorder="1" applyAlignment="1">
      <alignment horizontal="center" vertical="center" wrapText="1"/>
    </xf>
    <xf numFmtId="0" fontId="4" fillId="2" borderId="29" xfId="4" applyNumberFormat="1" applyFont="1" applyFill="1" applyBorder="1" applyAlignment="1">
      <alignment horizontal="center" vertical="center" wrapText="1"/>
    </xf>
    <xf numFmtId="0" fontId="4" fillId="2" borderId="14" xfId="4" applyNumberFormat="1" applyFont="1" applyFill="1" applyBorder="1" applyAlignment="1">
      <alignment horizontal="center" vertical="center" wrapText="1"/>
    </xf>
    <xf numFmtId="0" fontId="4" fillId="2" borderId="22" xfId="4" applyNumberFormat="1" applyFont="1" applyFill="1" applyBorder="1" applyAlignment="1">
      <alignment horizontal="center" vertical="center" wrapText="1"/>
    </xf>
    <xf numFmtId="0" fontId="4" fillId="2" borderId="12" xfId="4" applyNumberFormat="1" applyFont="1" applyFill="1" applyBorder="1" applyAlignment="1">
      <alignment horizontal="center" vertical="center" wrapText="1"/>
    </xf>
    <xf numFmtId="0" fontId="4" fillId="2" borderId="13" xfId="4" applyNumberFormat="1" applyFont="1" applyFill="1" applyBorder="1" applyAlignment="1">
      <alignment horizontal="center" vertical="center" wrapText="1"/>
    </xf>
    <xf numFmtId="0" fontId="4" fillId="2" borderId="11" xfId="4" applyNumberFormat="1" applyFont="1" applyFill="1" applyBorder="1" applyAlignment="1">
      <alignment horizontal="center" vertical="center" wrapText="1"/>
    </xf>
    <xf numFmtId="0" fontId="4" fillId="2" borderId="10" xfId="4" applyNumberFormat="1" applyFont="1" applyFill="1" applyBorder="1" applyAlignment="1">
      <alignment horizontal="center" vertical="center" wrapText="1"/>
    </xf>
    <xf numFmtId="0" fontId="4" fillId="2" borderId="8" xfId="4" applyNumberFormat="1" applyFont="1" applyFill="1" applyBorder="1" applyAlignment="1">
      <alignment horizontal="center" vertical="center" wrapText="1"/>
    </xf>
    <xf numFmtId="43" fontId="3" fillId="0" borderId="0" xfId="0" applyNumberFormat="1" applyFont="1" applyBorder="1" applyAlignment="1">
      <alignment horizontal="center" vertical="center"/>
    </xf>
    <xf numFmtId="7" fontId="3" fillId="0" borderId="0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43" fontId="2" fillId="2" borderId="2" xfId="0" applyNumberFormat="1" applyFont="1" applyFill="1" applyBorder="1" applyAlignment="1">
      <alignment horizontal="center" vertical="center"/>
    </xf>
    <xf numFmtId="43" fontId="2" fillId="2" borderId="5" xfId="0" applyNumberFormat="1" applyFont="1" applyFill="1" applyBorder="1" applyAlignment="1">
      <alignment horizontal="center" vertical="center"/>
    </xf>
    <xf numFmtId="43" fontId="2" fillId="2" borderId="2" xfId="1" applyNumberFormat="1" applyFont="1" applyFill="1" applyBorder="1" applyAlignment="1">
      <alignment horizontal="center" vertical="center"/>
    </xf>
    <xf numFmtId="43" fontId="2" fillId="2" borderId="3" xfId="1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horizontal="center" vertical="center"/>
    </xf>
    <xf numFmtId="0" fontId="14" fillId="5" borderId="0" xfId="0" applyFont="1" applyFill="1" applyAlignment="1">
      <alignment horizontal="center"/>
    </xf>
    <xf numFmtId="0" fontId="12" fillId="6" borderId="0" xfId="0" applyFont="1" applyFill="1" applyAlignment="1">
      <alignment horizontal="center" vertical="center" wrapText="1"/>
    </xf>
    <xf numFmtId="0" fontId="15" fillId="6" borderId="0" xfId="0" applyFont="1" applyFill="1" applyAlignment="1">
      <alignment horizontal="right" vertical="center" wrapText="1"/>
    </xf>
    <xf numFmtId="0" fontId="0" fillId="6" borderId="0" xfId="0" applyFill="1" applyAlignment="1">
      <alignment horizontal="center"/>
    </xf>
    <xf numFmtId="0" fontId="16" fillId="6" borderId="24" xfId="0" applyFont="1" applyFill="1" applyBorder="1" applyAlignment="1">
      <alignment horizontal="center" vertical="center"/>
    </xf>
    <xf numFmtId="0" fontId="16" fillId="6" borderId="25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/>
    </xf>
    <xf numFmtId="0" fontId="0" fillId="6" borderId="24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4" fillId="0" borderId="27" xfId="4" applyNumberFormat="1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4" fontId="5" fillId="0" borderId="27" xfId="4" applyNumberFormat="1" applyFont="1" applyFill="1" applyBorder="1" applyAlignment="1">
      <alignment vertical="center" wrapText="1"/>
    </xf>
    <xf numFmtId="10" fontId="5" fillId="0" borderId="27" xfId="7" applyNumberFormat="1" applyFont="1" applyFill="1" applyBorder="1" applyAlignment="1">
      <alignment horizontal="center" vertical="center" wrapText="1"/>
    </xf>
    <xf numFmtId="10" fontId="5" fillId="0" borderId="27" xfId="7" applyNumberFormat="1" applyFont="1" applyFill="1" applyBorder="1" applyAlignment="1">
      <alignment vertical="center" wrapText="1"/>
    </xf>
    <xf numFmtId="49" fontId="4" fillId="2" borderId="30" xfId="4" applyNumberFormat="1" applyFont="1" applyFill="1" applyBorder="1" applyAlignment="1">
      <alignment horizontal="center" vertical="center" wrapText="1"/>
    </xf>
    <xf numFmtId="49" fontId="4" fillId="2" borderId="28" xfId="4" applyNumberFormat="1" applyFont="1" applyFill="1" applyBorder="1" applyAlignment="1">
      <alignment horizontal="center" vertical="center" wrapText="1"/>
    </xf>
    <xf numFmtId="0" fontId="4" fillId="2" borderId="27" xfId="4" applyNumberFormat="1" applyFont="1" applyFill="1" applyBorder="1" applyAlignment="1">
      <alignment horizontal="center" vertical="center" wrapText="1"/>
    </xf>
    <xf numFmtId="10" fontId="4" fillId="2" borderId="27" xfId="7" applyNumberFormat="1" applyFont="1" applyFill="1" applyBorder="1" applyAlignment="1">
      <alignment vertical="center" wrapText="1"/>
    </xf>
    <xf numFmtId="4" fontId="4" fillId="2" borderId="27" xfId="9" applyNumberFormat="1" applyFont="1" applyFill="1" applyBorder="1" applyAlignment="1">
      <alignment vertical="center" wrapText="1"/>
    </xf>
    <xf numFmtId="9" fontId="4" fillId="2" borderId="27" xfId="7" applyNumberFormat="1" applyFont="1" applyFill="1" applyBorder="1" applyAlignment="1">
      <alignment horizontal="center" vertical="center" wrapText="1"/>
    </xf>
    <xf numFmtId="10" fontId="4" fillId="2" borderId="27" xfId="7" applyNumberFormat="1" applyFont="1" applyFill="1" applyBorder="1" applyAlignment="1">
      <alignment horizontal="center" vertical="center" wrapText="1"/>
    </xf>
    <xf numFmtId="49" fontId="4" fillId="2" borderId="27" xfId="4" applyNumberFormat="1" applyFont="1" applyFill="1" applyBorder="1" applyAlignment="1">
      <alignment horizontal="center" vertical="center" wrapText="1"/>
    </xf>
    <xf numFmtId="4" fontId="4" fillId="2" borderId="27" xfId="4" applyNumberFormat="1" applyFont="1" applyFill="1" applyBorder="1" applyAlignment="1">
      <alignment horizontal="center" vertical="center" wrapText="1"/>
    </xf>
    <xf numFmtId="4" fontId="4" fillId="2" borderId="34" xfId="9" applyNumberFormat="1" applyFont="1" applyFill="1" applyBorder="1" applyAlignment="1">
      <alignment vertical="center" wrapText="1"/>
    </xf>
    <xf numFmtId="4" fontId="4" fillId="2" borderId="33" xfId="9" applyNumberFormat="1" applyFont="1" applyFill="1" applyBorder="1" applyAlignment="1">
      <alignment vertical="center" wrapText="1"/>
    </xf>
    <xf numFmtId="4" fontId="4" fillId="2" borderId="36" xfId="9" applyNumberFormat="1" applyFont="1" applyFill="1" applyBorder="1" applyAlignment="1">
      <alignment vertical="center" wrapText="1"/>
    </xf>
    <xf numFmtId="4" fontId="4" fillId="2" borderId="35" xfId="9" applyNumberFormat="1" applyFont="1" applyFill="1" applyBorder="1" applyAlignment="1">
      <alignment vertical="center" wrapText="1"/>
    </xf>
    <xf numFmtId="4" fontId="4" fillId="2" borderId="28" xfId="4" applyNumberFormat="1" applyFont="1" applyFill="1" applyBorder="1" applyAlignment="1">
      <alignment horizontal="center" vertical="center" wrapText="1"/>
    </xf>
    <xf numFmtId="4" fontId="4" fillId="2" borderId="30" xfId="4" applyNumberFormat="1" applyFont="1" applyFill="1" applyBorder="1" applyAlignment="1">
      <alignment horizontal="center" vertical="center" wrapText="1"/>
    </xf>
  </cellXfs>
  <cellStyles count="14">
    <cellStyle name="Normal" xfId="0" builtinId="0"/>
    <cellStyle name="Normal 2" xfId="2"/>
    <cellStyle name="Normal 2 2" xfId="8"/>
    <cellStyle name="Normal 3" xfId="10"/>
    <cellStyle name="Normal 5" xfId="4"/>
    <cellStyle name="Porcentagem" xfId="7" builtinId="5"/>
    <cellStyle name="Separador de milhares 2" xfId="11"/>
    <cellStyle name="Separador de milhares 3" xfId="5"/>
    <cellStyle name="Separador de milhares 3 2" xfId="9"/>
    <cellStyle name="Vírgula" xfId="1" builtinId="3"/>
    <cellStyle name="Vírgula 2" xfId="3"/>
    <cellStyle name="Vírgula 2 2" xfId="12"/>
    <cellStyle name="Vírgula 3" xfId="13"/>
    <cellStyle name="Vírgula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50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 txBox="1"/>
      </xdr:nvSpPr>
      <xdr:spPr>
        <a:xfrm>
          <a:off x="8820150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 txBox="1"/>
      </xdr:nvSpPr>
      <xdr:spPr>
        <a:xfrm>
          <a:off x="8820150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84731" cy="264560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 txBox="1"/>
      </xdr:nvSpPr>
      <xdr:spPr>
        <a:xfrm>
          <a:off x="882015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 txBox="1"/>
      </xdr:nvSpPr>
      <xdr:spPr>
        <a:xfrm>
          <a:off x="882015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xmlns="" id="{00000000-0008-0000-0200-000058000000}"/>
            </a:ext>
          </a:extLst>
        </xdr:cNvPr>
        <xdr:cNvSpPr txBox="1"/>
      </xdr:nvSpPr>
      <xdr:spPr>
        <a:xfrm>
          <a:off x="7581900" y="236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xmlns="" id="{00000000-0008-0000-0200-000059000000}"/>
            </a:ext>
          </a:extLst>
        </xdr:cNvPr>
        <xdr:cNvSpPr txBox="1"/>
      </xdr:nvSpPr>
      <xdr:spPr>
        <a:xfrm>
          <a:off x="7581900" y="236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xmlns="" id="{00000000-0008-0000-0200-00005A000000}"/>
            </a:ext>
          </a:extLst>
        </xdr:cNvPr>
        <xdr:cNvSpPr txBox="1"/>
      </xdr:nvSpPr>
      <xdr:spPr>
        <a:xfrm>
          <a:off x="7581900" y="236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xmlns="" id="{00000000-0008-0000-0200-00005B000000}"/>
            </a:ext>
          </a:extLst>
        </xdr:cNvPr>
        <xdr:cNvSpPr txBox="1"/>
      </xdr:nvSpPr>
      <xdr:spPr>
        <a:xfrm>
          <a:off x="7581900" y="236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xmlns="" id="{00000000-0008-0000-0200-00005C000000}"/>
            </a:ext>
          </a:extLst>
        </xdr:cNvPr>
        <xdr:cNvSpPr txBox="1"/>
      </xdr:nvSpPr>
      <xdr:spPr>
        <a:xfrm>
          <a:off x="7581900" y="236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xmlns="" id="{00000000-0008-0000-0200-00005D000000}"/>
            </a:ext>
          </a:extLst>
        </xdr:cNvPr>
        <xdr:cNvSpPr txBox="1"/>
      </xdr:nvSpPr>
      <xdr:spPr>
        <a:xfrm>
          <a:off x="7581900" y="236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xmlns="" id="{00000000-0008-0000-0200-00005E000000}"/>
            </a:ext>
          </a:extLst>
        </xdr:cNvPr>
        <xdr:cNvSpPr txBox="1"/>
      </xdr:nvSpPr>
      <xdr:spPr>
        <a:xfrm>
          <a:off x="7581900" y="236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xmlns="" id="{00000000-0008-0000-0200-00005F000000}"/>
            </a:ext>
          </a:extLst>
        </xdr:cNvPr>
        <xdr:cNvSpPr txBox="1"/>
      </xdr:nvSpPr>
      <xdr:spPr>
        <a:xfrm>
          <a:off x="7581900" y="236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xmlns="" id="{00000000-0008-0000-0200-000060000000}"/>
            </a:ext>
          </a:extLst>
        </xdr:cNvPr>
        <xdr:cNvSpPr txBox="1"/>
      </xdr:nvSpPr>
      <xdr:spPr>
        <a:xfrm>
          <a:off x="7581900" y="236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xmlns="" id="{00000000-0008-0000-0200-000061000000}"/>
            </a:ext>
          </a:extLst>
        </xdr:cNvPr>
        <xdr:cNvSpPr txBox="1"/>
      </xdr:nvSpPr>
      <xdr:spPr>
        <a:xfrm>
          <a:off x="7581900" y="236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xmlns="" id="{00000000-0008-0000-0200-000062000000}"/>
            </a:ext>
          </a:extLst>
        </xdr:cNvPr>
        <xdr:cNvSpPr txBox="1"/>
      </xdr:nvSpPr>
      <xdr:spPr>
        <a:xfrm>
          <a:off x="7581900" y="236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xmlns="" id="{00000000-0008-0000-0200-000063000000}"/>
            </a:ext>
          </a:extLst>
        </xdr:cNvPr>
        <xdr:cNvSpPr txBox="1"/>
      </xdr:nvSpPr>
      <xdr:spPr>
        <a:xfrm>
          <a:off x="7581900" y="236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xmlns="" id="{00000000-0008-0000-0200-000064000000}"/>
            </a:ext>
          </a:extLst>
        </xdr:cNvPr>
        <xdr:cNvSpPr txBox="1"/>
      </xdr:nvSpPr>
      <xdr:spPr>
        <a:xfrm>
          <a:off x="7581900" y="236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xmlns="" id="{00000000-0008-0000-0200-000065000000}"/>
            </a:ext>
          </a:extLst>
        </xdr:cNvPr>
        <xdr:cNvSpPr txBox="1"/>
      </xdr:nvSpPr>
      <xdr:spPr>
        <a:xfrm>
          <a:off x="7581900" y="236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50" name="CaixaDeTexto 49">
          <a:extLst>
            <a:ext uri="{FF2B5EF4-FFF2-40B4-BE49-F238E27FC236}">
              <a16:creationId xmlns:a16="http://schemas.microsoft.com/office/drawing/2014/main" xmlns="" id="{00000000-0008-0000-0200-000066000000}"/>
            </a:ext>
          </a:extLst>
        </xdr:cNvPr>
        <xdr:cNvSpPr txBox="1"/>
      </xdr:nvSpPr>
      <xdr:spPr>
        <a:xfrm>
          <a:off x="7581900" y="236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xmlns="" id="{00000000-0008-0000-0200-000067000000}"/>
            </a:ext>
          </a:extLst>
        </xdr:cNvPr>
        <xdr:cNvSpPr txBox="1"/>
      </xdr:nvSpPr>
      <xdr:spPr>
        <a:xfrm>
          <a:off x="7581900" y="236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xmlns="" id="{00000000-0008-0000-0200-000068000000}"/>
            </a:ext>
          </a:extLst>
        </xdr:cNvPr>
        <xdr:cNvSpPr txBox="1"/>
      </xdr:nvSpPr>
      <xdr:spPr>
        <a:xfrm>
          <a:off x="7581900" y="236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xmlns="" id="{00000000-0008-0000-0200-000069000000}"/>
            </a:ext>
          </a:extLst>
        </xdr:cNvPr>
        <xdr:cNvSpPr txBox="1"/>
      </xdr:nvSpPr>
      <xdr:spPr>
        <a:xfrm>
          <a:off x="7581900" y="236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xmlns="" id="{00000000-0008-0000-0200-00006A000000}"/>
            </a:ext>
          </a:extLst>
        </xdr:cNvPr>
        <xdr:cNvSpPr txBox="1"/>
      </xdr:nvSpPr>
      <xdr:spPr>
        <a:xfrm>
          <a:off x="7581900" y="236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xmlns="" id="{00000000-0008-0000-0200-00006B000000}"/>
            </a:ext>
          </a:extLst>
        </xdr:cNvPr>
        <xdr:cNvSpPr txBox="1"/>
      </xdr:nvSpPr>
      <xdr:spPr>
        <a:xfrm>
          <a:off x="7581900" y="236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xmlns="" id="{00000000-0008-0000-0200-00006C000000}"/>
            </a:ext>
          </a:extLst>
        </xdr:cNvPr>
        <xdr:cNvSpPr txBox="1"/>
      </xdr:nvSpPr>
      <xdr:spPr>
        <a:xfrm>
          <a:off x="7581900" y="236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57" name="CaixaDeTexto 56">
          <a:extLst>
            <a:ext uri="{FF2B5EF4-FFF2-40B4-BE49-F238E27FC236}">
              <a16:creationId xmlns:a16="http://schemas.microsoft.com/office/drawing/2014/main" xmlns="" id="{00000000-0008-0000-0200-00006D000000}"/>
            </a:ext>
          </a:extLst>
        </xdr:cNvPr>
        <xdr:cNvSpPr txBox="1"/>
      </xdr:nvSpPr>
      <xdr:spPr>
        <a:xfrm>
          <a:off x="7581900" y="236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58" name="CaixaDeTexto 57">
          <a:extLst>
            <a:ext uri="{FF2B5EF4-FFF2-40B4-BE49-F238E27FC236}">
              <a16:creationId xmlns:a16="http://schemas.microsoft.com/office/drawing/2014/main" xmlns="" id="{00000000-0008-0000-0200-00006E000000}"/>
            </a:ext>
          </a:extLst>
        </xdr:cNvPr>
        <xdr:cNvSpPr txBox="1"/>
      </xdr:nvSpPr>
      <xdr:spPr>
        <a:xfrm>
          <a:off x="7581900" y="236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59" name="CaixaDeTexto 58">
          <a:extLst>
            <a:ext uri="{FF2B5EF4-FFF2-40B4-BE49-F238E27FC236}">
              <a16:creationId xmlns:a16="http://schemas.microsoft.com/office/drawing/2014/main" xmlns="" id="{00000000-0008-0000-0200-00006F000000}"/>
            </a:ext>
          </a:extLst>
        </xdr:cNvPr>
        <xdr:cNvSpPr txBox="1"/>
      </xdr:nvSpPr>
      <xdr:spPr>
        <a:xfrm>
          <a:off x="7581900" y="236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60" name="CaixaDeTexto 59">
          <a:extLst>
            <a:ext uri="{FF2B5EF4-FFF2-40B4-BE49-F238E27FC236}">
              <a16:creationId xmlns:a16="http://schemas.microsoft.com/office/drawing/2014/main" xmlns="" id="{00000000-0008-0000-0200-000070000000}"/>
            </a:ext>
          </a:extLst>
        </xdr:cNvPr>
        <xdr:cNvSpPr txBox="1"/>
      </xdr:nvSpPr>
      <xdr:spPr>
        <a:xfrm>
          <a:off x="7581900" y="236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61" name="CaixaDeTexto 60">
          <a:extLst>
            <a:ext uri="{FF2B5EF4-FFF2-40B4-BE49-F238E27FC236}">
              <a16:creationId xmlns:a16="http://schemas.microsoft.com/office/drawing/2014/main" xmlns="" id="{00000000-0008-0000-0200-000071000000}"/>
            </a:ext>
          </a:extLst>
        </xdr:cNvPr>
        <xdr:cNvSpPr txBox="1"/>
      </xdr:nvSpPr>
      <xdr:spPr>
        <a:xfrm>
          <a:off x="7581900" y="236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62" name="CaixaDeTexto 61">
          <a:extLst>
            <a:ext uri="{FF2B5EF4-FFF2-40B4-BE49-F238E27FC236}">
              <a16:creationId xmlns:a16="http://schemas.microsoft.com/office/drawing/2014/main" xmlns="" id="{00000000-0008-0000-0200-000072000000}"/>
            </a:ext>
          </a:extLst>
        </xdr:cNvPr>
        <xdr:cNvSpPr txBox="1"/>
      </xdr:nvSpPr>
      <xdr:spPr>
        <a:xfrm>
          <a:off x="7581900" y="236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63" name="CaixaDeTexto 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81900" y="236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15" zoomScaleNormal="115" zoomScaleSheetLayoutView="110" zoomScalePageLayoutView="89" workbookViewId="0">
      <selection activeCell="H11" sqref="H11"/>
    </sheetView>
  </sheetViews>
  <sheetFormatPr defaultRowHeight="15" x14ac:dyDescent="0.25"/>
  <cols>
    <col min="2" max="2" width="44.140625" customWidth="1"/>
    <col min="3" max="6" width="18" customWidth="1"/>
    <col min="8" max="8" width="11.28515625" customWidth="1"/>
  </cols>
  <sheetData>
    <row r="1" spans="1:6" x14ac:dyDescent="0.25">
      <c r="B1" s="77" t="s">
        <v>228</v>
      </c>
    </row>
    <row r="2" spans="1:6" ht="15" customHeight="1" x14ac:dyDescent="0.25">
      <c r="A2" s="111" t="s">
        <v>0</v>
      </c>
      <c r="B2" s="113" t="s">
        <v>51</v>
      </c>
      <c r="C2" s="152" t="s">
        <v>180</v>
      </c>
      <c r="D2" s="152" t="s">
        <v>181</v>
      </c>
      <c r="E2" s="152" t="s">
        <v>182</v>
      </c>
      <c r="F2" s="164" t="s">
        <v>231</v>
      </c>
    </row>
    <row r="3" spans="1:6" x14ac:dyDescent="0.25">
      <c r="A3" s="112"/>
      <c r="B3" s="114"/>
      <c r="C3" s="151"/>
      <c r="D3" s="151"/>
      <c r="E3" s="151"/>
      <c r="F3" s="165"/>
    </row>
    <row r="4" spans="1:6" ht="30" customHeight="1" x14ac:dyDescent="0.25">
      <c r="A4" s="78">
        <v>1</v>
      </c>
      <c r="B4" s="79" t="str">
        <f>'Reforma salas'!B4</f>
        <v>Sala Pequi</v>
      </c>
      <c r="C4" s="80">
        <f>F4/3</f>
        <v>0</v>
      </c>
      <c r="D4" s="80">
        <f>C4</f>
        <v>0</v>
      </c>
      <c r="E4" s="80">
        <f>D4</f>
        <v>0</v>
      </c>
      <c r="F4" s="81">
        <f>'Reforma salas'!I4</f>
        <v>0</v>
      </c>
    </row>
    <row r="5" spans="1:6" ht="30" customHeight="1" x14ac:dyDescent="0.25">
      <c r="A5" s="78">
        <v>2</v>
      </c>
      <c r="B5" s="82" t="str">
        <f>'Reforma salas'!B51</f>
        <v>Retiradas</v>
      </c>
      <c r="C5" s="80">
        <f>F5</f>
        <v>0</v>
      </c>
      <c r="D5" s="80"/>
      <c r="E5" s="80"/>
      <c r="F5" s="81">
        <f>'Reforma salas'!I51</f>
        <v>0</v>
      </c>
    </row>
    <row r="6" spans="1:6" ht="30" customHeight="1" x14ac:dyDescent="0.25">
      <c r="A6" s="78">
        <v>3</v>
      </c>
      <c r="B6" s="83" t="str">
        <f>'Reforma salas'!B59</f>
        <v>Sala Presidente</v>
      </c>
      <c r="C6" s="80">
        <f>F6</f>
        <v>0</v>
      </c>
      <c r="D6" s="80"/>
      <c r="E6" s="80"/>
      <c r="F6" s="81">
        <f>'Reforma salas'!I59</f>
        <v>0</v>
      </c>
    </row>
    <row r="7" spans="1:6" ht="30" customHeight="1" x14ac:dyDescent="0.25">
      <c r="A7" s="78">
        <v>4</v>
      </c>
      <c r="B7" s="84" t="str">
        <f>'Reforma salas'!B62</f>
        <v>Sala DAF</v>
      </c>
      <c r="C7" s="80">
        <f>F7</f>
        <v>0</v>
      </c>
      <c r="D7" s="80"/>
      <c r="E7" s="80"/>
      <c r="F7" s="81">
        <f>'Reforma salas'!I62</f>
        <v>0</v>
      </c>
    </row>
    <row r="8" spans="1:6" ht="30" customHeight="1" x14ac:dyDescent="0.25">
      <c r="A8" s="78">
        <v>5</v>
      </c>
      <c r="B8" s="84" t="str">
        <f>'Reforma salas'!B65</f>
        <v>Limpeza Final</v>
      </c>
      <c r="C8" s="80"/>
      <c r="D8" s="80"/>
      <c r="E8" s="80">
        <f>F8</f>
        <v>0</v>
      </c>
      <c r="F8" s="81">
        <f>'Reforma salas'!I65</f>
        <v>0</v>
      </c>
    </row>
    <row r="9" spans="1:6" x14ac:dyDescent="0.25">
      <c r="A9" s="85"/>
      <c r="B9" s="86"/>
      <c r="C9" s="87"/>
      <c r="D9" s="87"/>
      <c r="E9" s="87"/>
      <c r="F9" s="88"/>
    </row>
    <row r="10" spans="1:6" x14ac:dyDescent="0.25">
      <c r="A10" s="115" t="s">
        <v>9</v>
      </c>
      <c r="B10" s="116"/>
      <c r="C10" s="90">
        <f>SUM(C4:C8)</f>
        <v>0</v>
      </c>
      <c r="D10" s="90">
        <f>SUM(D4:D8)</f>
        <v>0</v>
      </c>
      <c r="E10" s="90">
        <f>SUM(E4:E8)</f>
        <v>0</v>
      </c>
      <c r="F10" s="160">
        <f>SUM(F4:F8)</f>
        <v>0</v>
      </c>
    </row>
    <row r="11" spans="1:6" x14ac:dyDescent="0.25">
      <c r="A11" s="117" t="s">
        <v>52</v>
      </c>
      <c r="B11" s="118"/>
      <c r="C11" s="91">
        <f>C10*0.0349</f>
        <v>0</v>
      </c>
      <c r="D11" s="91">
        <f t="shared" ref="D11:F11" si="0">D10*0.0349</f>
        <v>0</v>
      </c>
      <c r="E11" s="91">
        <f t="shared" si="0"/>
        <v>0</v>
      </c>
      <c r="F11" s="161">
        <f t="shared" si="0"/>
        <v>0</v>
      </c>
    </row>
    <row r="12" spans="1:6" ht="15" customHeight="1" x14ac:dyDescent="0.25">
      <c r="A12" s="117" t="s">
        <v>32</v>
      </c>
      <c r="B12" s="119"/>
      <c r="C12" s="92">
        <f>(C10+C11)*0.2034</f>
        <v>0</v>
      </c>
      <c r="D12" s="92">
        <f t="shared" ref="D12:F12" si="1">(D10+D11)*0.2034</f>
        <v>0</v>
      </c>
      <c r="E12" s="92">
        <f t="shared" si="1"/>
        <v>0</v>
      </c>
      <c r="F12" s="162">
        <f t="shared" si="1"/>
        <v>0</v>
      </c>
    </row>
    <row r="13" spans="1:6" ht="15" customHeight="1" x14ac:dyDescent="0.25">
      <c r="A13" s="107" t="s">
        <v>53</v>
      </c>
      <c r="B13" s="108"/>
      <c r="C13" s="93">
        <f t="shared" ref="C13" si="2">SUM(C10:C12)</f>
        <v>0</v>
      </c>
      <c r="D13" s="93">
        <f t="shared" ref="D13:E13" si="3">SUM(D10:D12)</f>
        <v>0</v>
      </c>
      <c r="E13" s="93">
        <f t="shared" si="3"/>
        <v>0</v>
      </c>
      <c r="F13" s="163">
        <f>SUM(F10:F12)</f>
        <v>0</v>
      </c>
    </row>
    <row r="14" spans="1:6" x14ac:dyDescent="0.25">
      <c r="A14" s="107" t="s">
        <v>183</v>
      </c>
      <c r="B14" s="108"/>
      <c r="C14" s="109">
        <f>C13+D13</f>
        <v>0</v>
      </c>
      <c r="D14" s="110"/>
      <c r="E14" s="93">
        <f>E13</f>
        <v>0</v>
      </c>
      <c r="F14" s="163">
        <f>E14+C14</f>
        <v>0</v>
      </c>
    </row>
  </sheetData>
  <mergeCells count="12">
    <mergeCell ref="F2:F3"/>
    <mergeCell ref="E2:E3"/>
    <mergeCell ref="D2:D3"/>
    <mergeCell ref="A14:B14"/>
    <mergeCell ref="C14:D14"/>
    <mergeCell ref="A2:A3"/>
    <mergeCell ref="B2:B3"/>
    <mergeCell ref="A10:B10"/>
    <mergeCell ref="A11:B11"/>
    <mergeCell ref="A12:B12"/>
    <mergeCell ref="A13:B13"/>
    <mergeCell ref="C2:C3"/>
  </mergeCells>
  <printOptions horizontalCentered="1"/>
  <pageMargins left="0" right="0" top="1.3779527559055118" bottom="0.98425196850393704" header="0.39370078740157483" footer="0.19685039370078741"/>
  <pageSetup paperSize="9" scale="95" orientation="landscape" r:id="rId1"/>
  <headerFooter alignWithMargins="0">
    <oddHeader>&amp;L&amp;G&amp;C&amp;"Ecofont Vera Sans,Regular"FF Pinheiros
Sala Pequi&amp;R
Planilha de Orçamento
Boletim CPOS 177 - NOV/2019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C5" sqref="C5"/>
    </sheetView>
  </sheetViews>
  <sheetFormatPr defaultRowHeight="15" x14ac:dyDescent="0.25"/>
  <cols>
    <col min="2" max="2" width="44.140625" customWidth="1"/>
    <col min="3" max="5" width="18" customWidth="1"/>
    <col min="6" max="6" width="18" hidden="1" customWidth="1"/>
    <col min="7" max="7" width="18" customWidth="1"/>
    <col min="9" max="9" width="11.28515625" customWidth="1"/>
  </cols>
  <sheetData>
    <row r="1" spans="1:7" x14ac:dyDescent="0.25">
      <c r="B1" s="77" t="s">
        <v>228</v>
      </c>
    </row>
    <row r="2" spans="1:7" ht="15" customHeight="1" x14ac:dyDescent="0.25">
      <c r="A2" s="153" t="s">
        <v>0</v>
      </c>
      <c r="B2" s="153" t="s">
        <v>51</v>
      </c>
      <c r="C2" s="158" t="s">
        <v>180</v>
      </c>
      <c r="D2" s="158" t="s">
        <v>181</v>
      </c>
      <c r="E2" s="158" t="s">
        <v>182</v>
      </c>
      <c r="F2" s="159" t="s">
        <v>229</v>
      </c>
      <c r="G2" s="159"/>
    </row>
    <row r="3" spans="1:7" ht="15" customHeight="1" x14ac:dyDescent="0.25">
      <c r="A3" s="153"/>
      <c r="B3" s="153"/>
      <c r="C3" s="158"/>
      <c r="D3" s="158"/>
      <c r="E3" s="158"/>
      <c r="F3" s="159"/>
      <c r="G3" s="159"/>
    </row>
    <row r="4" spans="1:7" ht="30" hidden="1" customHeight="1" x14ac:dyDescent="0.25">
      <c r="A4" s="145">
        <v>1</v>
      </c>
      <c r="B4" s="145" t="str">
        <f>'Reforma salas'!B4</f>
        <v>Sala Pequi</v>
      </c>
      <c r="C4" s="148">
        <f>F4/3</f>
        <v>0</v>
      </c>
      <c r="D4" s="148">
        <f>C4</f>
        <v>0</v>
      </c>
      <c r="E4" s="148">
        <f>D4</f>
        <v>0</v>
      </c>
      <c r="F4" s="81">
        <f>'Reforma salas'!I4</f>
        <v>0</v>
      </c>
      <c r="G4" s="149" t="e">
        <f>F4/$F$15</f>
        <v>#DIV/0!</v>
      </c>
    </row>
    <row r="5" spans="1:7" ht="30" customHeight="1" x14ac:dyDescent="0.25">
      <c r="A5" s="145"/>
      <c r="B5" s="145"/>
      <c r="C5" s="150" t="e">
        <f>C4/$F$15</f>
        <v>#DIV/0!</v>
      </c>
      <c r="D5" s="150" t="e">
        <f>D4/$F$15</f>
        <v>#DIV/0!</v>
      </c>
      <c r="E5" s="150" t="e">
        <f>E4/$F$15</f>
        <v>#DIV/0!</v>
      </c>
      <c r="F5" s="81"/>
      <c r="G5" s="149"/>
    </row>
    <row r="6" spans="1:7" ht="30" hidden="1" customHeight="1" x14ac:dyDescent="0.25">
      <c r="A6" s="145">
        <v>2</v>
      </c>
      <c r="B6" s="146" t="str">
        <f>'Reforma salas'!B51</f>
        <v>Retiradas</v>
      </c>
      <c r="C6" s="148">
        <f>F6</f>
        <v>0</v>
      </c>
      <c r="D6" s="148"/>
      <c r="E6" s="148"/>
      <c r="F6" s="81">
        <f>'Reforma salas'!I51</f>
        <v>0</v>
      </c>
      <c r="G6" s="149" t="e">
        <f>F6/$F$15</f>
        <v>#DIV/0!</v>
      </c>
    </row>
    <row r="7" spans="1:7" ht="30" customHeight="1" x14ac:dyDescent="0.25">
      <c r="A7" s="145"/>
      <c r="B7" s="146"/>
      <c r="C7" s="150" t="e">
        <f>C6/$F$15</f>
        <v>#DIV/0!</v>
      </c>
      <c r="D7" s="148"/>
      <c r="E7" s="148"/>
      <c r="F7" s="81"/>
      <c r="G7" s="149"/>
    </row>
    <row r="8" spans="1:7" ht="30" hidden="1" customHeight="1" x14ac:dyDescent="0.25">
      <c r="A8" s="145">
        <v>3</v>
      </c>
      <c r="B8" s="147" t="str">
        <f>'Reforma salas'!B59</f>
        <v>Sala Presidente</v>
      </c>
      <c r="C8" s="148">
        <f>F8</f>
        <v>0</v>
      </c>
      <c r="D8" s="148"/>
      <c r="E8" s="148"/>
      <c r="F8" s="81">
        <f>'Reforma salas'!I59</f>
        <v>0</v>
      </c>
      <c r="G8" s="149" t="e">
        <f>F8/$F$15</f>
        <v>#DIV/0!</v>
      </c>
    </row>
    <row r="9" spans="1:7" ht="30" customHeight="1" x14ac:dyDescent="0.25">
      <c r="A9" s="145"/>
      <c r="B9" s="147"/>
      <c r="C9" s="150" t="e">
        <f>C8/$F$15</f>
        <v>#DIV/0!</v>
      </c>
      <c r="D9" s="148"/>
      <c r="E9" s="148"/>
      <c r="F9" s="81"/>
      <c r="G9" s="149"/>
    </row>
    <row r="10" spans="1:7" ht="30" hidden="1" customHeight="1" x14ac:dyDescent="0.25">
      <c r="A10" s="145">
        <v>4</v>
      </c>
      <c r="B10" s="146" t="str">
        <f>'Reforma salas'!B62</f>
        <v>Sala DAF</v>
      </c>
      <c r="C10" s="148">
        <f>F10</f>
        <v>0</v>
      </c>
      <c r="D10" s="148"/>
      <c r="E10" s="148"/>
      <c r="F10" s="81">
        <f>'Reforma salas'!I62</f>
        <v>0</v>
      </c>
      <c r="G10" s="149" t="e">
        <f>F10/$F$15</f>
        <v>#DIV/0!</v>
      </c>
    </row>
    <row r="11" spans="1:7" ht="30" customHeight="1" x14ac:dyDescent="0.25">
      <c r="A11" s="145"/>
      <c r="B11" s="146"/>
      <c r="C11" s="150" t="e">
        <f>C10/$F$15</f>
        <v>#DIV/0!</v>
      </c>
      <c r="D11" s="148"/>
      <c r="E11" s="148"/>
      <c r="F11" s="81"/>
      <c r="G11" s="149"/>
    </row>
    <row r="12" spans="1:7" ht="30" hidden="1" customHeight="1" x14ac:dyDescent="0.25">
      <c r="A12" s="145">
        <v>5</v>
      </c>
      <c r="B12" s="146" t="str">
        <f>'Reforma salas'!B65</f>
        <v>Limpeza Final</v>
      </c>
      <c r="C12" s="148"/>
      <c r="D12" s="148"/>
      <c r="E12" s="148">
        <f>F12</f>
        <v>0</v>
      </c>
      <c r="F12" s="81">
        <f>'Reforma salas'!I65</f>
        <v>0</v>
      </c>
      <c r="G12" s="149" t="e">
        <f>F12/$F$15</f>
        <v>#DIV/0!</v>
      </c>
    </row>
    <row r="13" spans="1:7" ht="30" customHeight="1" x14ac:dyDescent="0.25">
      <c r="A13" s="145"/>
      <c r="B13" s="146"/>
      <c r="C13" s="148"/>
      <c r="D13" s="148"/>
      <c r="E13" s="150" t="e">
        <f>E12/$F$15</f>
        <v>#DIV/0!</v>
      </c>
      <c r="F13" s="81"/>
      <c r="G13" s="149"/>
    </row>
    <row r="14" spans="1:7" x14ac:dyDescent="0.25">
      <c r="A14" s="85"/>
      <c r="B14" s="86"/>
      <c r="C14" s="87"/>
      <c r="D14" s="87"/>
      <c r="E14" s="87"/>
      <c r="F14" s="88"/>
      <c r="G14" s="89"/>
    </row>
    <row r="15" spans="1:7" x14ac:dyDescent="0.25">
      <c r="A15" s="153" t="s">
        <v>9</v>
      </c>
      <c r="B15" s="153"/>
      <c r="C15" s="154" t="e">
        <f>SUM(C5,C7,C9,C11,C13)</f>
        <v>#DIV/0!</v>
      </c>
      <c r="D15" s="154" t="e">
        <f t="shared" ref="D15:E15" si="0">SUM(D5,D7,D9,D11,D13)</f>
        <v>#DIV/0!</v>
      </c>
      <c r="E15" s="154" t="e">
        <f t="shared" si="0"/>
        <v>#DIV/0!</v>
      </c>
      <c r="F15" s="155">
        <f>SUM(F4:F12)</f>
        <v>0</v>
      </c>
      <c r="G15" s="156" t="e">
        <f>SUM(G4:G12)</f>
        <v>#DIV/0!</v>
      </c>
    </row>
    <row r="16" spans="1:7" ht="15" customHeight="1" x14ac:dyDescent="0.25">
      <c r="A16" s="153" t="s">
        <v>230</v>
      </c>
      <c r="B16" s="153"/>
      <c r="C16" s="157" t="e">
        <f>SUM(C15,D15)</f>
        <v>#DIV/0!</v>
      </c>
      <c r="D16" s="157"/>
      <c r="E16" s="154" t="e">
        <f>SUM(E15)</f>
        <v>#DIV/0!</v>
      </c>
      <c r="F16" s="155" t="e">
        <f>E16+C16</f>
        <v>#DIV/0!</v>
      </c>
      <c r="G16" s="156"/>
    </row>
  </sheetData>
  <mergeCells count="25">
    <mergeCell ref="E2:E3"/>
    <mergeCell ref="D2:D3"/>
    <mergeCell ref="C2:C3"/>
    <mergeCell ref="G12:G13"/>
    <mergeCell ref="G10:G11"/>
    <mergeCell ref="G8:G9"/>
    <mergeCell ref="G6:G7"/>
    <mergeCell ref="G4:G5"/>
    <mergeCell ref="F2:G3"/>
    <mergeCell ref="A4:A5"/>
    <mergeCell ref="B4:B5"/>
    <mergeCell ref="A6:A7"/>
    <mergeCell ref="A8:A9"/>
    <mergeCell ref="A10:A11"/>
    <mergeCell ref="A12:A13"/>
    <mergeCell ref="B12:B13"/>
    <mergeCell ref="B10:B11"/>
    <mergeCell ref="B8:B9"/>
    <mergeCell ref="B6:B7"/>
    <mergeCell ref="A2:A3"/>
    <mergeCell ref="B2:B3"/>
    <mergeCell ref="A15:B15"/>
    <mergeCell ref="G15:G16"/>
    <mergeCell ref="A16:B16"/>
    <mergeCell ref="C16:D16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showGridLines="0" tabSelected="1" view="pageBreakPreview" zoomScale="70" zoomScaleNormal="90" zoomScaleSheetLayoutView="70" workbookViewId="0">
      <pane ySplit="2" topLeftCell="A3" activePane="bottomLeft" state="frozen"/>
      <selection pane="bottomLeft" activeCell="G73" sqref="G73"/>
    </sheetView>
  </sheetViews>
  <sheetFormatPr defaultColWidth="9.140625" defaultRowHeight="15" x14ac:dyDescent="0.25"/>
  <cols>
    <col min="1" max="1" width="10.42578125" style="67" customWidth="1"/>
    <col min="2" max="2" width="21.140625" style="68" customWidth="1"/>
    <col min="3" max="3" width="100.7109375" style="1" customWidth="1"/>
    <col min="4" max="4" width="10.140625" style="69" bestFit="1" customWidth="1"/>
    <col min="5" max="5" width="13.7109375" style="41" customWidth="1"/>
    <col min="6" max="8" width="15.7109375" style="41" customWidth="1"/>
    <col min="9" max="9" width="18.7109375" style="41" customWidth="1"/>
    <col min="10" max="10" width="9.140625" style="1"/>
    <col min="11" max="11" width="18.85546875" style="1" customWidth="1"/>
    <col min="12" max="12" width="16.85546875" style="1" customWidth="1"/>
    <col min="13" max="16384" width="9.140625" style="1"/>
  </cols>
  <sheetData>
    <row r="1" spans="1:16" ht="18" customHeight="1" x14ac:dyDescent="0.25">
      <c r="A1" s="122" t="s">
        <v>0</v>
      </c>
      <c r="B1" s="124" t="s">
        <v>1</v>
      </c>
      <c r="C1" s="124" t="s">
        <v>2</v>
      </c>
      <c r="D1" s="126" t="s">
        <v>3</v>
      </c>
      <c r="E1" s="128" t="s">
        <v>4</v>
      </c>
      <c r="F1" s="130" t="s">
        <v>5</v>
      </c>
      <c r="G1" s="130"/>
      <c r="H1" s="130"/>
      <c r="I1" s="131"/>
    </row>
    <row r="2" spans="1:16" ht="18" customHeight="1" x14ac:dyDescent="0.25">
      <c r="A2" s="123"/>
      <c r="B2" s="125"/>
      <c r="C2" s="125"/>
      <c r="D2" s="127"/>
      <c r="E2" s="129"/>
      <c r="F2" s="2" t="s">
        <v>6</v>
      </c>
      <c r="G2" s="2" t="s">
        <v>7</v>
      </c>
      <c r="H2" s="2" t="s">
        <v>8</v>
      </c>
      <c r="I2" s="3" t="s">
        <v>9</v>
      </c>
    </row>
    <row r="3" spans="1:16" ht="18" customHeight="1" x14ac:dyDescent="0.25">
      <c r="A3" s="4"/>
      <c r="B3" s="5"/>
      <c r="C3" s="6"/>
      <c r="D3" s="7"/>
      <c r="E3" s="8"/>
      <c r="F3" s="9"/>
      <c r="G3" s="9"/>
      <c r="H3" s="10"/>
      <c r="I3" s="11"/>
    </row>
    <row r="4" spans="1:16" x14ac:dyDescent="0.25">
      <c r="A4" s="12">
        <v>1</v>
      </c>
      <c r="B4" s="21" t="s">
        <v>123</v>
      </c>
      <c r="C4" s="13"/>
      <c r="D4" s="14"/>
      <c r="E4" s="22"/>
      <c r="F4" s="22"/>
      <c r="G4" s="22"/>
      <c r="H4" s="23"/>
      <c r="I4" s="24">
        <f>SUM(I5:I49)</f>
        <v>0</v>
      </c>
      <c r="K4" s="25"/>
    </row>
    <row r="5" spans="1:16" x14ac:dyDescent="0.25">
      <c r="A5" s="15" t="s">
        <v>10</v>
      </c>
      <c r="B5" s="16" t="s">
        <v>65</v>
      </c>
      <c r="C5" s="17" t="s">
        <v>66</v>
      </c>
      <c r="D5" s="16" t="s">
        <v>11</v>
      </c>
      <c r="E5" s="16">
        <f>(5.6+5.6+4.2+4.2)*2.85+(4.2*5.6)</f>
        <v>79.38</v>
      </c>
      <c r="F5" s="18"/>
      <c r="G5" s="19"/>
      <c r="H5" s="19">
        <f>ROUND(F5+G5,2)</f>
        <v>0</v>
      </c>
      <c r="I5" s="20">
        <f>ROUND(H5*E5,2)</f>
        <v>0</v>
      </c>
    </row>
    <row r="6" spans="1:16" x14ac:dyDescent="0.25">
      <c r="A6" s="15" t="s">
        <v>124</v>
      </c>
      <c r="B6" s="16" t="s">
        <v>162</v>
      </c>
      <c r="C6" s="17" t="s">
        <v>163</v>
      </c>
      <c r="D6" s="16" t="s">
        <v>11</v>
      </c>
      <c r="E6" s="16">
        <f>E25</f>
        <v>23.52</v>
      </c>
      <c r="F6" s="18"/>
      <c r="G6" s="19"/>
      <c r="H6" s="19">
        <f t="shared" ref="H6:H49" si="0">ROUND(F6+G6,2)</f>
        <v>0</v>
      </c>
      <c r="I6" s="20">
        <f t="shared" ref="I6:I49" si="1">ROUND(H6*E6,2)</f>
        <v>0</v>
      </c>
    </row>
    <row r="7" spans="1:16" x14ac:dyDescent="0.25">
      <c r="A7" s="15" t="s">
        <v>125</v>
      </c>
      <c r="B7" s="16" t="s">
        <v>27</v>
      </c>
      <c r="C7" s="17" t="s">
        <v>28</v>
      </c>
      <c r="D7" s="16" t="s">
        <v>11</v>
      </c>
      <c r="E7" s="16">
        <f>E5</f>
        <v>79.38</v>
      </c>
      <c r="F7" s="18"/>
      <c r="G7" s="19"/>
      <c r="H7" s="19">
        <f t="shared" si="0"/>
        <v>0</v>
      </c>
      <c r="I7" s="20">
        <f t="shared" si="1"/>
        <v>0</v>
      </c>
      <c r="K7" s="25"/>
      <c r="L7" s="27"/>
      <c r="M7" s="25"/>
      <c r="N7" s="28"/>
      <c r="O7" s="28"/>
      <c r="P7" s="28"/>
    </row>
    <row r="8" spans="1:16" ht="30" x14ac:dyDescent="0.25">
      <c r="A8" s="15" t="s">
        <v>126</v>
      </c>
      <c r="B8" s="16" t="s">
        <v>67</v>
      </c>
      <c r="C8" s="17" t="s">
        <v>68</v>
      </c>
      <c r="D8" s="16" t="s">
        <v>69</v>
      </c>
      <c r="E8" s="16">
        <v>1</v>
      </c>
      <c r="F8" s="18"/>
      <c r="G8" s="19"/>
      <c r="H8" s="19">
        <f t="shared" si="0"/>
        <v>0</v>
      </c>
      <c r="I8" s="20">
        <f t="shared" si="1"/>
        <v>0</v>
      </c>
      <c r="K8" s="25"/>
      <c r="L8" s="27"/>
      <c r="M8" s="25"/>
      <c r="N8" s="28"/>
      <c r="O8" s="28"/>
      <c r="P8" s="28"/>
    </row>
    <row r="9" spans="1:16" x14ac:dyDescent="0.25">
      <c r="A9" s="15" t="s">
        <v>127</v>
      </c>
      <c r="B9" s="16" t="s">
        <v>70</v>
      </c>
      <c r="C9" s="17" t="s">
        <v>71</v>
      </c>
      <c r="D9" s="16" t="s">
        <v>11</v>
      </c>
      <c r="E9" s="16">
        <v>3</v>
      </c>
      <c r="F9" s="18"/>
      <c r="G9" s="19"/>
      <c r="H9" s="19">
        <f t="shared" si="0"/>
        <v>0</v>
      </c>
      <c r="I9" s="20">
        <f t="shared" si="1"/>
        <v>0</v>
      </c>
      <c r="K9" s="25"/>
      <c r="L9" s="27"/>
      <c r="M9" s="25"/>
      <c r="N9" s="28"/>
      <c r="O9" s="28"/>
      <c r="P9" s="28"/>
    </row>
    <row r="10" spans="1:16" x14ac:dyDescent="0.25">
      <c r="A10" s="15" t="s">
        <v>128</v>
      </c>
      <c r="B10" s="16" t="s">
        <v>121</v>
      </c>
      <c r="C10" s="17" t="s">
        <v>122</v>
      </c>
      <c r="D10" s="16" t="s">
        <v>21</v>
      </c>
      <c r="E10" s="16">
        <v>8</v>
      </c>
      <c r="F10" s="18"/>
      <c r="G10" s="19"/>
      <c r="H10" s="19">
        <f t="shared" si="0"/>
        <v>0</v>
      </c>
      <c r="I10" s="20">
        <f t="shared" si="1"/>
        <v>0</v>
      </c>
      <c r="K10" s="25"/>
      <c r="L10" s="27"/>
      <c r="M10" s="25"/>
      <c r="N10" s="28"/>
      <c r="O10" s="28"/>
      <c r="P10" s="28"/>
    </row>
    <row r="11" spans="1:16" x14ac:dyDescent="0.25">
      <c r="A11" s="15" t="s">
        <v>129</v>
      </c>
      <c r="B11" s="16" t="s">
        <v>72</v>
      </c>
      <c r="C11" s="17" t="s">
        <v>73</v>
      </c>
      <c r="D11" s="16" t="s">
        <v>13</v>
      </c>
      <c r="E11" s="16">
        <v>6</v>
      </c>
      <c r="F11" s="18"/>
      <c r="G11" s="19"/>
      <c r="H11" s="19">
        <f t="shared" si="0"/>
        <v>0</v>
      </c>
      <c r="I11" s="20">
        <f t="shared" si="1"/>
        <v>0</v>
      </c>
      <c r="K11" s="25"/>
      <c r="L11" s="27"/>
      <c r="M11" s="25"/>
      <c r="N11" s="28"/>
      <c r="O11" s="28"/>
      <c r="P11" s="28"/>
    </row>
    <row r="12" spans="1:16" x14ac:dyDescent="0.25">
      <c r="A12" s="15" t="s">
        <v>130</v>
      </c>
      <c r="B12" s="16" t="s">
        <v>74</v>
      </c>
      <c r="C12" s="17" t="s">
        <v>75</v>
      </c>
      <c r="D12" s="16" t="s">
        <v>13</v>
      </c>
      <c r="E12" s="16">
        <v>4</v>
      </c>
      <c r="F12" s="18"/>
      <c r="G12" s="19"/>
      <c r="H12" s="19">
        <f t="shared" si="0"/>
        <v>0</v>
      </c>
      <c r="I12" s="20">
        <f t="shared" si="1"/>
        <v>0</v>
      </c>
    </row>
    <row r="13" spans="1:16" ht="30" x14ac:dyDescent="0.25">
      <c r="A13" s="15" t="s">
        <v>131</v>
      </c>
      <c r="B13" s="16" t="s">
        <v>76</v>
      </c>
      <c r="C13" s="17" t="s">
        <v>77</v>
      </c>
      <c r="D13" s="16" t="s">
        <v>21</v>
      </c>
      <c r="E13" s="16">
        <v>2</v>
      </c>
      <c r="F13" s="18"/>
      <c r="G13" s="19"/>
      <c r="H13" s="19">
        <f t="shared" si="0"/>
        <v>0</v>
      </c>
      <c r="I13" s="20">
        <f t="shared" si="1"/>
        <v>0</v>
      </c>
    </row>
    <row r="14" spans="1:16" x14ac:dyDescent="0.25">
      <c r="A14" s="15" t="s">
        <v>132</v>
      </c>
      <c r="B14" s="16" t="s">
        <v>78</v>
      </c>
      <c r="C14" s="17" t="s">
        <v>79</v>
      </c>
      <c r="D14" s="16" t="s">
        <v>21</v>
      </c>
      <c r="E14" s="16">
        <v>3</v>
      </c>
      <c r="F14" s="18"/>
      <c r="G14" s="19"/>
      <c r="H14" s="19">
        <f t="shared" si="0"/>
        <v>0</v>
      </c>
      <c r="I14" s="20">
        <f t="shared" si="1"/>
        <v>0</v>
      </c>
    </row>
    <row r="15" spans="1:16" x14ac:dyDescent="0.25">
      <c r="A15" s="15" t="s">
        <v>133</v>
      </c>
      <c r="B15" s="16" t="s">
        <v>80</v>
      </c>
      <c r="C15" s="17" t="s">
        <v>81</v>
      </c>
      <c r="D15" s="16" t="s">
        <v>13</v>
      </c>
      <c r="E15" s="16">
        <f>(4.8+5.6+4.2+6)</f>
        <v>20.599999999999998</v>
      </c>
      <c r="F15" s="18"/>
      <c r="G15" s="19"/>
      <c r="H15" s="19">
        <f t="shared" si="0"/>
        <v>0</v>
      </c>
      <c r="I15" s="20">
        <f t="shared" si="1"/>
        <v>0</v>
      </c>
    </row>
    <row r="16" spans="1:16" ht="30" x14ac:dyDescent="0.25">
      <c r="A16" s="15" t="s">
        <v>134</v>
      </c>
      <c r="B16" s="16" t="s">
        <v>82</v>
      </c>
      <c r="C16" s="17" t="s">
        <v>83</v>
      </c>
      <c r="D16" s="16" t="s">
        <v>21</v>
      </c>
      <c r="E16" s="16">
        <v>6</v>
      </c>
      <c r="F16" s="18"/>
      <c r="G16" s="19"/>
      <c r="H16" s="19">
        <f t="shared" si="0"/>
        <v>0</v>
      </c>
      <c r="I16" s="20">
        <f t="shared" si="1"/>
        <v>0</v>
      </c>
    </row>
    <row r="17" spans="1:9" ht="30" x14ac:dyDescent="0.25">
      <c r="A17" s="15" t="s">
        <v>135</v>
      </c>
      <c r="B17" s="16" t="s">
        <v>119</v>
      </c>
      <c r="C17" s="17" t="s">
        <v>120</v>
      </c>
      <c r="D17" s="16" t="s">
        <v>21</v>
      </c>
      <c r="E17" s="16">
        <v>7</v>
      </c>
      <c r="F17" s="18"/>
      <c r="G17" s="19"/>
      <c r="H17" s="19">
        <f t="shared" si="0"/>
        <v>0</v>
      </c>
      <c r="I17" s="20">
        <f t="shared" si="1"/>
        <v>0</v>
      </c>
    </row>
    <row r="18" spans="1:9" x14ac:dyDescent="0.25">
      <c r="A18" s="15" t="s">
        <v>136</v>
      </c>
      <c r="B18" s="16" t="s">
        <v>84</v>
      </c>
      <c r="C18" s="17" t="s">
        <v>85</v>
      </c>
      <c r="D18" s="16" t="s">
        <v>21</v>
      </c>
      <c r="E18" s="16">
        <v>1</v>
      </c>
      <c r="F18" s="18"/>
      <c r="G18" s="19"/>
      <c r="H18" s="19">
        <f t="shared" si="0"/>
        <v>0</v>
      </c>
      <c r="I18" s="20">
        <f t="shared" si="1"/>
        <v>0</v>
      </c>
    </row>
    <row r="19" spans="1:9" x14ac:dyDescent="0.25">
      <c r="A19" s="15" t="s">
        <v>137</v>
      </c>
      <c r="B19" s="16" t="s">
        <v>86</v>
      </c>
      <c r="C19" s="17" t="s">
        <v>87</v>
      </c>
      <c r="D19" s="16" t="s">
        <v>21</v>
      </c>
      <c r="E19" s="16">
        <f>E16</f>
        <v>6</v>
      </c>
      <c r="F19" s="18"/>
      <c r="G19" s="19"/>
      <c r="H19" s="19">
        <f t="shared" si="0"/>
        <v>0</v>
      </c>
      <c r="I19" s="20">
        <f t="shared" si="1"/>
        <v>0</v>
      </c>
    </row>
    <row r="20" spans="1:9" x14ac:dyDescent="0.25">
      <c r="A20" s="15" t="s">
        <v>138</v>
      </c>
      <c r="B20" s="16" t="s">
        <v>29</v>
      </c>
      <c r="C20" s="17" t="s">
        <v>30</v>
      </c>
      <c r="D20" s="16" t="s">
        <v>13</v>
      </c>
      <c r="E20" s="16">
        <f>E15*2</f>
        <v>41.199999999999996</v>
      </c>
      <c r="F20" s="18"/>
      <c r="G20" s="19"/>
      <c r="H20" s="19">
        <f t="shared" si="0"/>
        <v>0</v>
      </c>
      <c r="I20" s="20">
        <f t="shared" si="1"/>
        <v>0</v>
      </c>
    </row>
    <row r="21" spans="1:9" x14ac:dyDescent="0.25">
      <c r="A21" s="15" t="s">
        <v>139</v>
      </c>
      <c r="B21" s="16" t="s">
        <v>88</v>
      </c>
      <c r="C21" s="17" t="s">
        <v>89</v>
      </c>
      <c r="D21" s="16" t="s">
        <v>13</v>
      </c>
      <c r="E21" s="16">
        <v>41.2</v>
      </c>
      <c r="F21" s="18"/>
      <c r="G21" s="19"/>
      <c r="H21" s="19">
        <f t="shared" si="0"/>
        <v>0</v>
      </c>
      <c r="I21" s="20">
        <f t="shared" si="1"/>
        <v>0</v>
      </c>
    </row>
    <row r="22" spans="1:9" x14ac:dyDescent="0.25">
      <c r="A22" s="15" t="s">
        <v>140</v>
      </c>
      <c r="B22" s="16" t="s">
        <v>90</v>
      </c>
      <c r="C22" s="17" t="s">
        <v>91</v>
      </c>
      <c r="D22" s="16" t="s">
        <v>21</v>
      </c>
      <c r="E22" s="16">
        <v>4</v>
      </c>
      <c r="F22" s="18"/>
      <c r="G22" s="19"/>
      <c r="H22" s="19">
        <f t="shared" si="0"/>
        <v>0</v>
      </c>
      <c r="I22" s="20">
        <f t="shared" si="1"/>
        <v>0</v>
      </c>
    </row>
    <row r="23" spans="1:9" x14ac:dyDescent="0.25">
      <c r="A23" s="15" t="s">
        <v>141</v>
      </c>
      <c r="B23" s="16" t="s">
        <v>92</v>
      </c>
      <c r="C23" s="17" t="s">
        <v>93</v>
      </c>
      <c r="D23" s="16" t="s">
        <v>94</v>
      </c>
      <c r="E23" s="16">
        <v>4</v>
      </c>
      <c r="F23" s="18"/>
      <c r="G23" s="19"/>
      <c r="H23" s="19">
        <f t="shared" si="0"/>
        <v>0</v>
      </c>
      <c r="I23" s="20">
        <f t="shared" si="1"/>
        <v>0</v>
      </c>
    </row>
    <row r="24" spans="1:9" ht="30" x14ac:dyDescent="0.25">
      <c r="A24" s="15" t="s">
        <v>142</v>
      </c>
      <c r="B24" s="16" t="s">
        <v>177</v>
      </c>
      <c r="C24" s="17" t="s">
        <v>178</v>
      </c>
      <c r="D24" s="16" t="s">
        <v>11</v>
      </c>
      <c r="E24" s="16">
        <v>5</v>
      </c>
      <c r="F24" s="18"/>
      <c r="G24" s="19"/>
      <c r="H24" s="19">
        <f t="shared" si="0"/>
        <v>0</v>
      </c>
      <c r="I24" s="20">
        <f t="shared" si="1"/>
        <v>0</v>
      </c>
    </row>
    <row r="25" spans="1:9" x14ac:dyDescent="0.25">
      <c r="A25" s="15" t="s">
        <v>143</v>
      </c>
      <c r="B25" s="16" t="s">
        <v>97</v>
      </c>
      <c r="C25" s="17" t="s">
        <v>96</v>
      </c>
      <c r="D25" s="16" t="s">
        <v>11</v>
      </c>
      <c r="E25" s="16">
        <f>4.2*5.6</f>
        <v>23.52</v>
      </c>
      <c r="F25" s="18"/>
      <c r="G25" s="19"/>
      <c r="H25" s="19">
        <f t="shared" si="0"/>
        <v>0</v>
      </c>
      <c r="I25" s="20">
        <f t="shared" si="1"/>
        <v>0</v>
      </c>
    </row>
    <row r="26" spans="1:9" ht="30" x14ac:dyDescent="0.25">
      <c r="A26" s="15" t="s">
        <v>144</v>
      </c>
      <c r="B26" s="16" t="s">
        <v>98</v>
      </c>
      <c r="C26" s="17" t="s">
        <v>99</v>
      </c>
      <c r="D26" s="16" t="s">
        <v>21</v>
      </c>
      <c r="E26" s="16">
        <v>4</v>
      </c>
      <c r="F26" s="18"/>
      <c r="G26" s="19"/>
      <c r="H26" s="19">
        <f t="shared" si="0"/>
        <v>0</v>
      </c>
      <c r="I26" s="20">
        <f t="shared" si="1"/>
        <v>0</v>
      </c>
    </row>
    <row r="27" spans="1:9" ht="30" x14ac:dyDescent="0.25">
      <c r="A27" s="15" t="s">
        <v>145</v>
      </c>
      <c r="B27" s="16" t="s">
        <v>100</v>
      </c>
      <c r="C27" s="17" t="s">
        <v>101</v>
      </c>
      <c r="D27" s="16" t="s">
        <v>21</v>
      </c>
      <c r="E27" s="16">
        <v>8</v>
      </c>
      <c r="F27" s="18"/>
      <c r="G27" s="19"/>
      <c r="H27" s="19">
        <f t="shared" si="0"/>
        <v>0</v>
      </c>
      <c r="I27" s="20">
        <f t="shared" si="1"/>
        <v>0</v>
      </c>
    </row>
    <row r="28" spans="1:9" ht="30" x14ac:dyDescent="0.25">
      <c r="A28" s="15" t="s">
        <v>146</v>
      </c>
      <c r="B28" s="16" t="s">
        <v>151</v>
      </c>
      <c r="C28" s="17" t="s">
        <v>152</v>
      </c>
      <c r="D28" s="16" t="s">
        <v>11</v>
      </c>
      <c r="E28" s="16">
        <v>0.61</v>
      </c>
      <c r="F28" s="18"/>
      <c r="G28" s="19"/>
      <c r="H28" s="19">
        <f t="shared" si="0"/>
        <v>0</v>
      </c>
      <c r="I28" s="20">
        <f t="shared" si="1"/>
        <v>0</v>
      </c>
    </row>
    <row r="29" spans="1:9" ht="30" x14ac:dyDescent="0.25">
      <c r="A29" s="15" t="s">
        <v>147</v>
      </c>
      <c r="B29" s="16" t="s">
        <v>153</v>
      </c>
      <c r="C29" s="17" t="s">
        <v>154</v>
      </c>
      <c r="D29" s="16" t="s">
        <v>11</v>
      </c>
      <c r="E29" s="16">
        <v>2.56</v>
      </c>
      <c r="F29" s="18"/>
      <c r="G29" s="19"/>
      <c r="H29" s="19">
        <f t="shared" si="0"/>
        <v>0</v>
      </c>
      <c r="I29" s="20">
        <f t="shared" si="1"/>
        <v>0</v>
      </c>
    </row>
    <row r="30" spans="1:9" x14ac:dyDescent="0.25">
      <c r="A30" s="15" t="s">
        <v>148</v>
      </c>
      <c r="B30" s="16" t="s">
        <v>155</v>
      </c>
      <c r="C30" s="17" t="s">
        <v>156</v>
      </c>
      <c r="D30" s="16" t="s">
        <v>13</v>
      </c>
      <c r="E30" s="16">
        <v>9</v>
      </c>
      <c r="F30" s="18"/>
      <c r="G30" s="19"/>
      <c r="H30" s="19">
        <f t="shared" si="0"/>
        <v>0</v>
      </c>
      <c r="I30" s="20">
        <f t="shared" si="1"/>
        <v>0</v>
      </c>
    </row>
    <row r="31" spans="1:9" x14ac:dyDescent="0.25">
      <c r="A31" s="15" t="s">
        <v>157</v>
      </c>
      <c r="B31" s="16" t="s">
        <v>102</v>
      </c>
      <c r="C31" s="17" t="s">
        <v>103</v>
      </c>
      <c r="D31" s="16" t="s">
        <v>11</v>
      </c>
      <c r="E31" s="16">
        <v>0.5</v>
      </c>
      <c r="F31" s="18"/>
      <c r="G31" s="19"/>
      <c r="H31" s="19">
        <f t="shared" si="0"/>
        <v>0</v>
      </c>
      <c r="I31" s="20">
        <f t="shared" si="1"/>
        <v>0</v>
      </c>
    </row>
    <row r="32" spans="1:9" x14ac:dyDescent="0.25">
      <c r="A32" s="15" t="s">
        <v>158</v>
      </c>
      <c r="B32" s="16" t="s">
        <v>184</v>
      </c>
      <c r="C32" s="17" t="s">
        <v>185</v>
      </c>
      <c r="D32" s="16" t="s">
        <v>186</v>
      </c>
      <c r="E32" s="16">
        <v>7</v>
      </c>
      <c r="F32" s="18"/>
      <c r="G32" s="19"/>
      <c r="H32" s="19">
        <f t="shared" si="0"/>
        <v>0</v>
      </c>
      <c r="I32" s="20">
        <f t="shared" si="1"/>
        <v>0</v>
      </c>
    </row>
    <row r="33" spans="1:9" x14ac:dyDescent="0.25">
      <c r="A33" s="15" t="s">
        <v>159</v>
      </c>
      <c r="B33" s="16" t="s">
        <v>187</v>
      </c>
      <c r="C33" s="17" t="s">
        <v>188</v>
      </c>
      <c r="D33" s="16" t="s">
        <v>186</v>
      </c>
      <c r="E33" s="16">
        <v>7</v>
      </c>
      <c r="F33" s="18"/>
      <c r="G33" s="19"/>
      <c r="H33" s="19">
        <f t="shared" si="0"/>
        <v>0</v>
      </c>
      <c r="I33" s="20">
        <f t="shared" si="1"/>
        <v>0</v>
      </c>
    </row>
    <row r="34" spans="1:9" x14ac:dyDescent="0.25">
      <c r="A34" s="15" t="s">
        <v>160</v>
      </c>
      <c r="B34" s="16" t="s">
        <v>189</v>
      </c>
      <c r="C34" s="17" t="s">
        <v>190</v>
      </c>
      <c r="D34" s="16" t="s">
        <v>186</v>
      </c>
      <c r="E34" s="16">
        <v>8</v>
      </c>
      <c r="F34" s="18"/>
      <c r="G34" s="19"/>
      <c r="H34" s="19">
        <f t="shared" si="0"/>
        <v>0</v>
      </c>
      <c r="I34" s="20">
        <f t="shared" si="1"/>
        <v>0</v>
      </c>
    </row>
    <row r="35" spans="1:9" x14ac:dyDescent="0.25">
      <c r="A35" s="15" t="s">
        <v>161</v>
      </c>
      <c r="B35" s="16" t="s">
        <v>191</v>
      </c>
      <c r="C35" s="17" t="s">
        <v>192</v>
      </c>
      <c r="D35" s="16" t="s">
        <v>186</v>
      </c>
      <c r="E35" s="16">
        <v>8</v>
      </c>
      <c r="F35" s="18"/>
      <c r="G35" s="19"/>
      <c r="H35" s="19">
        <f t="shared" si="0"/>
        <v>0</v>
      </c>
      <c r="I35" s="20">
        <f t="shared" si="1"/>
        <v>0</v>
      </c>
    </row>
    <row r="36" spans="1:9" x14ac:dyDescent="0.25">
      <c r="A36" s="15" t="s">
        <v>209</v>
      </c>
      <c r="B36" s="16" t="s">
        <v>193</v>
      </c>
      <c r="C36" s="17" t="s">
        <v>194</v>
      </c>
      <c r="D36" s="16" t="s">
        <v>186</v>
      </c>
      <c r="E36" s="16">
        <v>8</v>
      </c>
      <c r="F36" s="18"/>
      <c r="G36" s="19"/>
      <c r="H36" s="19">
        <f t="shared" si="0"/>
        <v>0</v>
      </c>
      <c r="I36" s="20">
        <f t="shared" si="1"/>
        <v>0</v>
      </c>
    </row>
    <row r="37" spans="1:9" ht="30" x14ac:dyDescent="0.25">
      <c r="A37" s="15" t="s">
        <v>210</v>
      </c>
      <c r="B37" s="16" t="s">
        <v>195</v>
      </c>
      <c r="C37" s="17" t="s">
        <v>196</v>
      </c>
      <c r="D37" s="16" t="s">
        <v>13</v>
      </c>
      <c r="E37" s="16">
        <v>10</v>
      </c>
      <c r="F37" s="18"/>
      <c r="G37" s="19"/>
      <c r="H37" s="19">
        <f t="shared" si="0"/>
        <v>0</v>
      </c>
      <c r="I37" s="20">
        <f t="shared" si="1"/>
        <v>0</v>
      </c>
    </row>
    <row r="38" spans="1:9" ht="30" x14ac:dyDescent="0.25">
      <c r="A38" s="15" t="s">
        <v>211</v>
      </c>
      <c r="B38" s="16" t="s">
        <v>197</v>
      </c>
      <c r="C38" s="17" t="s">
        <v>198</v>
      </c>
      <c r="D38" s="16" t="s">
        <v>13</v>
      </c>
      <c r="E38" s="16">
        <v>10</v>
      </c>
      <c r="F38" s="18"/>
      <c r="G38" s="19"/>
      <c r="H38" s="19">
        <f t="shared" si="0"/>
        <v>0</v>
      </c>
      <c r="I38" s="20">
        <f t="shared" si="1"/>
        <v>0</v>
      </c>
    </row>
    <row r="39" spans="1:9" ht="30" x14ac:dyDescent="0.25">
      <c r="A39" s="15" t="s">
        <v>212</v>
      </c>
      <c r="B39" s="16" t="s">
        <v>199</v>
      </c>
      <c r="C39" s="17" t="s">
        <v>200</v>
      </c>
      <c r="D39" s="16" t="s">
        <v>13</v>
      </c>
      <c r="E39" s="16">
        <v>10</v>
      </c>
      <c r="F39" s="18"/>
      <c r="G39" s="19"/>
      <c r="H39" s="19">
        <f t="shared" si="0"/>
        <v>0</v>
      </c>
      <c r="I39" s="20">
        <f t="shared" si="1"/>
        <v>0</v>
      </c>
    </row>
    <row r="40" spans="1:9" ht="30" x14ac:dyDescent="0.25">
      <c r="A40" s="15" t="s">
        <v>213</v>
      </c>
      <c r="B40" s="16" t="s">
        <v>201</v>
      </c>
      <c r="C40" s="17" t="s">
        <v>202</v>
      </c>
      <c r="D40" s="16" t="s">
        <v>13</v>
      </c>
      <c r="E40" s="16">
        <v>10</v>
      </c>
      <c r="F40" s="18"/>
      <c r="G40" s="19"/>
      <c r="H40" s="19">
        <f t="shared" si="0"/>
        <v>0</v>
      </c>
      <c r="I40" s="20">
        <f t="shared" si="1"/>
        <v>0</v>
      </c>
    </row>
    <row r="41" spans="1:9" x14ac:dyDescent="0.25">
      <c r="A41" s="15" t="s">
        <v>214</v>
      </c>
      <c r="B41" s="16" t="s">
        <v>226</v>
      </c>
      <c r="C41" s="17" t="s">
        <v>227</v>
      </c>
      <c r="D41" s="16" t="s">
        <v>13</v>
      </c>
      <c r="E41" s="16">
        <f>E42</f>
        <v>60</v>
      </c>
      <c r="F41" s="18"/>
      <c r="G41" s="19"/>
      <c r="H41" s="19">
        <f t="shared" si="0"/>
        <v>0</v>
      </c>
      <c r="I41" s="20">
        <f t="shared" si="1"/>
        <v>0</v>
      </c>
    </row>
    <row r="42" spans="1:9" ht="30" x14ac:dyDescent="0.25">
      <c r="A42" s="15" t="s">
        <v>215</v>
      </c>
      <c r="B42" s="16" t="s">
        <v>203</v>
      </c>
      <c r="C42" s="17" t="s">
        <v>204</v>
      </c>
      <c r="D42" s="16" t="s">
        <v>13</v>
      </c>
      <c r="E42" s="16">
        <v>60</v>
      </c>
      <c r="F42" s="18"/>
      <c r="G42" s="19"/>
      <c r="H42" s="19">
        <f t="shared" si="0"/>
        <v>0</v>
      </c>
      <c r="I42" s="20">
        <f t="shared" si="1"/>
        <v>0</v>
      </c>
    </row>
    <row r="43" spans="1:9" x14ac:dyDescent="0.25">
      <c r="A43" s="15" t="s">
        <v>216</v>
      </c>
      <c r="B43" s="16" t="s">
        <v>205</v>
      </c>
      <c r="C43" s="17" t="s">
        <v>206</v>
      </c>
      <c r="D43" s="16" t="s">
        <v>175</v>
      </c>
      <c r="E43" s="16">
        <v>0.09</v>
      </c>
      <c r="F43" s="18"/>
      <c r="G43" s="19"/>
      <c r="H43" s="19">
        <f t="shared" si="0"/>
        <v>0</v>
      </c>
      <c r="I43" s="20">
        <f t="shared" si="1"/>
        <v>0</v>
      </c>
    </row>
    <row r="44" spans="1:9" x14ac:dyDescent="0.25">
      <c r="A44" s="15" t="s">
        <v>217</v>
      </c>
      <c r="B44" s="16" t="s">
        <v>207</v>
      </c>
      <c r="C44" s="17" t="s">
        <v>208</v>
      </c>
      <c r="D44" s="16" t="s">
        <v>175</v>
      </c>
      <c r="E44" s="16">
        <v>0.15</v>
      </c>
      <c r="F44" s="18"/>
      <c r="G44" s="19"/>
      <c r="H44" s="19">
        <f t="shared" si="0"/>
        <v>0</v>
      </c>
      <c r="I44" s="20">
        <f t="shared" si="1"/>
        <v>0</v>
      </c>
    </row>
    <row r="45" spans="1:9" ht="30" x14ac:dyDescent="0.25">
      <c r="A45" s="15" t="s">
        <v>218</v>
      </c>
      <c r="B45" s="16" t="s">
        <v>223</v>
      </c>
      <c r="C45" s="17" t="s">
        <v>224</v>
      </c>
      <c r="D45" s="16" t="s">
        <v>225</v>
      </c>
      <c r="E45" s="16">
        <v>0.12</v>
      </c>
      <c r="F45" s="18"/>
      <c r="G45" s="19"/>
      <c r="H45" s="19">
        <f t="shared" si="0"/>
        <v>0</v>
      </c>
      <c r="I45" s="20">
        <f t="shared" si="1"/>
        <v>0</v>
      </c>
    </row>
    <row r="46" spans="1:9" x14ac:dyDescent="0.25">
      <c r="A46" s="15" t="s">
        <v>219</v>
      </c>
      <c r="B46" s="16" t="s">
        <v>170</v>
      </c>
      <c r="C46" s="17" t="s">
        <v>171</v>
      </c>
      <c r="D46" s="16" t="s">
        <v>21</v>
      </c>
      <c r="E46" s="16">
        <v>20</v>
      </c>
      <c r="F46" s="18"/>
      <c r="G46" s="19"/>
      <c r="H46" s="19">
        <f t="shared" si="0"/>
        <v>0</v>
      </c>
      <c r="I46" s="20">
        <f t="shared" si="1"/>
        <v>0</v>
      </c>
    </row>
    <row r="47" spans="1:9" x14ac:dyDescent="0.25">
      <c r="A47" s="15" t="s">
        <v>220</v>
      </c>
      <c r="B47" s="16" t="s">
        <v>172</v>
      </c>
      <c r="C47" s="17" t="s">
        <v>173</v>
      </c>
      <c r="D47" s="16" t="s">
        <v>94</v>
      </c>
      <c r="E47" s="16">
        <v>10</v>
      </c>
      <c r="F47" s="18"/>
      <c r="G47" s="19"/>
      <c r="H47" s="19">
        <f t="shared" si="0"/>
        <v>0</v>
      </c>
      <c r="I47" s="20">
        <f t="shared" si="1"/>
        <v>0</v>
      </c>
    </row>
    <row r="48" spans="1:9" x14ac:dyDescent="0.25">
      <c r="A48" s="15" t="s">
        <v>221</v>
      </c>
      <c r="B48" s="16" t="s">
        <v>174</v>
      </c>
      <c r="C48" s="17" t="s">
        <v>176</v>
      </c>
      <c r="D48" s="16" t="s">
        <v>175</v>
      </c>
      <c r="E48" s="16">
        <v>5</v>
      </c>
      <c r="F48" s="18"/>
      <c r="G48" s="19"/>
      <c r="H48" s="19">
        <f t="shared" si="0"/>
        <v>0</v>
      </c>
      <c r="I48" s="20">
        <f t="shared" si="1"/>
        <v>0</v>
      </c>
    </row>
    <row r="49" spans="1:9" x14ac:dyDescent="0.25">
      <c r="A49" s="15" t="s">
        <v>222</v>
      </c>
      <c r="B49" s="104" t="s">
        <v>164</v>
      </c>
      <c r="C49" s="43" t="s">
        <v>179</v>
      </c>
      <c r="D49" s="105" t="s">
        <v>3</v>
      </c>
      <c r="E49" s="105">
        <v>1</v>
      </c>
      <c r="F49" s="106"/>
      <c r="G49" s="106"/>
      <c r="H49" s="19">
        <f t="shared" si="0"/>
        <v>0</v>
      </c>
      <c r="I49" s="20">
        <f t="shared" si="1"/>
        <v>0</v>
      </c>
    </row>
    <row r="50" spans="1:9" x14ac:dyDescent="0.25">
      <c r="A50" s="132"/>
      <c r="B50" s="133"/>
      <c r="C50" s="133"/>
      <c r="D50" s="133"/>
      <c r="E50" s="133"/>
      <c r="F50" s="133"/>
      <c r="G50" s="133"/>
      <c r="H50" s="133"/>
      <c r="I50" s="134"/>
    </row>
    <row r="51" spans="1:9" s="39" customFormat="1" x14ac:dyDescent="0.25">
      <c r="A51" s="12">
        <v>2</v>
      </c>
      <c r="B51" s="103" t="s">
        <v>95</v>
      </c>
      <c r="C51" s="103"/>
      <c r="D51" s="34"/>
      <c r="E51" s="14"/>
      <c r="F51" s="35"/>
      <c r="G51" s="36"/>
      <c r="H51" s="36"/>
      <c r="I51" s="38">
        <f>SUM(I52:I57)</f>
        <v>0</v>
      </c>
    </row>
    <row r="52" spans="1:9" x14ac:dyDescent="0.25">
      <c r="A52" s="15" t="s">
        <v>12</v>
      </c>
      <c r="B52" s="16" t="s">
        <v>107</v>
      </c>
      <c r="C52" s="17" t="s">
        <v>108</v>
      </c>
      <c r="D52" s="16" t="s">
        <v>11</v>
      </c>
      <c r="E52" s="16">
        <f>E24</f>
        <v>5</v>
      </c>
      <c r="F52" s="18"/>
      <c r="G52" s="19"/>
      <c r="H52" s="19">
        <f t="shared" ref="H52:H57" si="2">ROUND(F52+G52,2)</f>
        <v>0</v>
      </c>
      <c r="I52" s="20">
        <f t="shared" ref="I52:I57" si="3">ROUND(H52*E52,2)</f>
        <v>0</v>
      </c>
    </row>
    <row r="53" spans="1:9" x14ac:dyDescent="0.25">
      <c r="A53" s="15" t="s">
        <v>14</v>
      </c>
      <c r="B53" s="16" t="s">
        <v>109</v>
      </c>
      <c r="C53" s="17" t="s">
        <v>110</v>
      </c>
      <c r="D53" s="16" t="s">
        <v>11</v>
      </c>
      <c r="E53" s="16">
        <v>1</v>
      </c>
      <c r="F53" s="18"/>
      <c r="G53" s="19"/>
      <c r="H53" s="19">
        <f t="shared" si="2"/>
        <v>0</v>
      </c>
      <c r="I53" s="20">
        <f t="shared" si="3"/>
        <v>0</v>
      </c>
    </row>
    <row r="54" spans="1:9" x14ac:dyDescent="0.25">
      <c r="A54" s="15" t="s">
        <v>15</v>
      </c>
      <c r="B54" s="16" t="s">
        <v>111</v>
      </c>
      <c r="C54" s="17" t="s">
        <v>112</v>
      </c>
      <c r="D54" s="16" t="s">
        <v>21</v>
      </c>
      <c r="E54" s="16">
        <v>6</v>
      </c>
      <c r="F54" s="18"/>
      <c r="G54" s="19"/>
      <c r="H54" s="19">
        <f t="shared" si="2"/>
        <v>0</v>
      </c>
      <c r="I54" s="20">
        <f t="shared" si="3"/>
        <v>0</v>
      </c>
    </row>
    <row r="55" spans="1:9" x14ac:dyDescent="0.25">
      <c r="A55" s="15" t="s">
        <v>16</v>
      </c>
      <c r="B55" s="16" t="s">
        <v>113</v>
      </c>
      <c r="C55" s="17" t="s">
        <v>114</v>
      </c>
      <c r="D55" s="16" t="s">
        <v>21</v>
      </c>
      <c r="E55" s="16">
        <f>E10</f>
        <v>8</v>
      </c>
      <c r="F55" s="18"/>
      <c r="G55" s="19"/>
      <c r="H55" s="19">
        <f t="shared" si="2"/>
        <v>0</v>
      </c>
      <c r="I55" s="20">
        <f t="shared" si="3"/>
        <v>0</v>
      </c>
    </row>
    <row r="56" spans="1:9" x14ac:dyDescent="0.25">
      <c r="A56" s="15" t="s">
        <v>17</v>
      </c>
      <c r="B56" s="16" t="s">
        <v>115</v>
      </c>
      <c r="C56" s="17" t="s">
        <v>116</v>
      </c>
      <c r="D56" s="16" t="s">
        <v>13</v>
      </c>
      <c r="E56" s="16">
        <f>E20</f>
        <v>41.199999999999996</v>
      </c>
      <c r="F56" s="18"/>
      <c r="G56" s="19"/>
      <c r="H56" s="19">
        <f t="shared" si="2"/>
        <v>0</v>
      </c>
      <c r="I56" s="20">
        <f t="shared" si="3"/>
        <v>0</v>
      </c>
    </row>
    <row r="57" spans="1:9" x14ac:dyDescent="0.25">
      <c r="A57" s="15" t="s">
        <v>18</v>
      </c>
      <c r="B57" s="16" t="s">
        <v>117</v>
      </c>
      <c r="C57" s="17" t="s">
        <v>118</v>
      </c>
      <c r="D57" s="16" t="s">
        <v>21</v>
      </c>
      <c r="E57" s="16">
        <v>2</v>
      </c>
      <c r="F57" s="18"/>
      <c r="G57" s="19"/>
      <c r="H57" s="19">
        <f t="shared" si="2"/>
        <v>0</v>
      </c>
      <c r="I57" s="20">
        <f t="shared" si="3"/>
        <v>0</v>
      </c>
    </row>
    <row r="58" spans="1:9" x14ac:dyDescent="0.25">
      <c r="A58" s="30"/>
      <c r="B58" s="31"/>
      <c r="C58" s="32"/>
      <c r="D58" s="31"/>
      <c r="E58" s="26"/>
      <c r="F58" s="33"/>
      <c r="G58" s="33"/>
      <c r="H58" s="33"/>
      <c r="I58" s="29"/>
    </row>
    <row r="59" spans="1:9" s="39" customFormat="1" x14ac:dyDescent="0.25">
      <c r="A59" s="12">
        <v>3</v>
      </c>
      <c r="B59" s="21" t="s">
        <v>64</v>
      </c>
      <c r="C59" s="34"/>
      <c r="D59" s="14"/>
      <c r="E59" s="35"/>
      <c r="F59" s="36"/>
      <c r="G59" s="36"/>
      <c r="H59" s="37"/>
      <c r="I59" s="38">
        <f>SUM(I60:I60)</f>
        <v>0</v>
      </c>
    </row>
    <row r="60" spans="1:9" s="39" customFormat="1" x14ac:dyDescent="0.25">
      <c r="A60" s="40" t="s">
        <v>19</v>
      </c>
      <c r="B60" s="16" t="s">
        <v>104</v>
      </c>
      <c r="C60" s="17" t="s">
        <v>105</v>
      </c>
      <c r="D60" s="16" t="s">
        <v>21</v>
      </c>
      <c r="E60" s="16">
        <v>8</v>
      </c>
      <c r="F60" s="18"/>
      <c r="G60" s="19"/>
      <c r="H60" s="19">
        <f>ROUND(F60+G60,2)</f>
        <v>0</v>
      </c>
      <c r="I60" s="20">
        <f>ROUND(H60*E60,2)</f>
        <v>0</v>
      </c>
    </row>
    <row r="61" spans="1:9" x14ac:dyDescent="0.25">
      <c r="A61" s="30"/>
      <c r="B61" s="42"/>
      <c r="C61" s="32"/>
      <c r="D61" s="31"/>
      <c r="E61" s="33"/>
      <c r="F61" s="33"/>
      <c r="G61" s="33"/>
      <c r="H61" s="33"/>
      <c r="I61" s="29"/>
    </row>
    <row r="62" spans="1:9" s="39" customFormat="1" x14ac:dyDescent="0.25">
      <c r="A62" s="12">
        <v>4</v>
      </c>
      <c r="B62" s="21" t="s">
        <v>106</v>
      </c>
      <c r="C62" s="13"/>
      <c r="D62" s="14"/>
      <c r="E62" s="35"/>
      <c r="F62" s="36"/>
      <c r="G62" s="36"/>
      <c r="H62" s="37"/>
      <c r="I62" s="38">
        <f>SUM(I63:I63)</f>
        <v>0</v>
      </c>
    </row>
    <row r="63" spans="1:9" s="39" customFormat="1" ht="30" x14ac:dyDescent="0.25">
      <c r="A63" s="15" t="s">
        <v>20</v>
      </c>
      <c r="B63" s="16" t="s">
        <v>168</v>
      </c>
      <c r="C63" s="17" t="s">
        <v>169</v>
      </c>
      <c r="D63" s="16" t="s">
        <v>11</v>
      </c>
      <c r="E63" s="16">
        <v>1</v>
      </c>
      <c r="F63" s="18"/>
      <c r="G63" s="19"/>
      <c r="H63" s="19">
        <f>ROUND(F63+G63,2)</f>
        <v>0</v>
      </c>
      <c r="I63" s="20">
        <f>ROUND(H63*E63,2)</f>
        <v>0</v>
      </c>
    </row>
    <row r="64" spans="1:9" s="39" customFormat="1" x14ac:dyDescent="0.25">
      <c r="A64" s="15"/>
      <c r="B64" s="16"/>
      <c r="C64" s="17"/>
      <c r="D64" s="16"/>
      <c r="E64" s="16"/>
      <c r="F64" s="18"/>
      <c r="G64" s="19"/>
      <c r="H64" s="19"/>
      <c r="I64" s="20"/>
    </row>
    <row r="65" spans="1:12" s="39" customFormat="1" x14ac:dyDescent="0.25">
      <c r="A65" s="12">
        <v>5</v>
      </c>
      <c r="B65" s="21" t="s">
        <v>165</v>
      </c>
      <c r="C65" s="13"/>
      <c r="D65" s="14"/>
      <c r="E65" s="35"/>
      <c r="F65" s="36"/>
      <c r="G65" s="36"/>
      <c r="H65" s="37"/>
      <c r="I65" s="38">
        <f>SUM(I66:I66)</f>
        <v>0</v>
      </c>
    </row>
    <row r="66" spans="1:12" s="39" customFormat="1" x14ac:dyDescent="0.25">
      <c r="A66" s="15" t="s">
        <v>23</v>
      </c>
      <c r="B66" s="16" t="s">
        <v>166</v>
      </c>
      <c r="C66" s="17" t="s">
        <v>167</v>
      </c>
      <c r="D66" s="16" t="s">
        <v>11</v>
      </c>
      <c r="E66" s="16">
        <f>E6</f>
        <v>23.52</v>
      </c>
      <c r="F66" s="18"/>
      <c r="G66" s="19"/>
      <c r="H66" s="19">
        <f>ROUND(F66+G66,2)</f>
        <v>0</v>
      </c>
      <c r="I66" s="20">
        <f>ROUND(H66*E66,2)</f>
        <v>0</v>
      </c>
    </row>
    <row r="67" spans="1:12" x14ac:dyDescent="0.25">
      <c r="A67" s="30"/>
      <c r="B67" s="42"/>
      <c r="C67" s="32"/>
      <c r="D67" s="31"/>
      <c r="E67" s="33"/>
      <c r="F67" s="33"/>
      <c r="G67" s="33"/>
      <c r="H67" s="33"/>
      <c r="I67" s="29"/>
    </row>
    <row r="68" spans="1:12" x14ac:dyDescent="0.25">
      <c r="A68" s="44"/>
      <c r="B68" s="45"/>
      <c r="C68" s="45" t="s">
        <v>31</v>
      </c>
      <c r="D68" s="46"/>
      <c r="E68" s="47"/>
      <c r="F68" s="47"/>
      <c r="G68" s="47"/>
      <c r="H68" s="48"/>
      <c r="I68" s="49">
        <f>I62+I59+I51+I4+I65</f>
        <v>0</v>
      </c>
    </row>
    <row r="69" spans="1:12" x14ac:dyDescent="0.25">
      <c r="A69" s="50"/>
      <c r="B69" s="51"/>
      <c r="C69" s="51" t="s">
        <v>150</v>
      </c>
      <c r="D69" s="52"/>
      <c r="E69" s="53"/>
      <c r="F69" s="53"/>
      <c r="G69" s="53"/>
      <c r="H69" s="54"/>
      <c r="I69" s="55">
        <f>I68*0.0349</f>
        <v>0</v>
      </c>
    </row>
    <row r="70" spans="1:12" x14ac:dyDescent="0.25">
      <c r="A70" s="56"/>
      <c r="B70" s="6"/>
      <c r="C70" s="6" t="s">
        <v>149</v>
      </c>
      <c r="D70" s="57"/>
      <c r="E70" s="58"/>
      <c r="F70" s="58"/>
      <c r="G70" s="58"/>
      <c r="H70" s="59"/>
      <c r="I70" s="60">
        <f>(I69+I68)*0.2034</f>
        <v>0</v>
      </c>
    </row>
    <row r="71" spans="1:12" x14ac:dyDescent="0.25">
      <c r="A71" s="61"/>
      <c r="B71" s="62"/>
      <c r="C71" s="62" t="s">
        <v>33</v>
      </c>
      <c r="D71" s="63"/>
      <c r="E71" s="64"/>
      <c r="F71" s="64"/>
      <c r="G71" s="64"/>
      <c r="H71" s="65"/>
      <c r="I71" s="66">
        <f>SUM(I68:I70)</f>
        <v>0</v>
      </c>
      <c r="L71" s="1" t="s">
        <v>34</v>
      </c>
    </row>
    <row r="74" spans="1:12" x14ac:dyDescent="0.25">
      <c r="H74" s="120"/>
      <c r="I74" s="120"/>
    </row>
    <row r="75" spans="1:12" x14ac:dyDescent="0.25">
      <c r="H75" s="121"/>
      <c r="I75" s="121"/>
    </row>
  </sheetData>
  <mergeCells count="9">
    <mergeCell ref="H74:I74"/>
    <mergeCell ref="H75:I75"/>
    <mergeCell ref="A1:A2"/>
    <mergeCell ref="B1:B2"/>
    <mergeCell ref="C1:C2"/>
    <mergeCell ref="D1:D2"/>
    <mergeCell ref="E1:E2"/>
    <mergeCell ref="F1:I1"/>
    <mergeCell ref="A50:I50"/>
  </mergeCells>
  <printOptions horizontalCentered="1"/>
  <pageMargins left="0.19685039370078741" right="0.19685039370078741" top="1.3779527559055118" bottom="0.98425196850393704" header="0.19685039370078741" footer="0.19685039370078741"/>
  <pageSetup paperSize="9" scale="60" fitToHeight="0" orientation="landscape" r:id="rId1"/>
  <headerFooter>
    <oddHeader>&amp;L&amp;G&amp;C&amp;"Ecofont Vera Sans,Negrito"&amp;14
FF Pinheiros
Reforma da sala Pequi&amp;R&amp;"Ecofont Vera Sans,Regular"
Planilha de Custos
 CPOS 177 - Nov/2019</oddHeader>
    <oddFooter>&amp;C&amp;"Ecofont Vera Sans,Regular"&amp;10Av. Prof. Frederico Hermann Júnior, 345 - Prédio 12, 1° andar - Pinheiros - 05.459-010 São Paulo
(11) 2997-5000             www. fflorestal.sp.gov.br&amp;R&amp;"Ecofont Vera Sans,Negrito"&amp;12Folha 0&amp;P de 0&amp;N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view="pageBreakPreview" zoomScaleNormal="100" zoomScaleSheetLayoutView="100" workbookViewId="0">
      <selection activeCell="F18" sqref="F18"/>
    </sheetView>
  </sheetViews>
  <sheetFormatPr defaultRowHeight="15" x14ac:dyDescent="0.25"/>
  <cols>
    <col min="1" max="1" width="6.140625" style="95" customWidth="1"/>
    <col min="2" max="2" width="62.7109375" style="70" customWidth="1"/>
    <col min="3" max="3" width="12.140625" style="70" customWidth="1"/>
    <col min="4" max="16384" width="9.140625" style="70"/>
  </cols>
  <sheetData>
    <row r="1" spans="1:5" ht="18.75" x14ac:dyDescent="0.3">
      <c r="A1" s="136" t="s">
        <v>35</v>
      </c>
      <c r="B1" s="136"/>
      <c r="C1" s="136"/>
    </row>
    <row r="2" spans="1:5" ht="30" customHeight="1" x14ac:dyDescent="0.25">
      <c r="A2" s="137" t="s">
        <v>36</v>
      </c>
      <c r="B2" s="137"/>
      <c r="C2" s="137"/>
    </row>
    <row r="3" spans="1:5" ht="5.0999999999999996" customHeight="1" x14ac:dyDescent="0.25">
      <c r="A3" s="94"/>
      <c r="B3" s="94"/>
      <c r="C3" s="94"/>
    </row>
    <row r="4" spans="1:5" ht="15" customHeight="1" x14ac:dyDescent="0.25">
      <c r="A4" s="138" t="s">
        <v>54</v>
      </c>
      <c r="B4" s="138"/>
      <c r="C4" s="96">
        <v>1</v>
      </c>
    </row>
    <row r="5" spans="1:5" ht="15" customHeight="1" x14ac:dyDescent="0.25">
      <c r="A5" s="94"/>
      <c r="B5" s="94"/>
      <c r="C5" s="94"/>
      <c r="D5" s="139"/>
      <c r="E5" s="139"/>
    </row>
    <row r="6" spans="1:5" ht="15" customHeight="1" x14ac:dyDescent="0.25">
      <c r="A6" s="97" t="s">
        <v>0</v>
      </c>
      <c r="B6" s="97" t="s">
        <v>51</v>
      </c>
      <c r="C6" s="97" t="s">
        <v>55</v>
      </c>
    </row>
    <row r="7" spans="1:5" x14ac:dyDescent="0.25">
      <c r="A7" s="71">
        <v>1</v>
      </c>
      <c r="B7" s="72" t="s">
        <v>37</v>
      </c>
      <c r="C7" s="73"/>
    </row>
    <row r="8" spans="1:5" x14ac:dyDescent="0.25">
      <c r="A8" s="74" t="s">
        <v>10</v>
      </c>
      <c r="B8" s="75" t="s">
        <v>38</v>
      </c>
      <c r="C8" s="76">
        <v>7.0000000000000007E-2</v>
      </c>
    </row>
    <row r="9" spans="1:5" x14ac:dyDescent="0.25">
      <c r="A9" s="71">
        <v>2</v>
      </c>
      <c r="B9" s="72" t="s">
        <v>39</v>
      </c>
      <c r="C9" s="73"/>
    </row>
    <row r="10" spans="1:5" x14ac:dyDescent="0.25">
      <c r="A10" s="74" t="s">
        <v>12</v>
      </c>
      <c r="B10" s="75" t="s">
        <v>40</v>
      </c>
      <c r="C10" s="76">
        <f>IF(C$4=1,3/100,IF(C$4=2,4/100,IF(C$4=3,5.5/100,"")))</f>
        <v>0.03</v>
      </c>
    </row>
    <row r="11" spans="1:5" x14ac:dyDescent="0.25">
      <c r="A11" s="71">
        <v>3</v>
      </c>
      <c r="B11" s="72" t="s">
        <v>41</v>
      </c>
      <c r="C11" s="73"/>
    </row>
    <row r="12" spans="1:5" x14ac:dyDescent="0.25">
      <c r="A12" s="74" t="s">
        <v>19</v>
      </c>
      <c r="B12" s="75" t="s">
        <v>42</v>
      </c>
      <c r="C12" s="76">
        <v>6.0000000000000001E-3</v>
      </c>
    </row>
    <row r="13" spans="1:5" x14ac:dyDescent="0.25">
      <c r="A13" s="71">
        <v>4</v>
      </c>
      <c r="B13" s="72" t="s">
        <v>43</v>
      </c>
      <c r="C13" s="73"/>
    </row>
    <row r="14" spans="1:5" x14ac:dyDescent="0.25">
      <c r="A14" s="74" t="s">
        <v>20</v>
      </c>
      <c r="B14" s="75" t="s">
        <v>56</v>
      </c>
      <c r="C14" s="76">
        <f>IF(C$4=1,0.8/100,IF(C$4=2,0.8/100,IF(C$4=3,1/100,"")))</f>
        <v>8.0000000000000002E-3</v>
      </c>
    </row>
    <row r="15" spans="1:5" x14ac:dyDescent="0.25">
      <c r="A15" s="74" t="s">
        <v>22</v>
      </c>
      <c r="B15" s="75" t="s">
        <v>44</v>
      </c>
      <c r="C15" s="76">
        <v>8.9999999999999993E-3</v>
      </c>
    </row>
    <row r="16" spans="1:5" x14ac:dyDescent="0.25">
      <c r="A16" s="71">
        <v>5</v>
      </c>
      <c r="B16" s="72" t="s">
        <v>45</v>
      </c>
      <c r="C16" s="73"/>
    </row>
    <row r="17" spans="1:5" x14ac:dyDescent="0.25">
      <c r="A17" s="74" t="s">
        <v>23</v>
      </c>
      <c r="B17" s="75" t="s">
        <v>46</v>
      </c>
      <c r="C17" s="98">
        <v>0.03</v>
      </c>
      <c r="E17" s="70" t="s">
        <v>57</v>
      </c>
    </row>
    <row r="18" spans="1:5" x14ac:dyDescent="0.25">
      <c r="A18" s="74" t="s">
        <v>24</v>
      </c>
      <c r="B18" s="75" t="s">
        <v>47</v>
      </c>
      <c r="C18" s="76">
        <v>6.4999999999999997E-3</v>
      </c>
    </row>
    <row r="19" spans="1:5" x14ac:dyDescent="0.25">
      <c r="A19" s="74" t="s">
        <v>25</v>
      </c>
      <c r="B19" s="75" t="s">
        <v>48</v>
      </c>
      <c r="C19" s="76">
        <v>0.03</v>
      </c>
    </row>
    <row r="20" spans="1:5" x14ac:dyDescent="0.25">
      <c r="A20" s="74" t="s">
        <v>26</v>
      </c>
      <c r="B20" s="75" t="s">
        <v>49</v>
      </c>
      <c r="C20" s="75"/>
    </row>
    <row r="23" spans="1:5" x14ac:dyDescent="0.25">
      <c r="A23" s="135" t="s">
        <v>58</v>
      </c>
      <c r="B23" s="135"/>
      <c r="C23" s="135"/>
    </row>
    <row r="24" spans="1:5" x14ac:dyDescent="0.25">
      <c r="A24" s="135" t="s">
        <v>50</v>
      </c>
      <c r="B24" s="135"/>
      <c r="C24" s="135"/>
    </row>
    <row r="26" spans="1:5" ht="18.75" x14ac:dyDescent="0.25">
      <c r="A26" s="140" t="s">
        <v>59</v>
      </c>
      <c r="B26" s="141"/>
      <c r="C26" s="99">
        <f>ROUNDUP((((1+(C10+SUM(C14:C15)))*(1+C12)+(1*C8))/(1-SUM(C17:C20)))-1,4)</f>
        <v>0.2034</v>
      </c>
    </row>
    <row r="31" spans="1:5" ht="15.75" x14ac:dyDescent="0.25">
      <c r="A31" s="142" t="s">
        <v>60</v>
      </c>
      <c r="B31" s="142"/>
      <c r="C31" s="142"/>
    </row>
    <row r="32" spans="1:5" ht="30" customHeight="1" x14ac:dyDescent="0.25">
      <c r="A32" s="137" t="s">
        <v>61</v>
      </c>
      <c r="B32" s="137"/>
      <c r="C32" s="137"/>
    </row>
    <row r="33" spans="1:3" x14ac:dyDescent="0.25">
      <c r="A33" s="100"/>
      <c r="B33" s="100"/>
    </row>
    <row r="34" spans="1:3" x14ac:dyDescent="0.25">
      <c r="A34" s="135" t="s">
        <v>62</v>
      </c>
      <c r="B34" s="135"/>
      <c r="C34" s="101">
        <v>1</v>
      </c>
    </row>
    <row r="36" spans="1:3" ht="18.75" x14ac:dyDescent="0.25">
      <c r="A36" s="143" t="s">
        <v>63</v>
      </c>
      <c r="B36" s="144"/>
      <c r="C36" s="102">
        <f>IF(C34&lt;&gt;"",IF(C34=1,3.49,(IF(C34=2,6.23,IF(C34=3,8.87,""))))/100,"")</f>
        <v>3.49E-2</v>
      </c>
    </row>
  </sheetData>
  <mergeCells count="11">
    <mergeCell ref="A26:B26"/>
    <mergeCell ref="A31:C31"/>
    <mergeCell ref="A32:C32"/>
    <mergeCell ref="A34:B34"/>
    <mergeCell ref="A36:B36"/>
    <mergeCell ref="A24:C24"/>
    <mergeCell ref="A1:C1"/>
    <mergeCell ref="A2:C2"/>
    <mergeCell ref="A4:B4"/>
    <mergeCell ref="D5:E5"/>
    <mergeCell ref="A23:C23"/>
  </mergeCells>
  <dataValidations count="1">
    <dataValidation type="list" allowBlank="1" showInputMessage="1" showErrorMessage="1" sqref="C4 C34">
      <formula1>"1,2,3"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CRONO</vt:lpstr>
      <vt:lpstr>CRONO %</vt:lpstr>
      <vt:lpstr>Reforma salas</vt:lpstr>
      <vt:lpstr>calculo BDI</vt:lpstr>
      <vt:lpstr>'calculo BDI'!Area_de_impressao</vt:lpstr>
      <vt:lpstr>'Reforma salas'!Area_de_impressao</vt:lpstr>
      <vt:lpstr>'Reforma salas'!Titulos_de_impressao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pauloas</dc:creator>
  <cp:lastModifiedBy>Markus Vinicius Trevisan</cp:lastModifiedBy>
  <cp:lastPrinted>2020-03-10T19:47:05Z</cp:lastPrinted>
  <dcterms:created xsi:type="dcterms:W3CDTF">2019-03-25T18:29:01Z</dcterms:created>
  <dcterms:modified xsi:type="dcterms:W3CDTF">2020-03-12T12:28:21Z</dcterms:modified>
</cp:coreProperties>
</file>