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740" windowHeight="11760" tabRatio="702" activeTab="3"/>
  </bookViews>
  <sheets>
    <sheet name="Resumo" sheetId="1" r:id="rId1"/>
    <sheet name="CRONOGRAMA " sheetId="2" r:id="rId2"/>
    <sheet name="CRONOGRAMA %" sheetId="3" r:id="rId3"/>
    <sheet name="Serv. Preliminares e Complement" sheetId="4" r:id="rId4"/>
    <sheet name="Muro e Passeio" sheetId="5" r:id="rId5"/>
    <sheet name="BDI" sheetId="6" r:id="rId6"/>
  </sheets>
  <definedNames>
    <definedName name="_xlnm.Print_Area" localSheetId="5">'BDI'!$A$1:$D$23</definedName>
    <definedName name="_xlnm.Print_Area" localSheetId="4">'Muro e Passeio'!$A$1:$I$24</definedName>
    <definedName name="_xlnm.Print_Area" localSheetId="0">'Resumo'!$A$1:$D$15</definedName>
  </definedNames>
  <calcPr calcMode="manual" fullCalcOnLoad="1"/>
</workbook>
</file>

<file path=xl/sharedStrings.xml><?xml version="1.0" encoding="utf-8"?>
<sst xmlns="http://schemas.openxmlformats.org/spreadsheetml/2006/main" count="147" uniqueCount="102">
  <si>
    <t>Item</t>
  </si>
  <si>
    <t>Obra</t>
  </si>
  <si>
    <t>Valor</t>
  </si>
  <si>
    <t>Total</t>
  </si>
  <si>
    <t>Total + BDI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</si>
  <si>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</si>
  <si>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</si>
  <si>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</si>
  <si>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</si>
  <si>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</si>
  <si>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</si>
  <si>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</si>
  <si>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</si>
  <si>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</si>
  <si>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</si>
  <si>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</si>
  <si>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</si>
  <si>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1.2</t>
  </si>
  <si>
    <t>1.3</t>
  </si>
  <si>
    <t>1.4</t>
  </si>
  <si>
    <t>1.5</t>
  </si>
  <si>
    <t>2.2</t>
  </si>
  <si>
    <t>3.1</t>
  </si>
  <si>
    <t>4.1</t>
  </si>
  <si>
    <t>4.2</t>
  </si>
  <si>
    <t>Serviços Preliminares e Complementares</t>
  </si>
  <si>
    <t>Serviços Preliminares</t>
  </si>
  <si>
    <t>02.08.020</t>
  </si>
  <si>
    <t>Placa de identificação para obra</t>
  </si>
  <si>
    <t>m²</t>
  </si>
  <si>
    <t>m³</t>
  </si>
  <si>
    <t>Serviços Complementares</t>
  </si>
  <si>
    <t>55.01.020</t>
  </si>
  <si>
    <t>Limpeza final da obra</t>
  </si>
  <si>
    <t>5.1</t>
  </si>
  <si>
    <t>5.2</t>
  </si>
  <si>
    <t>kg</t>
  </si>
  <si>
    <t>11.01.130</t>
  </si>
  <si>
    <t>Concreto usinado, fck = 25,0 MPa</t>
  </si>
  <si>
    <t>4.3</t>
  </si>
  <si>
    <t>5.3</t>
  </si>
  <si>
    <t>5.4</t>
  </si>
  <si>
    <t>1.6</t>
  </si>
  <si>
    <t>1.7</t>
  </si>
  <si>
    <t>1.8</t>
  </si>
  <si>
    <t>1.9</t>
  </si>
  <si>
    <t>1.10</t>
  </si>
  <si>
    <t>11.18.180</t>
  </si>
  <si>
    <t>Colchão de areia</t>
  </si>
  <si>
    <t>06.01.020</t>
  </si>
  <si>
    <t>Escavação manual em solo de 1ª e 2ª categoria em campo aberto</t>
  </si>
  <si>
    <t>DEMONSTRATIVO DE COMPOSIÇÃO DO BDI</t>
  </si>
  <si>
    <t>Componentes do BDI indicado pelo Acordão TCU-Plenario nº2622/2013 para obras de "Construção de edificios"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</si>
  <si>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</si>
  <si>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</si>
  <si>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</si>
  <si>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</si>
  <si>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</si>
  <si>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</si>
  <si>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</si>
  <si>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Seguros</t>
  </si>
  <si>
    <t>Garantias</t>
  </si>
  <si>
    <t>Riscos</t>
  </si>
  <si>
    <t>PARCELAS RELATIVAS À INCIDENCIA DE TRIBUTOS</t>
  </si>
  <si>
    <t>Imposto sobre Serviços - ISS</t>
  </si>
  <si>
    <t>Impostos que incidem sobre faturamento - PIS</t>
  </si>
  <si>
    <t>Impostos que incidem sobre faturamento - COFINS</t>
  </si>
  <si>
    <t>Contribuição Previdenciaria</t>
  </si>
  <si>
    <r>
      <t xml:space="preserve">BDI = </t>
    </r>
    <r>
      <rPr>
        <u val="single"/>
        <sz val="11"/>
        <color indexed="8"/>
        <rFont val="Calibri"/>
        <family val="2"/>
      </rPr>
      <t>(1+("2.1"+"4.1"+"4.2"+"4.3"))x(1+"3.1")x(1+"1.1")</t>
    </r>
    <r>
      <rPr>
        <sz val="11"/>
        <color theme="1"/>
        <rFont val="Calibri"/>
        <family val="2"/>
      </rPr>
      <t xml:space="preserve"> -1</t>
    </r>
  </si>
  <si>
    <t>(1-("5.1"+"5.2"+"5.3"+"5.4"))</t>
  </si>
  <si>
    <r>
      <rPr>
        <b/>
        <sz val="14"/>
        <color indexed="8"/>
        <rFont val="Calibri"/>
        <family val="2"/>
      </rPr>
      <t>BDI</t>
    </r>
    <r>
      <rPr>
        <sz val="12"/>
        <color indexed="8"/>
        <rFont val="Calibri"/>
        <family val="2"/>
      </rPr>
      <t xml:space="preserve"> adotado</t>
    </r>
  </si>
  <si>
    <t>ADMINISTRAÇÃO LOCAL (6,23%)</t>
  </si>
  <si>
    <t>Administração Local (6,23%)</t>
  </si>
  <si>
    <t>09.01.030</t>
  </si>
  <si>
    <t>Forma em madeira comum para estrutura</t>
  </si>
  <si>
    <t>54.01.210</t>
  </si>
  <si>
    <t>Base de brita graduada</t>
  </si>
  <si>
    <t>14.11.231</t>
  </si>
  <si>
    <t>Alvenaria de bloco de concreto estrutural 19 x 19 x 39 cm - classe B</t>
  </si>
  <si>
    <t>03.01.210</t>
  </si>
  <si>
    <t>Demolição mecanizada de concreto armado, inclusive fragmentação e acomodação do material</t>
  </si>
  <si>
    <t>05.07.040</t>
  </si>
  <si>
    <t>Remoção de entulho separado de obra com caçamba metálica - terra, alvenaria, concreto, argamassa, madeira, papel, plástico ou metal</t>
  </si>
  <si>
    <t>Muro e Passeio</t>
  </si>
  <si>
    <t>10.01.020</t>
  </si>
  <si>
    <t>Armadura em barra de aço CA-25 fyk = 250 MPa</t>
  </si>
  <si>
    <t>17.02.030</t>
  </si>
  <si>
    <t>Chapisco 1:4 com areia grossa</t>
  </si>
  <si>
    <t>Remoções</t>
  </si>
  <si>
    <t>Muro e passeio</t>
  </si>
  <si>
    <t>Descrição</t>
  </si>
  <si>
    <t>MÊS 1</t>
  </si>
  <si>
    <t>MÊS 2</t>
  </si>
  <si>
    <t>R$</t>
  </si>
  <si>
    <t>%</t>
  </si>
  <si>
    <t>Administração local (6,23%)</t>
  </si>
  <si>
    <t>Cronograma físico X financeiro PE Xixová-Japuí</t>
  </si>
  <si>
    <t>11.04.020</t>
  </si>
  <si>
    <t>Concreto não estrutural executado no local, mínimo 150 kg cimento / m³</t>
  </si>
  <si>
    <t>05.10.010</t>
  </si>
  <si>
    <t>Carregamento mecanizado de solo de 1ª e 2ª categoria</t>
  </si>
  <si>
    <t>BDI (24,79%)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</si>
</sst>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0"/>
      <name val="Ecofont Vera Sans"/>
      <family val="2"/>
    </font>
    <font>
      <sz val="8"/>
      <name val="Ecofont Vera Sans"/>
      <family val="2"/>
    </font>
    <font>
      <b/>
      <sz val="10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0"/>
      <color indexed="8"/>
      <name val="Ecofont Vera Sans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44"/>
      <color indexed="1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cofont Vera Sans"/>
      <family val="2"/>
    </font>
    <font>
      <b/>
      <sz val="11"/>
      <color theme="1"/>
      <name val="Ecofont Vera Sans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4" fontId="2" fillId="33" borderId="14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4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164" fontId="3" fillId="34" borderId="13" xfId="66" applyFont="1" applyFill="1" applyBorder="1" applyAlignment="1">
      <alignment horizontal="left" wrapText="1"/>
    </xf>
    <xf numFmtId="0" fontId="2" fillId="34" borderId="0" xfId="0" applyFont="1" applyFill="1" applyBorder="1" applyAlignment="1">
      <alignment vertical="center" wrapText="1"/>
    </xf>
    <xf numFmtId="164" fontId="2" fillId="34" borderId="0" xfId="66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64" fontId="2" fillId="33" borderId="21" xfId="66" applyNumberFormat="1" applyFont="1" applyFill="1" applyBorder="1" applyAlignment="1">
      <alignment horizontal="center" vertical="center" wrapText="1"/>
    </xf>
    <xf numFmtId="164" fontId="50" fillId="33" borderId="22" xfId="66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164" fontId="7" fillId="35" borderId="24" xfId="66" applyNumberFormat="1" applyFont="1" applyFill="1" applyBorder="1" applyAlignment="1">
      <alignment vertical="center" wrapText="1"/>
    </xf>
    <xf numFmtId="164" fontId="7" fillId="35" borderId="25" xfId="66" applyNumberFormat="1" applyFont="1" applyFill="1" applyBorder="1" applyAlignment="1">
      <alignment vertical="center" wrapText="1"/>
    </xf>
    <xf numFmtId="164" fontId="8" fillId="35" borderId="26" xfId="66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7" fillId="36" borderId="21" xfId="67" applyFont="1" applyFill="1" applyBorder="1" applyAlignment="1">
      <alignment horizontal="center" vertical="center" wrapText="1"/>
    </xf>
    <xf numFmtId="164" fontId="7" fillId="36" borderId="21" xfId="67" applyFont="1" applyFill="1" applyBorder="1" applyAlignment="1">
      <alignment horizontal="right" vertical="center" wrapText="1"/>
    </xf>
    <xf numFmtId="164" fontId="3" fillId="0" borderId="22" xfId="66" applyNumberFormat="1" applyFont="1" applyFill="1" applyBorder="1" applyAlignment="1">
      <alignment vertical="center" wrapText="1"/>
    </xf>
    <xf numFmtId="0" fontId="7" fillId="36" borderId="21" xfId="48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6" xfId="66" applyNumberFormat="1" applyFont="1" applyFill="1" applyBorder="1" applyAlignment="1">
      <alignment vertical="center" wrapText="1"/>
    </xf>
    <xf numFmtId="0" fontId="49" fillId="33" borderId="27" xfId="0" applyFont="1" applyFill="1" applyBorder="1" applyAlignment="1">
      <alignment horizontal="left" vertical="center"/>
    </xf>
    <xf numFmtId="0" fontId="50" fillId="33" borderId="28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164" fontId="49" fillId="33" borderId="28" xfId="0" applyNumberFormat="1" applyFont="1" applyFill="1" applyBorder="1" applyAlignment="1">
      <alignment vertical="center"/>
    </xf>
    <xf numFmtId="164" fontId="50" fillId="33" borderId="29" xfId="0" applyNumberFormat="1" applyFont="1" applyFill="1" applyBorder="1" applyAlignment="1">
      <alignment vertical="center"/>
    </xf>
    <xf numFmtId="164" fontId="50" fillId="33" borderId="30" xfId="0" applyNumberFormat="1" applyFont="1" applyFill="1" applyBorder="1" applyAlignment="1">
      <alignment vertical="center"/>
    </xf>
    <xf numFmtId="0" fontId="49" fillId="33" borderId="31" xfId="0" applyFont="1" applyFill="1" applyBorder="1" applyAlignment="1">
      <alignment horizontal="left" vertical="center"/>
    </xf>
    <xf numFmtId="0" fontId="50" fillId="33" borderId="32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164" fontId="49" fillId="33" borderId="32" xfId="0" applyNumberFormat="1" applyFont="1" applyFill="1" applyBorder="1" applyAlignment="1">
      <alignment vertical="center"/>
    </xf>
    <xf numFmtId="164" fontId="50" fillId="33" borderId="33" xfId="0" applyNumberFormat="1" applyFont="1" applyFill="1" applyBorder="1" applyAlignment="1">
      <alignment vertical="center"/>
    </xf>
    <xf numFmtId="164" fontId="50" fillId="33" borderId="34" xfId="0" applyNumberFormat="1" applyFont="1" applyFill="1" applyBorder="1" applyAlignment="1">
      <alignment vertical="center"/>
    </xf>
    <xf numFmtId="0" fontId="49" fillId="33" borderId="12" xfId="0" applyFont="1" applyFill="1" applyBorder="1" applyAlignment="1">
      <alignment horizontal="left" vertical="center"/>
    </xf>
    <xf numFmtId="0" fontId="50" fillId="33" borderId="24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164" fontId="49" fillId="33" borderId="24" xfId="0" applyNumberFormat="1" applyFont="1" applyFill="1" applyBorder="1" applyAlignment="1">
      <alignment vertical="center"/>
    </xf>
    <xf numFmtId="164" fontId="50" fillId="33" borderId="35" xfId="0" applyNumberFormat="1" applyFont="1" applyFill="1" applyBorder="1" applyAlignment="1">
      <alignment vertical="center"/>
    </xf>
    <xf numFmtId="164" fontId="50" fillId="33" borderId="26" xfId="0" applyNumberFormat="1" applyFont="1" applyFill="1" applyBorder="1" applyAlignment="1">
      <alignment vertical="center"/>
    </xf>
    <xf numFmtId="0" fontId="49" fillId="33" borderId="36" xfId="0" applyFont="1" applyFill="1" applyBorder="1" applyAlignment="1">
      <alignment horizontal="left" vertical="center"/>
    </xf>
    <xf numFmtId="0" fontId="50" fillId="33" borderId="37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164" fontId="49" fillId="33" borderId="37" xfId="0" applyNumberFormat="1" applyFont="1" applyFill="1" applyBorder="1" applyAlignment="1">
      <alignment vertical="center"/>
    </xf>
    <xf numFmtId="2" fontId="7" fillId="0" borderId="21" xfId="48" applyNumberFormat="1" applyFont="1" applyBorder="1" applyAlignment="1">
      <alignment horizontal="center" vertical="center"/>
      <protection/>
    </xf>
    <xf numFmtId="2" fontId="7" fillId="0" borderId="21" xfId="48" applyNumberFormat="1" applyFont="1" applyBorder="1" applyAlignment="1">
      <alignment vertical="center" wrapText="1"/>
      <protection/>
    </xf>
    <xf numFmtId="164" fontId="7" fillId="0" borderId="21" xfId="67" applyNumberFormat="1" applyFont="1" applyBorder="1" applyAlignment="1">
      <alignment vertical="center"/>
    </xf>
    <xf numFmtId="164" fontId="9" fillId="36" borderId="24" xfId="67" applyFont="1" applyFill="1" applyBorder="1" applyAlignment="1">
      <alignment horizontal="right" vertical="center" wrapText="1"/>
    </xf>
    <xf numFmtId="0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7" fillId="36" borderId="33" xfId="67" applyFont="1" applyFill="1" applyBorder="1" applyAlignment="1">
      <alignment horizontal="right" vertical="center" wrapText="1"/>
    </xf>
    <xf numFmtId="164" fontId="3" fillId="0" borderId="34" xfId="66" applyNumberFormat="1" applyFont="1" applyFill="1" applyBorder="1" applyAlignment="1">
      <alignment vertical="center" wrapText="1"/>
    </xf>
    <xf numFmtId="0" fontId="7" fillId="36" borderId="32" xfId="48" applyFont="1" applyFill="1" applyBorder="1" applyAlignment="1">
      <alignment horizontal="center" vertical="center" wrapText="1"/>
      <protection/>
    </xf>
    <xf numFmtId="0" fontId="7" fillId="36" borderId="32" xfId="48" applyFont="1" applyFill="1" applyBorder="1" applyAlignment="1">
      <alignment horizontal="left" vertical="center" wrapText="1"/>
      <protection/>
    </xf>
    <xf numFmtId="164" fontId="3" fillId="0" borderId="32" xfId="66" applyNumberFormat="1" applyFont="1" applyFill="1" applyBorder="1" applyAlignment="1">
      <alignment vertical="center" wrapText="1"/>
    </xf>
    <xf numFmtId="164" fontId="7" fillId="36" borderId="32" xfId="67" applyFont="1" applyFill="1" applyBorder="1" applyAlignment="1">
      <alignment horizontal="center" vertical="center" wrapText="1"/>
    </xf>
    <xf numFmtId="43" fontId="7" fillId="36" borderId="21" xfId="68" applyFont="1" applyFill="1" applyBorder="1" applyAlignment="1">
      <alignment horizontal="right" vertical="top" wrapText="1"/>
    </xf>
    <xf numFmtId="0" fontId="9" fillId="0" borderId="24" xfId="48" applyFont="1" applyBorder="1" applyAlignment="1">
      <alignment horizontal="center" vertical="center" wrapText="1"/>
      <protection/>
    </xf>
    <xf numFmtId="164" fontId="9" fillId="36" borderId="25" xfId="67" applyFont="1" applyFill="1" applyBorder="1" applyAlignment="1">
      <alignment horizontal="right" vertical="center" wrapText="1"/>
    </xf>
    <xf numFmtId="0" fontId="9" fillId="0" borderId="24" xfId="48" applyFont="1" applyBorder="1" applyAlignment="1">
      <alignment horizontal="center" vertical="center"/>
      <protection/>
    </xf>
    <xf numFmtId="0" fontId="9" fillId="0" borderId="24" xfId="48" applyFont="1" applyBorder="1" applyAlignment="1">
      <alignment horizontal="left" vertical="center" wrapText="1"/>
      <protection/>
    </xf>
    <xf numFmtId="164" fontId="9" fillId="0" borderId="24" xfId="48" applyNumberFormat="1" applyFont="1" applyBorder="1" applyAlignment="1">
      <alignment horizontal="right" vertical="center"/>
      <protection/>
    </xf>
    <xf numFmtId="164" fontId="3" fillId="0" borderId="32" xfId="0" applyNumberFormat="1" applyFont="1" applyFill="1" applyBorder="1" applyAlignment="1">
      <alignment vertical="center" wrapText="1"/>
    </xf>
    <xf numFmtId="164" fontId="7" fillId="36" borderId="32" xfId="67" applyFont="1" applyFill="1" applyBorder="1" applyAlignment="1">
      <alignment horizontal="right" vertical="center" wrapText="1"/>
    </xf>
    <xf numFmtId="164" fontId="9" fillId="36" borderId="33" xfId="67" applyFont="1" applyFill="1" applyBorder="1" applyAlignment="1">
      <alignment horizontal="right" vertical="center" wrapText="1"/>
    </xf>
    <xf numFmtId="43" fontId="7" fillId="36" borderId="21" xfId="68" applyFont="1" applyFill="1" applyBorder="1" applyAlignment="1">
      <alignment horizontal="center" vertical="center" wrapText="1"/>
    </xf>
    <xf numFmtId="43" fontId="7" fillId="36" borderId="21" xfId="68" applyFont="1" applyFill="1" applyBorder="1" applyAlignment="1">
      <alignment horizontal="right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35" xfId="0" applyFill="1" applyBorder="1" applyAlignment="1">
      <alignment/>
    </xf>
    <xf numFmtId="0" fontId="0" fillId="37" borderId="25" xfId="0" applyFill="1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10" fontId="0" fillId="34" borderId="21" xfId="52" applyNumberFormat="1" applyFont="1" applyFill="1" applyBorder="1" applyAlignment="1">
      <alignment/>
    </xf>
    <xf numFmtId="10" fontId="51" fillId="34" borderId="38" xfId="52" applyNumberFormat="1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2" fontId="0" fillId="34" borderId="0" xfId="0" applyNumberFormat="1" applyFill="1" applyAlignment="1">
      <alignment/>
    </xf>
    <xf numFmtId="0" fontId="7" fillId="36" borderId="21" xfId="48" applyFont="1" applyFill="1" applyBorder="1" applyAlignment="1">
      <alignment horizontal="left" vertical="top" wrapText="1"/>
      <protection/>
    </xf>
    <xf numFmtId="0" fontId="48" fillId="0" borderId="0" xfId="0" applyFont="1" applyAlignment="1">
      <alignment/>
    </xf>
    <xf numFmtId="4" fontId="2" fillId="33" borderId="39" xfId="50" applyNumberFormat="1" applyFont="1" applyFill="1" applyBorder="1" applyAlignment="1">
      <alignment vertical="center" wrapText="1"/>
      <protection/>
    </xf>
    <xf numFmtId="49" fontId="2" fillId="33" borderId="16" xfId="50" applyNumberFormat="1" applyFont="1" applyFill="1" applyBorder="1" applyAlignment="1">
      <alignment horizontal="center" vertical="center" wrapText="1"/>
      <protection/>
    </xf>
    <xf numFmtId="49" fontId="2" fillId="33" borderId="40" xfId="57" applyNumberFormat="1" applyFont="1" applyFill="1" applyBorder="1" applyAlignment="1">
      <alignment horizontal="center" vertical="center" wrapText="1"/>
    </xf>
    <xf numFmtId="4" fontId="2" fillId="33" borderId="41" xfId="57" applyNumberFormat="1" applyFont="1" applyFill="1" applyBorder="1" applyAlignment="1">
      <alignment horizontal="center" vertical="center" wrapText="1"/>
    </xf>
    <xf numFmtId="0" fontId="2" fillId="0" borderId="42" xfId="50" applyNumberFormat="1" applyFont="1" applyFill="1" applyBorder="1" applyAlignment="1">
      <alignment horizontal="center" vertical="center" wrapText="1"/>
      <protection/>
    </xf>
    <xf numFmtId="0" fontId="2" fillId="0" borderId="42" xfId="50" applyNumberFormat="1" applyFont="1" applyFill="1" applyBorder="1" applyAlignment="1">
      <alignment horizontal="left" vertical="center" wrapText="1"/>
      <protection/>
    </xf>
    <xf numFmtId="9" fontId="3" fillId="0" borderId="42" xfId="52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0" fontId="3" fillId="0" borderId="0" xfId="50" applyNumberFormat="1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Border="1" applyAlignment="1">
      <alignment vertical="center" wrapText="1"/>
      <protection/>
    </xf>
    <xf numFmtId="4" fontId="3" fillId="0" borderId="0" xfId="49" applyNumberFormat="1" applyFont="1" applyFill="1" applyBorder="1" applyAlignment="1">
      <alignment horizontal="center" vertical="center" wrapText="1"/>
      <protection/>
    </xf>
    <xf numFmtId="4" fontId="3" fillId="0" borderId="0" xfId="55" applyNumberFormat="1" applyFont="1" applyFill="1" applyBorder="1" applyAlignment="1">
      <alignment horizontal="right" vertical="center" wrapText="1"/>
    </xf>
    <xf numFmtId="9" fontId="3" fillId="0" borderId="0" xfId="52" applyNumberFormat="1" applyFont="1" applyFill="1" applyBorder="1" applyAlignment="1">
      <alignment horizontal="right" vertical="center" wrapText="1"/>
    </xf>
    <xf numFmtId="4" fontId="2" fillId="33" borderId="43" xfId="50" applyNumberFormat="1" applyFont="1" applyFill="1" applyBorder="1" applyAlignment="1">
      <alignment vertical="center" wrapText="1"/>
      <protection/>
    </xf>
    <xf numFmtId="4" fontId="2" fillId="33" borderId="43" xfId="57" applyNumberFormat="1" applyFont="1" applyFill="1" applyBorder="1" applyAlignment="1">
      <alignment vertical="center" wrapText="1"/>
    </xf>
    <xf numFmtId="4" fontId="2" fillId="33" borderId="44" xfId="57" applyNumberFormat="1" applyFont="1" applyFill="1" applyBorder="1" applyAlignment="1">
      <alignment vertical="center" wrapText="1"/>
    </xf>
    <xf numFmtId="4" fontId="2" fillId="33" borderId="23" xfId="57" applyNumberFormat="1" applyFont="1" applyFill="1" applyBorder="1" applyAlignment="1">
      <alignment vertical="center" wrapText="1"/>
    </xf>
    <xf numFmtId="4" fontId="2" fillId="33" borderId="45" xfId="57" applyNumberFormat="1" applyFont="1" applyFill="1" applyBorder="1" applyAlignment="1">
      <alignment vertical="center" wrapText="1"/>
    </xf>
    <xf numFmtId="4" fontId="49" fillId="0" borderId="42" xfId="55" applyNumberFormat="1" applyFont="1" applyFill="1" applyBorder="1" applyAlignment="1">
      <alignment vertical="center" wrapText="1"/>
    </xf>
    <xf numFmtId="4" fontId="2" fillId="33" borderId="42" xfId="57" applyNumberFormat="1" applyFont="1" applyFill="1" applyBorder="1" applyAlignment="1">
      <alignment vertical="center" wrapText="1"/>
    </xf>
    <xf numFmtId="9" fontId="2" fillId="33" borderId="42" xfId="52" applyNumberFormat="1" applyFont="1" applyFill="1" applyBorder="1" applyAlignment="1">
      <alignment horizontal="center" vertical="center" wrapText="1"/>
    </xf>
    <xf numFmtId="10" fontId="49" fillId="0" borderId="42" xfId="52" applyNumberFormat="1" applyFont="1" applyFill="1" applyBorder="1" applyAlignment="1">
      <alignment vertical="center" wrapText="1"/>
    </xf>
    <xf numFmtId="10" fontId="2" fillId="33" borderId="42" xfId="52" applyNumberFormat="1" applyFont="1" applyFill="1" applyBorder="1" applyAlignment="1">
      <alignment vertical="center" wrapText="1"/>
    </xf>
    <xf numFmtId="10" fontId="49" fillId="0" borderId="42" xfId="55" applyNumberFormat="1" applyFont="1" applyFill="1" applyBorder="1" applyAlignment="1">
      <alignment vertical="center" wrapText="1"/>
    </xf>
    <xf numFmtId="10" fontId="0" fillId="0" borderId="42" xfId="52" applyNumberFormat="1" applyFont="1" applyBorder="1" applyAlignment="1">
      <alignment/>
    </xf>
    <xf numFmtId="0" fontId="2" fillId="33" borderId="43" xfId="50" applyNumberFormat="1" applyFont="1" applyFill="1" applyBorder="1" applyAlignment="1">
      <alignment horizontal="center" vertical="center" wrapText="1"/>
      <protection/>
    </xf>
    <xf numFmtId="0" fontId="2" fillId="33" borderId="45" xfId="50" applyNumberFormat="1" applyFont="1" applyFill="1" applyBorder="1" applyAlignment="1">
      <alignment horizontal="center" vertical="center" wrapText="1"/>
      <protection/>
    </xf>
    <xf numFmtId="0" fontId="2" fillId="33" borderId="29" xfId="50" applyNumberFormat="1" applyFont="1" applyFill="1" applyBorder="1" applyAlignment="1">
      <alignment horizontal="center" vertical="center" wrapText="1"/>
      <protection/>
    </xf>
    <xf numFmtId="0" fontId="2" fillId="33" borderId="46" xfId="50" applyNumberFormat="1" applyFont="1" applyFill="1" applyBorder="1" applyAlignment="1">
      <alignment horizontal="center" vertical="center" wrapText="1"/>
      <protection/>
    </xf>
    <xf numFmtId="4" fontId="2" fillId="33" borderId="47" xfId="50" applyNumberFormat="1" applyFont="1" applyFill="1" applyBorder="1" applyAlignment="1">
      <alignment horizontal="center" vertical="center" wrapText="1"/>
      <protection/>
    </xf>
    <xf numFmtId="4" fontId="2" fillId="33" borderId="48" xfId="50" applyNumberFormat="1" applyFont="1" applyFill="1" applyBorder="1" applyAlignment="1">
      <alignment horizontal="center" vertical="center" wrapText="1"/>
      <protection/>
    </xf>
    <xf numFmtId="0" fontId="2" fillId="33" borderId="27" xfId="50" applyNumberFormat="1" applyFont="1" applyFill="1" applyBorder="1" applyAlignment="1">
      <alignment horizontal="center" vertical="center" wrapText="1"/>
      <protection/>
    </xf>
    <xf numFmtId="0" fontId="2" fillId="33" borderId="28" xfId="50" applyNumberFormat="1" applyFont="1" applyFill="1" applyBorder="1" applyAlignment="1">
      <alignment horizontal="center" vertical="center" wrapText="1"/>
      <protection/>
    </xf>
    <xf numFmtId="9" fontId="2" fillId="33" borderId="49" xfId="52" applyNumberFormat="1" applyFont="1" applyFill="1" applyBorder="1" applyAlignment="1">
      <alignment horizontal="center" vertical="center" wrapText="1"/>
    </xf>
    <xf numFmtId="9" fontId="2" fillId="33" borderId="50" xfId="52" applyNumberFormat="1" applyFont="1" applyFill="1" applyBorder="1" applyAlignment="1">
      <alignment horizontal="center" vertical="center" wrapText="1"/>
    </xf>
    <xf numFmtId="9" fontId="2" fillId="33" borderId="51" xfId="52" applyNumberFormat="1" applyFont="1" applyFill="1" applyBorder="1" applyAlignment="1">
      <alignment horizontal="center" vertical="center" wrapText="1"/>
    </xf>
    <xf numFmtId="0" fontId="2" fillId="33" borderId="12" xfId="50" applyNumberFormat="1" applyFont="1" applyFill="1" applyBorder="1" applyAlignment="1">
      <alignment horizontal="center" vertical="center" wrapText="1"/>
      <protection/>
    </xf>
    <xf numFmtId="0" fontId="2" fillId="33" borderId="26" xfId="50" applyNumberFormat="1" applyFont="1" applyFill="1" applyBorder="1" applyAlignment="1">
      <alignment horizontal="center" vertical="center" wrapText="1"/>
      <protection/>
    </xf>
    <xf numFmtId="0" fontId="2" fillId="33" borderId="24" xfId="50" applyNumberFormat="1" applyFont="1" applyFill="1" applyBorder="1" applyAlignment="1">
      <alignment horizontal="center" vertical="center" wrapText="1"/>
      <protection/>
    </xf>
    <xf numFmtId="0" fontId="2" fillId="33" borderId="36" xfId="50" applyNumberFormat="1" applyFont="1" applyFill="1" applyBorder="1" applyAlignment="1">
      <alignment horizontal="center" vertical="center" wrapText="1"/>
      <protection/>
    </xf>
    <xf numFmtId="0" fontId="2" fillId="33" borderId="37" xfId="50" applyNumberFormat="1" applyFont="1" applyFill="1" applyBorder="1" applyAlignment="1">
      <alignment horizontal="center" vertical="center" wrapText="1"/>
      <protection/>
    </xf>
    <xf numFmtId="0" fontId="48" fillId="0" borderId="52" xfId="0" applyFont="1" applyBorder="1" applyAlignment="1">
      <alignment horizontal="center"/>
    </xf>
    <xf numFmtId="0" fontId="2" fillId="33" borderId="42" xfId="50" applyNumberFormat="1" applyFont="1" applyFill="1" applyBorder="1" applyAlignment="1">
      <alignment horizontal="center" vertical="center" wrapText="1"/>
      <protection/>
    </xf>
    <xf numFmtId="164" fontId="50" fillId="33" borderId="46" xfId="0" applyNumberFormat="1" applyFont="1" applyFill="1" applyBorder="1" applyAlignment="1">
      <alignment horizontal="center" vertical="center"/>
    </xf>
    <xf numFmtId="164" fontId="50" fillId="33" borderId="53" xfId="0" applyNumberFormat="1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3" fontId="50" fillId="33" borderId="54" xfId="0" applyNumberFormat="1" applyFont="1" applyFill="1" applyBorder="1" applyAlignment="1">
      <alignment horizontal="center" vertical="center"/>
    </xf>
    <xf numFmtId="3" fontId="50" fillId="33" borderId="21" xfId="0" applyNumberFormat="1" applyFont="1" applyFill="1" applyBorder="1" applyAlignment="1">
      <alignment horizontal="center" vertical="center"/>
    </xf>
    <xf numFmtId="164" fontId="50" fillId="33" borderId="54" xfId="0" applyNumberFormat="1" applyFont="1" applyFill="1" applyBorder="1" applyAlignment="1">
      <alignment horizontal="center" vertical="center"/>
    </xf>
    <xf numFmtId="164" fontId="50" fillId="33" borderId="21" xfId="0" applyNumberFormat="1" applyFont="1" applyFill="1" applyBorder="1" applyAlignment="1">
      <alignment horizontal="center" vertical="center"/>
    </xf>
    <xf numFmtId="164" fontId="50" fillId="33" borderId="54" xfId="66" applyNumberFormat="1" applyFont="1" applyFill="1" applyBorder="1" applyAlignment="1">
      <alignment horizontal="center" vertical="center"/>
    </xf>
    <xf numFmtId="164" fontId="50" fillId="33" borderId="48" xfId="66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1" fillId="38" borderId="0" xfId="0" applyFont="1" applyFill="1" applyAlignment="1">
      <alignment horizontal="center"/>
    </xf>
    <xf numFmtId="0" fontId="52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3" fillId="34" borderId="55" xfId="0" applyFont="1" applyFill="1" applyBorder="1" applyAlignment="1">
      <alignment horizontal="center" vertical="center"/>
    </xf>
    <xf numFmtId="0" fontId="53" fillId="34" borderId="56" xfId="0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5" xfId="50"/>
    <cellStyle name="Nota" xfId="51"/>
    <cellStyle name="Percent" xfId="52"/>
    <cellStyle name="Saída" xfId="53"/>
    <cellStyle name="Comma [0]" xfId="54"/>
    <cellStyle name="Separador de milhares 2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3" xfId="69"/>
    <cellStyle name="Vírgula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923925</xdr:colOff>
      <xdr:row>0</xdr:row>
      <xdr:rowOff>104775</xdr:rowOff>
    </xdr:from>
    <xdr:ext cx="3076575" cy="742950"/>
    <xdr:sp>
      <xdr:nvSpPr>
        <xdr:cNvPr id="1" name="Retângulo 1"/>
        <xdr:cNvSpPr>
          <a:spLocks/>
        </xdr:cNvSpPr>
      </xdr:nvSpPr>
      <xdr:spPr>
        <a:xfrm>
          <a:off x="1057275" y="104775"/>
          <a:ext cx="3076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Resumo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5248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2" name="CaixaDeTexto 2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4" name="CaixaDeTexto 4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8" name="CaixaDeTexto 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9" name="CaixaDeTexto 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0" name="CaixaDeTexto 1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1" name="CaixaDeTexto 11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2" name="CaixaDeTexto 12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3" name="CaixaDeTexto 1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4" name="CaixaDeTexto 14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5" name="CaixaDeTexto 1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6" name="CaixaDeTexto 16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7" name="CaixaDeTexto 1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8" name="CaixaDeTexto 1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9" name="CaixaDeTexto 1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0" name="CaixaDeTexto 2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1" name="CaixaDeTexto 21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2" name="CaixaDeTexto 22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3" name="CaixaDeTexto 2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4" name="CaixaDeTexto 24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5" name="CaixaDeTexto 2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6" name="CaixaDeTexto 26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7" name="CaixaDeTexto 2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8" name="CaixaDeTexto 2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29" name="CaixaDeTexto 2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0" name="CaixaDeTexto 3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1" name="CaixaDeTexto 31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2" name="CaixaDeTexto 32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3" name="CaixaDeTexto 3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4" name="CaixaDeTexto 34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5" name="CaixaDeTexto 3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6" name="CaixaDeTexto 36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7" name="CaixaDeTexto 3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8" name="CaixaDeTexto 3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9" name="CaixaDeTexto 3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0" name="CaixaDeTexto 4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1" name="CaixaDeTexto 41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2" name="CaixaDeTexto 42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3" name="CaixaDeTexto 4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4" name="CaixaDeTexto 44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5" name="CaixaDeTexto 4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6" name="CaixaDeTexto 46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7" name="CaixaDeTexto 4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8" name="CaixaDeTexto 4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49" name="CaixaDeTexto 4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0" name="CaixaDeTexto 5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1" name="CaixaDeTexto 51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2" name="CaixaDeTexto 52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3" name="CaixaDeTexto 5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4" name="CaixaDeTexto 54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5" name="CaixaDeTexto 5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6" name="CaixaDeTexto 56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7" name="CaixaDeTexto 5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8" name="CaixaDeTexto 5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59" name="CaixaDeTexto 5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0" name="CaixaDeTexto 6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1" name="CaixaDeTexto 61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2" name="CaixaDeTexto 62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3" name="CaixaDeTexto 6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4" name="CaixaDeTexto 64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5" name="CaixaDeTexto 6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6" name="CaixaDeTexto 66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7" name="CaixaDeTexto 6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8" name="CaixaDeTexto 6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69" name="CaixaDeTexto 6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70" name="CaixaDeTexto 7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1" name="CaixaDeTexto 71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2" name="CaixaDeTexto 72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3" name="CaixaDeTexto 73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4" name="CaixaDeTexto 74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5" name="CaixaDeTexto 75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6" name="CaixaDeTexto 76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7" name="CaixaDeTexto 77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8" name="CaixaDeTexto 78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79" name="CaixaDeTexto 79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0" name="CaixaDeTexto 80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1" name="CaixaDeTexto 81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2" name="CaixaDeTexto 82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3" name="CaixaDeTexto 83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4" name="CaixaDeTexto 84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5" name="CaixaDeTexto 85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6" name="CaixaDeTexto 86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7" name="CaixaDeTexto 87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8" name="CaixaDeTexto 88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89" name="CaixaDeTexto 89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0" name="CaixaDeTexto 90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1" name="CaixaDeTexto 91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2" name="CaixaDeTexto 92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3" name="CaixaDeTexto 93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4" name="CaixaDeTexto 94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5" name="CaixaDeTexto 95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6" name="CaixaDeTexto 96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97" name="CaixaDeTexto 97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57175"/>
    <xdr:sp fLocksText="0">
      <xdr:nvSpPr>
        <xdr:cNvPr id="98" name="CaixaDeTexto 98"/>
        <xdr:cNvSpPr txBox="1">
          <a:spLocks noChangeArrowheads="1"/>
        </xdr:cNvSpPr>
      </xdr:nvSpPr>
      <xdr:spPr>
        <a:xfrm>
          <a:off x="8524875" y="1209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99" name="CaixaDeTexto 99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0" name="CaixaDeTexto 100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1" name="CaixaDeTexto 101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2" name="CaixaDeTexto 102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3" name="CaixaDeTexto 103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4" name="CaixaDeTexto 104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5" name="CaixaDeTexto 105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6" name="CaixaDeTexto 106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7" name="CaixaDeTexto 107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8" name="CaixaDeTexto 108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09" name="CaixaDeTexto 109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0" name="CaixaDeTexto 110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1" name="CaixaDeTexto 111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2" name="CaixaDeTexto 112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3" name="CaixaDeTexto 113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4" name="CaixaDeTexto 114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5" name="CaixaDeTexto 115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6" name="CaixaDeTexto 116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7" name="CaixaDeTexto 117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8" name="CaixaDeTexto 118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19" name="CaixaDeTexto 119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0" name="CaixaDeTexto 120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1" name="CaixaDeTexto 121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2" name="CaixaDeTexto 122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3" name="CaixaDeTexto 123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4" name="CaixaDeTexto 124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5" name="CaixaDeTexto 125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6" name="CaixaDeTexto 126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7" name="CaixaDeTexto 127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8" name="CaixaDeTexto 128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29" name="CaixaDeTexto 129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30" name="CaixaDeTexto 130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31" name="CaixaDeTexto 131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32" name="CaixaDeTexto 132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33" name="CaixaDeTexto 133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34" name="CaixaDeTexto 134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35" name="CaixaDeTexto 135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136" name="CaixaDeTexto 136"/>
        <xdr:cNvSpPr txBox="1">
          <a:spLocks noChangeArrowheads="1"/>
        </xdr:cNvSpPr>
      </xdr:nvSpPr>
      <xdr:spPr>
        <a:xfrm>
          <a:off x="85248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37" name="CaixaDeTexto 137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38" name="CaixaDeTexto 138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39" name="CaixaDeTexto 139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40" name="CaixaDeTexto 140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41" name="CaixaDeTexto 141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42" name="CaixaDeTexto 142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43" name="CaixaDeTexto 143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44" name="CaixaDeTexto 144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145" name="CaixaDeTexto 145"/>
        <xdr:cNvSpPr txBox="1">
          <a:spLocks noChangeArrowheads="1"/>
        </xdr:cNvSpPr>
      </xdr:nvSpPr>
      <xdr:spPr>
        <a:xfrm>
          <a:off x="8524875" y="82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46" name="CaixaDeTexto 146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47" name="CaixaDeTexto 147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48" name="CaixaDeTexto 148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49" name="CaixaDeTexto 149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0" name="CaixaDeTexto 150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1" name="CaixaDeTexto 151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2" name="CaixaDeTexto 152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3" name="CaixaDeTexto 153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4" name="CaixaDeTexto 154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5" name="CaixaDeTexto 155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6" name="CaixaDeTexto 156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7" name="CaixaDeTexto 157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8" name="CaixaDeTexto 158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59" name="CaixaDeTexto 159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60" name="CaixaDeTexto 160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61" name="CaixaDeTexto 161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62" name="CaixaDeTexto 162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63" name="CaixaDeTexto 163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57175"/>
    <xdr:sp fLocksText="0">
      <xdr:nvSpPr>
        <xdr:cNvPr id="164" name="CaixaDeTexto 164"/>
        <xdr:cNvSpPr txBox="1">
          <a:spLocks noChangeArrowheads="1"/>
        </xdr:cNvSpPr>
      </xdr:nvSpPr>
      <xdr:spPr>
        <a:xfrm>
          <a:off x="8524875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7534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87534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8753475" y="273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8753475" y="273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" name="CaixaDeTexto 1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" name="CaixaDeTexto 1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" name="CaixaDeTexto 1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1" name="CaixaDeTexto 1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2" name="CaixaDeTexto 1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3" name="CaixaDeTexto 1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4" name="CaixaDeTexto 1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5" name="CaixaDeTexto 1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6" name="CaixaDeTexto 19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7" name="CaixaDeTexto 20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8" name="CaixaDeTexto 2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9" name="CaixaDeTexto 2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0" name="CaixaDeTexto 2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1" name="CaixaDeTexto 3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2" name="CaixaDeTexto 3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3" name="CaixaDeTexto 3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4" name="CaixaDeTexto 3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5" name="CaixaDeTexto 3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6" name="CaixaDeTexto 3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7" name="CaixaDeTexto 3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8" name="CaixaDeTexto 3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29" name="CaixaDeTexto 3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0" name="CaixaDeTexto 3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1" name="CaixaDeTexto 4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2" name="CaixaDeTexto 4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3" name="CaixaDeTexto 4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4" name="CaixaDeTexto 4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5" name="CaixaDeTexto 4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6" name="CaixaDeTexto 4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7" name="CaixaDeTexto 4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8" name="CaixaDeTexto 4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39" name="CaixaDeTexto 4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0" name="CaixaDeTexto 4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1" name="CaixaDeTexto 5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2" name="CaixaDeTexto 5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3" name="CaixaDeTexto 5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4" name="CaixaDeTexto 5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5" name="CaixaDeTexto 5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6" name="CaixaDeTexto 5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7" name="CaixaDeTexto 5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8" name="CaixaDeTexto 5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49" name="CaixaDeTexto 5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0" name="CaixaDeTexto 5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1" name="CaixaDeTexto 6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2" name="CaixaDeTexto 6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3" name="CaixaDeTexto 6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4" name="CaixaDeTexto 6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5" name="CaixaDeTexto 6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6" name="CaixaDeTexto 6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7" name="CaixaDeTexto 6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8" name="CaixaDeTexto 6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59" name="CaixaDeTexto 6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60" name="CaixaDeTexto 6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61" name="CaixaDeTexto 7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62" name="CaixaDeTexto 7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63" name="CaixaDeTexto 7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64" name="CaixaDeTexto 73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65" name="CaixaDeTexto 74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66" name="CaixaDeTexto 75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67" name="CaixaDeTexto 76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68" name="CaixaDeTexto 77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69" name="CaixaDeTexto 78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0" name="CaixaDeTexto 7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1" name="CaixaDeTexto 8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2" name="CaixaDeTexto 8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3" name="CaixaDeTexto 8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4" name="CaixaDeTexto 8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5" name="CaixaDeTexto 8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6" name="CaixaDeTexto 8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7" name="CaixaDeTexto 8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8" name="CaixaDeTexto 8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79" name="CaixaDeTexto 8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0" name="CaixaDeTexto 8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1" name="CaixaDeTexto 9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2" name="CaixaDeTexto 9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3" name="CaixaDeTexto 9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4" name="CaixaDeTexto 9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5" name="CaixaDeTexto 9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6" name="CaixaDeTexto 9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7" name="CaixaDeTexto 9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8" name="CaixaDeTexto 9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89" name="CaixaDeTexto 9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0" name="CaixaDeTexto 9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1" name="CaixaDeTexto 10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2" name="CaixaDeTexto 10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3" name="CaixaDeTexto 10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4" name="CaixaDeTexto 10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5" name="CaixaDeTexto 10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6" name="CaixaDeTexto 10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7" name="CaixaDeTexto 10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8" name="CaixaDeTexto 10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99" name="CaixaDeTexto 10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0" name="CaixaDeTexto 10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1" name="CaixaDeTexto 11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2" name="CaixaDeTexto 11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3" name="CaixaDeTexto 11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4" name="CaixaDeTexto 11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5" name="CaixaDeTexto 11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6" name="CaixaDeTexto 121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7" name="CaixaDeTexto 122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8" name="CaixaDeTexto 123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09" name="CaixaDeTexto 124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10" name="CaixaDeTexto 125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11" name="CaixaDeTexto 12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12" name="CaixaDeTexto 12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13" name="CaixaDeTexto 12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14" name="CaixaDeTexto 12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15" name="CaixaDeTexto 13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16" name="CaixaDeTexto 116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17" name="CaixaDeTexto 117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18" name="CaixaDeTexto 118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19" name="CaixaDeTexto 119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20" name="CaixaDeTexto 120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0975" cy="266700"/>
    <xdr:sp fLocksText="0">
      <xdr:nvSpPr>
        <xdr:cNvPr id="121" name="CaixaDeTexto 131"/>
        <xdr:cNvSpPr txBox="1">
          <a:spLocks noChangeArrowheads="1"/>
        </xdr:cNvSpPr>
      </xdr:nvSpPr>
      <xdr:spPr>
        <a:xfrm>
          <a:off x="8753475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0975" cy="266700"/>
    <xdr:sp fLocksText="0">
      <xdr:nvSpPr>
        <xdr:cNvPr id="122" name="CaixaDeTexto 132"/>
        <xdr:cNvSpPr txBox="1">
          <a:spLocks noChangeArrowheads="1"/>
        </xdr:cNvSpPr>
      </xdr:nvSpPr>
      <xdr:spPr>
        <a:xfrm>
          <a:off x="8753475" y="330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0975" cy="266700"/>
    <xdr:sp fLocksText="0">
      <xdr:nvSpPr>
        <xdr:cNvPr id="123" name="CaixaDeTexto 133"/>
        <xdr:cNvSpPr txBox="1">
          <a:spLocks noChangeArrowheads="1"/>
        </xdr:cNvSpPr>
      </xdr:nvSpPr>
      <xdr:spPr>
        <a:xfrm>
          <a:off x="8753475" y="330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0975" cy="266700"/>
    <xdr:sp fLocksText="0">
      <xdr:nvSpPr>
        <xdr:cNvPr id="124" name="CaixaDeTexto 134"/>
        <xdr:cNvSpPr txBox="1">
          <a:spLocks noChangeArrowheads="1"/>
        </xdr:cNvSpPr>
      </xdr:nvSpPr>
      <xdr:spPr>
        <a:xfrm>
          <a:off x="8753475" y="330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0975" cy="266700"/>
    <xdr:sp fLocksText="0">
      <xdr:nvSpPr>
        <xdr:cNvPr id="125" name="CaixaDeTexto 135"/>
        <xdr:cNvSpPr txBox="1">
          <a:spLocks noChangeArrowheads="1"/>
        </xdr:cNvSpPr>
      </xdr:nvSpPr>
      <xdr:spPr>
        <a:xfrm>
          <a:off x="8753475" y="330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26" name="CaixaDeTexto 136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27" name="CaixaDeTexto 137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28" name="CaixaDeTexto 138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29" name="CaixaDeTexto 13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0" name="CaixaDeTexto 140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1" name="CaixaDeTexto 141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2" name="CaixaDeTexto 142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3" name="CaixaDeTexto 143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4" name="CaixaDeTexto 144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5" name="CaixaDeTexto 145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6" name="CaixaDeTexto 146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7" name="CaixaDeTexto 147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8" name="CaixaDeTexto 148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39" name="CaixaDeTexto 149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0" name="CaixaDeTexto 150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1" name="CaixaDeTexto 151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2" name="CaixaDeTexto 152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3" name="CaixaDeTexto 153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4" name="CaixaDeTexto 154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5" name="CaixaDeTexto 155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6" name="CaixaDeTexto 156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7" name="CaixaDeTexto 157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0975" cy="266700"/>
    <xdr:sp fLocksText="0">
      <xdr:nvSpPr>
        <xdr:cNvPr id="148" name="CaixaDeTexto 158"/>
        <xdr:cNvSpPr txBox="1">
          <a:spLocks noChangeArrowheads="1"/>
        </xdr:cNvSpPr>
      </xdr:nvSpPr>
      <xdr:spPr>
        <a:xfrm>
          <a:off x="8753475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49" name="CaixaDeTexto 159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0975" cy="266700"/>
    <xdr:sp fLocksText="0">
      <xdr:nvSpPr>
        <xdr:cNvPr id="150" name="CaixaDeTexto 160"/>
        <xdr:cNvSpPr txBox="1">
          <a:spLocks noChangeArrowheads="1"/>
        </xdr:cNvSpPr>
      </xdr:nvSpPr>
      <xdr:spPr>
        <a:xfrm>
          <a:off x="8753475" y="349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.00390625" style="9" customWidth="1"/>
    <col min="2" max="2" width="59.421875" style="9" customWidth="1"/>
    <col min="3" max="3" width="19.7109375" style="9" bestFit="1" customWidth="1"/>
    <col min="4" max="4" width="9.140625" style="12" customWidth="1"/>
    <col min="5" max="5" width="9.57421875" style="12" bestFit="1" customWidth="1"/>
    <col min="6" max="16384" width="9.140625" style="12" customWidth="1"/>
  </cols>
  <sheetData>
    <row r="1" spans="2:3" ht="15">
      <c r="B1" s="10"/>
      <c r="C1" s="11"/>
    </row>
    <row r="2" spans="2:3" ht="15">
      <c r="B2" s="13"/>
      <c r="C2" s="14"/>
    </row>
    <row r="3" spans="2:3" ht="15">
      <c r="B3" s="13"/>
      <c r="C3" s="14"/>
    </row>
    <row r="4" spans="2:3" ht="15">
      <c r="B4" s="13"/>
      <c r="C4" s="14"/>
    </row>
    <row r="5" spans="1:3" ht="15">
      <c r="A5" s="15"/>
      <c r="B5" s="16"/>
      <c r="C5" s="17"/>
    </row>
    <row r="6" spans="1:3" ht="15">
      <c r="A6" s="15"/>
      <c r="B6" s="1" t="s">
        <v>1</v>
      </c>
      <c r="C6" s="2" t="s">
        <v>2</v>
      </c>
    </row>
    <row r="7" spans="1:3" ht="40.5" customHeight="1">
      <c r="A7" s="18"/>
      <c r="B7" s="19" t="s">
        <v>25</v>
      </c>
      <c r="C7" s="20">
        <f>'Serv. Preliminares e Complement'!I8</f>
        <v>0</v>
      </c>
    </row>
    <row r="8" spans="1:3" ht="40.5" customHeight="1">
      <c r="A8" s="18"/>
      <c r="B8" s="19" t="s">
        <v>89</v>
      </c>
      <c r="C8" s="20">
        <f>'Muro e Passeio'!I20</f>
        <v>0</v>
      </c>
    </row>
    <row r="9" spans="1:3" ht="18.75" customHeight="1">
      <c r="A9" s="18"/>
      <c r="B9" s="3" t="s">
        <v>3</v>
      </c>
      <c r="C9" s="4">
        <f>C7+C8</f>
        <v>0</v>
      </c>
    </row>
    <row r="10" spans="1:3" ht="18.75" customHeight="1">
      <c r="A10" s="18"/>
      <c r="B10" s="5" t="s">
        <v>72</v>
      </c>
      <c r="C10" s="6">
        <f>C9*0.0623</f>
        <v>0</v>
      </c>
    </row>
    <row r="11" spans="1:3" ht="18.75" customHeight="1">
      <c r="A11" s="18"/>
      <c r="B11" s="3" t="s">
        <v>101</v>
      </c>
      <c r="C11" s="4">
        <f>(C9+C10)*0.2479</f>
        <v>0</v>
      </c>
    </row>
    <row r="12" spans="1:5" ht="18.75" customHeight="1">
      <c r="A12" s="18"/>
      <c r="B12" s="7" t="s">
        <v>4</v>
      </c>
      <c r="C12" s="8">
        <f>SUM(C9:C11)</f>
        <v>0</v>
      </c>
      <c r="E12" s="93"/>
    </row>
    <row r="13" spans="1:3" ht="15">
      <c r="A13" s="18"/>
      <c r="B13" s="21"/>
      <c r="C13" s="22"/>
    </row>
    <row r="14" spans="1:3" ht="15">
      <c r="A14" s="18"/>
      <c r="B14" s="21"/>
      <c r="C14" s="22"/>
    </row>
    <row r="15" spans="1:3" ht="15">
      <c r="A15" s="18"/>
      <c r="B15" s="21"/>
      <c r="C15" s="22"/>
    </row>
    <row r="16" spans="1:3" ht="15">
      <c r="A16" s="18"/>
      <c r="B16" s="21"/>
      <c r="C16" s="22"/>
    </row>
    <row r="17" spans="1:3" ht="15">
      <c r="A17" s="23"/>
      <c r="B17" s="21"/>
      <c r="C17" s="22"/>
    </row>
    <row r="18" spans="1:3" ht="15">
      <c r="A18" s="21"/>
      <c r="B18" s="21"/>
      <c r="C18" s="22"/>
    </row>
    <row r="19" spans="1:3" ht="15">
      <c r="A19" s="18"/>
      <c r="B19" s="18"/>
      <c r="C19" s="22"/>
    </row>
    <row r="20" spans="1:3" ht="15">
      <c r="A20" s="21"/>
      <c r="B20" s="21"/>
      <c r="C20" s="22"/>
    </row>
  </sheetData>
  <sheetProtection/>
  <printOptions horizontalCentered="1" verticalCentered="1"/>
  <pageMargins left="1.6929133858267718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zoomScalePageLayoutView="89" workbookViewId="0" topLeftCell="A1">
      <selection activeCell="F7" sqref="F7"/>
    </sheetView>
  </sheetViews>
  <sheetFormatPr defaultColWidth="9.140625" defaultRowHeight="15"/>
  <cols>
    <col min="2" max="2" width="44.140625" style="0" customWidth="1"/>
    <col min="3" max="6" width="18.00390625" style="0" customWidth="1"/>
    <col min="8" max="8" width="11.28125" style="0" customWidth="1"/>
  </cols>
  <sheetData>
    <row r="1" ht="15">
      <c r="B1" s="95" t="s">
        <v>96</v>
      </c>
    </row>
    <row r="2" spans="1:6" ht="15" customHeight="1">
      <c r="A2" s="121" t="s">
        <v>0</v>
      </c>
      <c r="B2" s="123" t="s">
        <v>90</v>
      </c>
      <c r="C2" s="96"/>
      <c r="D2" s="96"/>
      <c r="E2" s="125" t="s">
        <v>3</v>
      </c>
      <c r="F2" s="126"/>
    </row>
    <row r="3" spans="1:6" ht="15">
      <c r="A3" s="122"/>
      <c r="B3" s="124"/>
      <c r="C3" s="97" t="s">
        <v>91</v>
      </c>
      <c r="D3" s="97" t="s">
        <v>92</v>
      </c>
      <c r="E3" s="98" t="s">
        <v>93</v>
      </c>
      <c r="F3" s="99" t="s">
        <v>94</v>
      </c>
    </row>
    <row r="4" spans="1:6" ht="30" customHeight="1">
      <c r="A4" s="100">
        <v>1</v>
      </c>
      <c r="B4" s="101" t="str">
        <f>'Serv. Preliminares e Complement'!C3</f>
        <v>Serviços Preliminares</v>
      </c>
      <c r="C4" s="114">
        <f>E4</f>
        <v>0</v>
      </c>
      <c r="D4" s="114"/>
      <c r="E4" s="114">
        <f>'Serv. Preliminares e Complement'!I3</f>
        <v>0</v>
      </c>
      <c r="F4" s="102" t="e">
        <f>E4/$E$9</f>
        <v>#DIV/0!</v>
      </c>
    </row>
    <row r="5" spans="1:6" ht="30" customHeight="1">
      <c r="A5" s="100">
        <v>2</v>
      </c>
      <c r="B5" s="101" t="str">
        <f>'Serv. Preliminares e Complement'!C5</f>
        <v>Serviços Complementares</v>
      </c>
      <c r="C5" s="114"/>
      <c r="D5" s="114">
        <f>E5</f>
        <v>0</v>
      </c>
      <c r="E5" s="114">
        <f>'Serv. Preliminares e Complement'!I5</f>
        <v>0</v>
      </c>
      <c r="F5" s="102" t="e">
        <f>E5/$E$9</f>
        <v>#DIV/0!</v>
      </c>
    </row>
    <row r="6" spans="1:6" ht="30" customHeight="1">
      <c r="A6" s="100">
        <v>3</v>
      </c>
      <c r="B6" s="103" t="str">
        <f>'Muro e Passeio'!C3</f>
        <v>Muro e Passeio</v>
      </c>
      <c r="C6" s="114">
        <f>E6/2</f>
        <v>0</v>
      </c>
      <c r="D6" s="114">
        <f>C6</f>
        <v>0</v>
      </c>
      <c r="E6" s="114">
        <f>'Muro e Passeio'!I3</f>
        <v>0</v>
      </c>
      <c r="F6" s="102" t="e">
        <f>E6/$E$9</f>
        <v>#DIV/0!</v>
      </c>
    </row>
    <row r="7" spans="1:6" ht="30" customHeight="1">
      <c r="A7" s="100">
        <v>4</v>
      </c>
      <c r="B7" s="101" t="str">
        <f>'Muro e Passeio'!C15</f>
        <v>Remoções</v>
      </c>
      <c r="C7" s="114"/>
      <c r="D7" s="114">
        <f>E7</f>
        <v>0</v>
      </c>
      <c r="E7" s="114">
        <f>'Muro e Passeio'!I15</f>
        <v>0</v>
      </c>
      <c r="F7" s="102" t="e">
        <f>E7/$E$9</f>
        <v>#DIV/0!</v>
      </c>
    </row>
    <row r="8" spans="1:6" ht="9.75" customHeight="1">
      <c r="A8" s="104"/>
      <c r="B8" s="105"/>
      <c r="C8" s="106"/>
      <c r="D8" s="106"/>
      <c r="E8" s="107"/>
      <c r="F8" s="108"/>
    </row>
    <row r="9" spans="1:6" ht="15">
      <c r="A9" s="127" t="s">
        <v>3</v>
      </c>
      <c r="B9" s="128"/>
      <c r="C9" s="109">
        <f>SUM(C4:C7)</f>
        <v>0</v>
      </c>
      <c r="D9" s="109">
        <f>SUM(D4:D7)</f>
        <v>0</v>
      </c>
      <c r="E9" s="110">
        <f>SUM(E4:E7)</f>
        <v>0</v>
      </c>
      <c r="F9" s="129" t="e">
        <f>SUM(F4:F7)</f>
        <v>#DIV/0!</v>
      </c>
    </row>
    <row r="10" spans="1:6" ht="15">
      <c r="A10" s="132" t="s">
        <v>95</v>
      </c>
      <c r="B10" s="133"/>
      <c r="C10" s="111">
        <f>C9*0.0623</f>
        <v>0</v>
      </c>
      <c r="D10" s="111">
        <f>D9*0.0623</f>
        <v>0</v>
      </c>
      <c r="E10" s="111">
        <f>E9*0.0623</f>
        <v>0</v>
      </c>
      <c r="F10" s="130"/>
    </row>
    <row r="11" spans="1:6" ht="15" customHeight="1">
      <c r="A11" s="132" t="s">
        <v>101</v>
      </c>
      <c r="B11" s="134"/>
      <c r="C11" s="112">
        <f>(C9+C10)*0.2479</f>
        <v>0</v>
      </c>
      <c r="D11" s="112">
        <f>(D9+D10)*0.2479</f>
        <v>0</v>
      </c>
      <c r="E11" s="112">
        <f>(E9+E10)*0.2479</f>
        <v>0</v>
      </c>
      <c r="F11" s="130"/>
    </row>
    <row r="12" spans="1:6" ht="15" customHeight="1">
      <c r="A12" s="135" t="s">
        <v>4</v>
      </c>
      <c r="B12" s="136"/>
      <c r="C12" s="113">
        <f>SUM(C9:C11)</f>
        <v>0</v>
      </c>
      <c r="D12" s="113">
        <f>SUM(D9:D11)</f>
        <v>0</v>
      </c>
      <c r="E12" s="113">
        <f>SUM(E9:E11)</f>
        <v>0</v>
      </c>
      <c r="F12" s="131"/>
    </row>
  </sheetData>
  <sheetProtection/>
  <mergeCells count="8">
    <mergeCell ref="A2:A3"/>
    <mergeCell ref="B2:B3"/>
    <mergeCell ref="E2:F2"/>
    <mergeCell ref="A9:B9"/>
    <mergeCell ref="F9:F12"/>
    <mergeCell ref="A10:B10"/>
    <mergeCell ref="A11:B11"/>
    <mergeCell ref="A12:B12"/>
  </mergeCells>
  <printOptions horizontalCentered="1"/>
  <pageMargins left="0.5905511811023623" right="0.3937007874015748" top="2.362204724409449" bottom="0.984251968503937" header="0.3937007874015748" footer="0.1968503937007874"/>
  <pageSetup horizontalDpi="600" verticalDpi="600" orientation="landscape" paperSize="9" scale="85" r:id="rId2"/>
  <headerFooter>
    <oddHeader>&amp;L&amp;G&amp;C&amp;"Ecofont Vera Sans,Negrito"&amp;20
PE XIXOVÁ-JAPUÍ&amp;R
Planilha de Orçamento
Boletim CPOS 175 - MAR/2019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120" zoomScaleSheetLayoutView="120" zoomScalePageLayoutView="0" workbookViewId="0" topLeftCell="A1">
      <selection activeCell="F7" sqref="F7"/>
    </sheetView>
  </sheetViews>
  <sheetFormatPr defaultColWidth="9.140625" defaultRowHeight="15"/>
  <cols>
    <col min="2" max="2" width="43.140625" style="0" bestFit="1" customWidth="1"/>
    <col min="3" max="4" width="14.140625" style="0" bestFit="1" customWidth="1"/>
    <col min="5" max="5" width="16.8515625" style="0" hidden="1" customWidth="1"/>
    <col min="6" max="6" width="16.8515625" style="0" customWidth="1"/>
  </cols>
  <sheetData>
    <row r="1" spans="1:6" ht="15">
      <c r="A1" s="137" t="s">
        <v>96</v>
      </c>
      <c r="B1" s="137"/>
      <c r="C1" s="137"/>
      <c r="D1" s="137"/>
      <c r="E1" s="137"/>
      <c r="F1" s="137"/>
    </row>
    <row r="2" spans="1:6" ht="15">
      <c r="A2" s="121" t="s">
        <v>0</v>
      </c>
      <c r="B2" s="123" t="s">
        <v>90</v>
      </c>
      <c r="C2" s="96"/>
      <c r="D2" s="96"/>
      <c r="E2" s="125" t="s">
        <v>3</v>
      </c>
      <c r="F2" s="126"/>
    </row>
    <row r="3" spans="1:6" ht="15">
      <c r="A3" s="122"/>
      <c r="B3" s="124"/>
      <c r="C3" s="97" t="s">
        <v>91</v>
      </c>
      <c r="D3" s="97" t="s">
        <v>92</v>
      </c>
      <c r="E3" s="98" t="s">
        <v>93</v>
      </c>
      <c r="F3" s="99" t="s">
        <v>94</v>
      </c>
    </row>
    <row r="4" spans="1:6" ht="15">
      <c r="A4" s="100">
        <v>1</v>
      </c>
      <c r="B4" s="101" t="str">
        <f>'Serv. Preliminares e Complement'!C3</f>
        <v>Serviços Preliminares</v>
      </c>
      <c r="C4" s="117">
        <v>0.16</v>
      </c>
      <c r="D4" s="117"/>
      <c r="E4" s="119">
        <f>'Serv. Preliminares e Complement'!I3</f>
        <v>0</v>
      </c>
      <c r="F4" s="120">
        <v>0.16</v>
      </c>
    </row>
    <row r="5" spans="1:6" ht="15">
      <c r="A5" s="100">
        <v>2</v>
      </c>
      <c r="B5" s="101" t="str">
        <f>'Serv. Preliminares e Complement'!C5</f>
        <v>Serviços Complementares</v>
      </c>
      <c r="C5" s="117"/>
      <c r="D5" s="117">
        <v>0.07</v>
      </c>
      <c r="E5" s="119">
        <f>'Serv. Preliminares e Complement'!I5</f>
        <v>0</v>
      </c>
      <c r="F5" s="120">
        <v>0.07</v>
      </c>
    </row>
    <row r="6" spans="1:6" ht="15">
      <c r="A6" s="100">
        <v>3</v>
      </c>
      <c r="B6" s="103" t="str">
        <f>'Muro e Passeio'!C3</f>
        <v>Muro e Passeio</v>
      </c>
      <c r="C6" s="117">
        <v>0.365</v>
      </c>
      <c r="D6" s="117">
        <f>C6</f>
        <v>0.365</v>
      </c>
      <c r="E6" s="119">
        <f>'Muro e Passeio'!I3</f>
        <v>0</v>
      </c>
      <c r="F6" s="120">
        <v>0.73</v>
      </c>
    </row>
    <row r="7" spans="1:6" ht="15">
      <c r="A7" s="100">
        <v>4</v>
      </c>
      <c r="B7" s="101" t="str">
        <f>'Muro e Passeio'!C15</f>
        <v>Remoções</v>
      </c>
      <c r="C7" s="117"/>
      <c r="D7" s="117">
        <v>0.04</v>
      </c>
      <c r="E7" s="119">
        <f>'Muro e Passeio'!I15</f>
        <v>0</v>
      </c>
      <c r="F7" s="120">
        <v>0.04</v>
      </c>
    </row>
    <row r="8" spans="1:6" ht="15">
      <c r="A8" s="104"/>
      <c r="B8" s="105"/>
      <c r="C8" s="106"/>
      <c r="D8" s="106"/>
      <c r="E8" s="107"/>
      <c r="F8" s="108"/>
    </row>
    <row r="9" spans="1:6" ht="15">
      <c r="A9" s="138" t="s">
        <v>3</v>
      </c>
      <c r="B9" s="138"/>
      <c r="C9" s="118">
        <f>SUM(C4:C7)</f>
        <v>0.525</v>
      </c>
      <c r="D9" s="118">
        <f>SUM(D4:D7)</f>
        <v>0.475</v>
      </c>
      <c r="E9" s="115">
        <f>SUM(E4:E7)</f>
        <v>0</v>
      </c>
      <c r="F9" s="116">
        <f>SUM(F4:F7)</f>
        <v>1</v>
      </c>
    </row>
  </sheetData>
  <sheetProtection/>
  <mergeCells count="5">
    <mergeCell ref="A1:F1"/>
    <mergeCell ref="A2:A3"/>
    <mergeCell ref="B2:B3"/>
    <mergeCell ref="E2:F2"/>
    <mergeCell ref="A9:B9"/>
  </mergeCells>
  <printOptions/>
  <pageMargins left="0.511811024" right="0.511811024" top="0.787401575" bottom="0.787401575" header="0.31496062" footer="0.3149606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90" zoomScaleSheetLayoutView="90" zoomScalePageLayoutView="0" workbookViewId="0" topLeftCell="A1">
      <selection activeCell="F7" sqref="F7"/>
    </sheetView>
  </sheetViews>
  <sheetFormatPr defaultColWidth="9.140625" defaultRowHeight="15"/>
  <cols>
    <col min="1" max="1" width="6.7109375" style="0" bestFit="1" customWidth="1"/>
    <col min="2" max="2" width="18.421875" style="0" bestFit="1" customWidth="1"/>
    <col min="3" max="3" width="102.7109375" style="0" bestFit="1" customWidth="1"/>
    <col min="4" max="4" width="10.00390625" style="0" bestFit="1" customWidth="1"/>
    <col min="5" max="5" width="12.7109375" style="0" bestFit="1" customWidth="1"/>
    <col min="6" max="6" width="10.57421875" style="0" bestFit="1" customWidth="1"/>
    <col min="7" max="8" width="12.7109375" style="0" bestFit="1" customWidth="1"/>
    <col min="9" max="9" width="17.57421875" style="0" bestFit="1" customWidth="1"/>
    <col min="11" max="11" width="9.140625" style="0" customWidth="1"/>
    <col min="12" max="12" width="8.140625" style="0" customWidth="1"/>
  </cols>
  <sheetData>
    <row r="1" spans="1:9" s="24" customFormat="1" ht="18" customHeight="1">
      <c r="A1" s="141" t="s">
        <v>0</v>
      </c>
      <c r="B1" s="143" t="s">
        <v>5</v>
      </c>
      <c r="C1" s="143" t="s">
        <v>6</v>
      </c>
      <c r="D1" s="145" t="s">
        <v>7</v>
      </c>
      <c r="E1" s="147" t="s">
        <v>8</v>
      </c>
      <c r="F1" s="149" t="s">
        <v>9</v>
      </c>
      <c r="G1" s="149"/>
      <c r="H1" s="149"/>
      <c r="I1" s="150"/>
    </row>
    <row r="2" spans="1:9" s="24" customFormat="1" ht="18" customHeight="1">
      <c r="A2" s="142"/>
      <c r="B2" s="144"/>
      <c r="C2" s="144"/>
      <c r="D2" s="146"/>
      <c r="E2" s="148"/>
      <c r="F2" s="25" t="s">
        <v>10</v>
      </c>
      <c r="G2" s="25" t="s">
        <v>11</v>
      </c>
      <c r="H2" s="25" t="s">
        <v>12</v>
      </c>
      <c r="I2" s="26" t="s">
        <v>3</v>
      </c>
    </row>
    <row r="3" spans="1:9" s="24" customFormat="1" ht="15" customHeight="1">
      <c r="A3" s="27">
        <v>1</v>
      </c>
      <c r="B3" s="28"/>
      <c r="C3" s="29" t="s">
        <v>26</v>
      </c>
      <c r="D3" s="30"/>
      <c r="E3" s="31"/>
      <c r="F3" s="31"/>
      <c r="G3" s="31"/>
      <c r="H3" s="32"/>
      <c r="I3" s="33">
        <f>SUM(I4:I4)</f>
        <v>0</v>
      </c>
    </row>
    <row r="4" spans="1:9" s="24" customFormat="1" ht="14.25">
      <c r="A4" s="34" t="s">
        <v>16</v>
      </c>
      <c r="B4" s="63" t="s">
        <v>27</v>
      </c>
      <c r="C4" s="64" t="s">
        <v>28</v>
      </c>
      <c r="D4" s="63" t="s">
        <v>29</v>
      </c>
      <c r="E4" s="65">
        <v>10</v>
      </c>
      <c r="F4" s="35"/>
      <c r="G4" s="36"/>
      <c r="H4" s="74">
        <f>ROUND(F4+G4,2)</f>
        <v>0</v>
      </c>
      <c r="I4" s="37">
        <f>ROUND(H4*E4,2)</f>
        <v>0</v>
      </c>
    </row>
    <row r="5" spans="1:9" s="24" customFormat="1" ht="15" customHeight="1">
      <c r="A5" s="27">
        <v>2</v>
      </c>
      <c r="B5" s="28"/>
      <c r="C5" s="29" t="s">
        <v>31</v>
      </c>
      <c r="D5" s="30"/>
      <c r="E5" s="31"/>
      <c r="F5" s="31"/>
      <c r="G5" s="31"/>
      <c r="H5" s="32"/>
      <c r="I5" s="33">
        <f>SUM(I6:I6)</f>
        <v>0</v>
      </c>
    </row>
    <row r="6" spans="1:9" s="24" customFormat="1" ht="15" customHeight="1">
      <c r="A6" s="39" t="s">
        <v>13</v>
      </c>
      <c r="B6" s="63" t="s">
        <v>32</v>
      </c>
      <c r="C6" s="64" t="s">
        <v>33</v>
      </c>
      <c r="D6" s="63" t="s">
        <v>29</v>
      </c>
      <c r="E6" s="65">
        <f>140*1.2</f>
        <v>168</v>
      </c>
      <c r="F6" s="35"/>
      <c r="G6" s="36"/>
      <c r="H6" s="74">
        <f>ROUND(F6+G6,2)</f>
        <v>0</v>
      </c>
      <c r="I6" s="37">
        <f>ROUND(H6*E6,2)</f>
        <v>0</v>
      </c>
    </row>
    <row r="7" spans="1:9" s="24" customFormat="1" ht="14.25">
      <c r="A7" s="67"/>
      <c r="B7" s="70"/>
      <c r="C7" s="71"/>
      <c r="D7" s="70"/>
      <c r="E7" s="72"/>
      <c r="F7" s="73"/>
      <c r="G7" s="73"/>
      <c r="H7" s="68"/>
      <c r="I7" s="69"/>
    </row>
    <row r="8" spans="1:9" s="24" customFormat="1" ht="14.25">
      <c r="A8" s="41"/>
      <c r="B8" s="42"/>
      <c r="C8" s="42" t="s">
        <v>14</v>
      </c>
      <c r="D8" s="43"/>
      <c r="E8" s="44"/>
      <c r="F8" s="44"/>
      <c r="G8" s="44"/>
      <c r="H8" s="45"/>
      <c r="I8" s="46">
        <f>I5+I3</f>
        <v>0</v>
      </c>
    </row>
    <row r="9" spans="1:9" s="24" customFormat="1" ht="14.25">
      <c r="A9" s="47"/>
      <c r="B9" s="48"/>
      <c r="C9" s="48" t="s">
        <v>71</v>
      </c>
      <c r="D9" s="49"/>
      <c r="E9" s="50"/>
      <c r="F9" s="50"/>
      <c r="G9" s="50"/>
      <c r="H9" s="51"/>
      <c r="I9" s="52">
        <f>ROUND(I8*0.0623,2)</f>
        <v>0</v>
      </c>
    </row>
    <row r="10" spans="1:9" s="24" customFormat="1" ht="15">
      <c r="A10" s="53"/>
      <c r="B10" s="54"/>
      <c r="C10" s="54" t="s">
        <v>101</v>
      </c>
      <c r="D10" s="55"/>
      <c r="E10" s="56"/>
      <c r="F10" s="56"/>
      <c r="G10" s="56"/>
      <c r="H10" s="57"/>
      <c r="I10" s="58">
        <f>ROUND((I8+I9)*0.2479,2)</f>
        <v>0</v>
      </c>
    </row>
    <row r="11" spans="1:9" ht="15">
      <c r="A11" s="59"/>
      <c r="B11" s="60"/>
      <c r="C11" s="60" t="s">
        <v>15</v>
      </c>
      <c r="D11" s="61"/>
      <c r="E11" s="62"/>
      <c r="F11" s="62"/>
      <c r="G11" s="62"/>
      <c r="H11" s="139">
        <f>SUM(I8:I10)</f>
        <v>0</v>
      </c>
      <c r="I11" s="140"/>
    </row>
  </sheetData>
  <sheetProtection/>
  <mergeCells count="7">
    <mergeCell ref="H11:I11"/>
    <mergeCell ref="A1:A2"/>
    <mergeCell ref="B1:B2"/>
    <mergeCell ref="C1:C2"/>
    <mergeCell ref="D1:D2"/>
    <mergeCell ref="E1:E2"/>
    <mergeCell ref="F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3"/>
  <headerFooter>
    <oddHeader>&amp;L&amp;G&amp;C&amp;"-,Negrito"&amp;14PE XIXOVÁ JAPUÍ
serviços preliminares e complementares
&amp;RPlanilha de Orçamento
Boletim CPOS 175 - MAR/2019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80" zoomScaleSheetLayoutView="80" zoomScalePageLayoutView="0" workbookViewId="0" topLeftCell="A1">
      <selection activeCell="F7" sqref="F7"/>
    </sheetView>
  </sheetViews>
  <sheetFormatPr defaultColWidth="9.140625" defaultRowHeight="15"/>
  <cols>
    <col min="1" max="1" width="7.7109375" style="0" bestFit="1" customWidth="1"/>
    <col min="2" max="2" width="20.8515625" style="0" bestFit="1" customWidth="1"/>
    <col min="3" max="3" width="102.7109375" style="0" bestFit="1" customWidth="1"/>
    <col min="4" max="4" width="10.00390625" style="0" bestFit="1" customWidth="1"/>
    <col min="5" max="5" width="12.7109375" style="0" bestFit="1" customWidth="1"/>
    <col min="6" max="6" width="12.421875" style="0" customWidth="1"/>
    <col min="7" max="7" width="11.57421875" style="0" bestFit="1" customWidth="1"/>
    <col min="8" max="8" width="14.57421875" style="0" customWidth="1"/>
    <col min="9" max="9" width="18.140625" style="0" customWidth="1"/>
    <col min="11" max="11" width="15.00390625" style="0" customWidth="1"/>
  </cols>
  <sheetData>
    <row r="1" spans="1:9" s="24" customFormat="1" ht="18" customHeight="1">
      <c r="A1" s="141" t="s">
        <v>0</v>
      </c>
      <c r="B1" s="143" t="s">
        <v>5</v>
      </c>
      <c r="C1" s="143" t="s">
        <v>6</v>
      </c>
      <c r="D1" s="145" t="s">
        <v>7</v>
      </c>
      <c r="E1" s="147" t="s">
        <v>8</v>
      </c>
      <c r="F1" s="149" t="s">
        <v>9</v>
      </c>
      <c r="G1" s="149"/>
      <c r="H1" s="149"/>
      <c r="I1" s="150"/>
    </row>
    <row r="2" spans="1:9" s="24" customFormat="1" ht="18" customHeight="1">
      <c r="A2" s="142"/>
      <c r="B2" s="144"/>
      <c r="C2" s="144"/>
      <c r="D2" s="146"/>
      <c r="E2" s="148"/>
      <c r="F2" s="25" t="s">
        <v>10</v>
      </c>
      <c r="G2" s="25" t="s">
        <v>11</v>
      </c>
      <c r="H2" s="25" t="s">
        <v>12</v>
      </c>
      <c r="I2" s="26" t="s">
        <v>3</v>
      </c>
    </row>
    <row r="3" spans="1:9" s="24" customFormat="1" ht="15" customHeight="1">
      <c r="A3" s="27">
        <v>1</v>
      </c>
      <c r="B3" s="28"/>
      <c r="C3" s="29" t="s">
        <v>83</v>
      </c>
      <c r="D3" s="30"/>
      <c r="E3" s="31"/>
      <c r="F3" s="31"/>
      <c r="G3" s="31"/>
      <c r="H3" s="32"/>
      <c r="I3" s="33">
        <f>SUM(I4:I13)</f>
        <v>0</v>
      </c>
    </row>
    <row r="4" spans="1:9" s="24" customFormat="1" ht="14.25">
      <c r="A4" s="39" t="s">
        <v>16</v>
      </c>
      <c r="B4" s="94" t="s">
        <v>75</v>
      </c>
      <c r="C4" s="94" t="s">
        <v>76</v>
      </c>
      <c r="D4" s="38" t="s">
        <v>30</v>
      </c>
      <c r="E4" s="38">
        <f>(130*1.5*0.05)</f>
        <v>9.75</v>
      </c>
      <c r="F4" s="84"/>
      <c r="G4" s="83"/>
      <c r="H4" s="74">
        <f aca="true" t="shared" si="0" ref="H4:H13">ROUND(F4+G4,2)</f>
        <v>0</v>
      </c>
      <c r="I4" s="37">
        <f aca="true" t="shared" si="1" ref="I4:I13">ROUND(H4*E4,2)</f>
        <v>0</v>
      </c>
    </row>
    <row r="5" spans="1:9" s="24" customFormat="1" ht="15" customHeight="1">
      <c r="A5" s="39" t="s">
        <v>17</v>
      </c>
      <c r="B5" s="94" t="s">
        <v>47</v>
      </c>
      <c r="C5" s="94" t="s">
        <v>48</v>
      </c>
      <c r="D5" s="38" t="s">
        <v>30</v>
      </c>
      <c r="E5" s="38">
        <f>(130*1.5*0.08)</f>
        <v>15.6</v>
      </c>
      <c r="F5" s="84"/>
      <c r="G5" s="83"/>
      <c r="H5" s="74">
        <f t="shared" si="0"/>
        <v>0</v>
      </c>
      <c r="I5" s="37">
        <f t="shared" si="1"/>
        <v>0</v>
      </c>
    </row>
    <row r="6" spans="1:9" s="24" customFormat="1" ht="15" customHeight="1">
      <c r="A6" s="39" t="s">
        <v>18</v>
      </c>
      <c r="B6" s="94" t="s">
        <v>97</v>
      </c>
      <c r="C6" s="94" t="s">
        <v>98</v>
      </c>
      <c r="D6" s="38" t="s">
        <v>30</v>
      </c>
      <c r="E6" s="38">
        <f>(130*1.5*0.03)</f>
        <v>5.85</v>
      </c>
      <c r="F6" s="84"/>
      <c r="G6" s="83"/>
      <c r="H6" s="74">
        <f t="shared" si="0"/>
        <v>0</v>
      </c>
      <c r="I6" s="37">
        <f t="shared" si="1"/>
        <v>0</v>
      </c>
    </row>
    <row r="7" spans="1:9" s="24" customFormat="1" ht="15" customHeight="1">
      <c r="A7" s="39" t="s">
        <v>19</v>
      </c>
      <c r="B7" s="94" t="s">
        <v>49</v>
      </c>
      <c r="C7" s="94" t="s">
        <v>50</v>
      </c>
      <c r="D7" s="38" t="s">
        <v>30</v>
      </c>
      <c r="E7" s="38">
        <f>(130*1.5*0.2)</f>
        <v>39</v>
      </c>
      <c r="F7" s="84"/>
      <c r="G7" s="83"/>
      <c r="H7" s="74">
        <f t="shared" si="0"/>
        <v>0</v>
      </c>
      <c r="I7" s="37">
        <f t="shared" si="1"/>
        <v>0</v>
      </c>
    </row>
    <row r="8" spans="1:9" s="24" customFormat="1" ht="15" customHeight="1">
      <c r="A8" s="39" t="s">
        <v>20</v>
      </c>
      <c r="B8" s="94" t="s">
        <v>77</v>
      </c>
      <c r="C8" s="94" t="s">
        <v>78</v>
      </c>
      <c r="D8" s="38" t="s">
        <v>29</v>
      </c>
      <c r="E8" s="38">
        <f>(8*2)+(8*2)</f>
        <v>32</v>
      </c>
      <c r="F8" s="84"/>
      <c r="G8" s="83"/>
      <c r="H8" s="74">
        <f t="shared" si="0"/>
        <v>0</v>
      </c>
      <c r="I8" s="37">
        <f t="shared" si="1"/>
        <v>0</v>
      </c>
    </row>
    <row r="9" spans="1:9" s="24" customFormat="1" ht="15" customHeight="1">
      <c r="A9" s="39" t="s">
        <v>42</v>
      </c>
      <c r="B9" s="94" t="s">
        <v>79</v>
      </c>
      <c r="C9" s="94" t="s">
        <v>80</v>
      </c>
      <c r="D9" s="38" t="s">
        <v>30</v>
      </c>
      <c r="E9" s="38">
        <f>(6*4*0.15)+(12*4*0.15)</f>
        <v>10.799999999999999</v>
      </c>
      <c r="F9" s="84"/>
      <c r="G9" s="83"/>
      <c r="H9" s="74">
        <f t="shared" si="0"/>
        <v>0</v>
      </c>
      <c r="I9" s="37">
        <f t="shared" si="1"/>
        <v>0</v>
      </c>
    </row>
    <row r="10" spans="1:9" s="24" customFormat="1" ht="15" customHeight="1">
      <c r="A10" s="39" t="s">
        <v>43</v>
      </c>
      <c r="B10" s="94" t="s">
        <v>73</v>
      </c>
      <c r="C10" s="94" t="s">
        <v>74</v>
      </c>
      <c r="D10" s="38" t="s">
        <v>29</v>
      </c>
      <c r="E10" s="38">
        <f>((0.15*2)*4)*25</f>
        <v>30</v>
      </c>
      <c r="F10" s="84"/>
      <c r="G10" s="83"/>
      <c r="H10" s="74">
        <f t="shared" si="0"/>
        <v>0</v>
      </c>
      <c r="I10" s="37">
        <f t="shared" si="1"/>
        <v>0</v>
      </c>
    </row>
    <row r="11" spans="1:9" s="24" customFormat="1" ht="15" customHeight="1">
      <c r="A11" s="39" t="s">
        <v>44</v>
      </c>
      <c r="B11" s="94" t="s">
        <v>84</v>
      </c>
      <c r="C11" s="94" t="s">
        <v>85</v>
      </c>
      <c r="D11" s="38" t="s">
        <v>36</v>
      </c>
      <c r="E11" s="38">
        <f>((0.15*0.15*2)*30)*50</f>
        <v>67.5</v>
      </c>
      <c r="F11" s="84"/>
      <c r="G11" s="83"/>
      <c r="H11" s="74">
        <f t="shared" si="0"/>
        <v>0</v>
      </c>
      <c r="I11" s="37">
        <f t="shared" si="1"/>
        <v>0</v>
      </c>
    </row>
    <row r="12" spans="1:9" s="24" customFormat="1" ht="15" customHeight="1">
      <c r="A12" s="39" t="s">
        <v>45</v>
      </c>
      <c r="B12" s="94" t="s">
        <v>37</v>
      </c>
      <c r="C12" s="94" t="s">
        <v>38</v>
      </c>
      <c r="D12" s="38" t="s">
        <v>30</v>
      </c>
      <c r="E12" s="38">
        <f>(0.15*0.15*2)*70</f>
        <v>3.15</v>
      </c>
      <c r="F12" s="84"/>
      <c r="G12" s="83"/>
      <c r="H12" s="74">
        <f t="shared" si="0"/>
        <v>0</v>
      </c>
      <c r="I12" s="37">
        <f t="shared" si="1"/>
        <v>0</v>
      </c>
    </row>
    <row r="13" spans="1:9" s="24" customFormat="1" ht="15" customHeight="1">
      <c r="A13" s="39" t="s">
        <v>46</v>
      </c>
      <c r="B13" s="94" t="s">
        <v>86</v>
      </c>
      <c r="C13" s="94" t="s">
        <v>87</v>
      </c>
      <c r="D13" s="38" t="s">
        <v>29</v>
      </c>
      <c r="E13" s="38">
        <f>82*2</f>
        <v>164</v>
      </c>
      <c r="F13" s="84"/>
      <c r="G13" s="83"/>
      <c r="H13" s="74">
        <f t="shared" si="0"/>
        <v>0</v>
      </c>
      <c r="I13" s="37">
        <f t="shared" si="1"/>
        <v>0</v>
      </c>
    </row>
    <row r="14" spans="1:9" s="24" customFormat="1" ht="15" customHeight="1">
      <c r="A14" s="151"/>
      <c r="B14" s="152"/>
      <c r="C14" s="152"/>
      <c r="D14" s="152"/>
      <c r="E14" s="152"/>
      <c r="F14" s="152"/>
      <c r="G14" s="152"/>
      <c r="H14" s="152"/>
      <c r="I14" s="153"/>
    </row>
    <row r="15" spans="1:9" s="24" customFormat="1" ht="15" customHeight="1">
      <c r="A15" s="27">
        <v>2</v>
      </c>
      <c r="B15" s="28"/>
      <c r="C15" s="29" t="s">
        <v>88</v>
      </c>
      <c r="D15" s="30"/>
      <c r="E15" s="31"/>
      <c r="F15" s="31"/>
      <c r="G15" s="31"/>
      <c r="H15" s="32"/>
      <c r="I15" s="33">
        <f>SUM(I16:I17)</f>
        <v>0</v>
      </c>
    </row>
    <row r="16" spans="1:9" s="24" customFormat="1" ht="15" customHeight="1">
      <c r="A16" s="39" t="s">
        <v>13</v>
      </c>
      <c r="B16" s="94" t="s">
        <v>99</v>
      </c>
      <c r="C16" s="94" t="s">
        <v>100</v>
      </c>
      <c r="D16" s="38" t="s">
        <v>30</v>
      </c>
      <c r="E16" s="38">
        <v>39</v>
      </c>
      <c r="F16" s="84"/>
      <c r="G16" s="83"/>
      <c r="H16" s="74">
        <f>ROUND(F16+G16,2)</f>
        <v>0</v>
      </c>
      <c r="I16" s="37">
        <f>ROUND(H16*E16,2)</f>
        <v>0</v>
      </c>
    </row>
    <row r="17" spans="1:9" s="24" customFormat="1" ht="15" customHeight="1">
      <c r="A17" s="39" t="s">
        <v>21</v>
      </c>
      <c r="B17" s="94" t="s">
        <v>81</v>
      </c>
      <c r="C17" s="94" t="s">
        <v>82</v>
      </c>
      <c r="D17" s="38" t="s">
        <v>30</v>
      </c>
      <c r="E17" s="38">
        <v>10.8</v>
      </c>
      <c r="F17" s="84"/>
      <c r="G17" s="83"/>
      <c r="H17" s="74">
        <f>ROUND(F17+G17,2)</f>
        <v>0</v>
      </c>
      <c r="I17" s="37">
        <f>ROUND(H17*E17,2)</f>
        <v>0</v>
      </c>
    </row>
    <row r="18" spans="1:9" s="24" customFormat="1" ht="15" customHeight="1">
      <c r="A18" s="39"/>
      <c r="B18" s="77"/>
      <c r="C18" s="78"/>
      <c r="D18" s="75"/>
      <c r="E18" s="79"/>
      <c r="F18" s="66"/>
      <c r="G18" s="66"/>
      <c r="H18" s="76"/>
      <c r="I18" s="40"/>
    </row>
    <row r="19" spans="1:9" ht="15">
      <c r="A19" s="67"/>
      <c r="B19" s="70"/>
      <c r="C19" s="71"/>
      <c r="D19" s="70"/>
      <c r="E19" s="80"/>
      <c r="F19" s="73"/>
      <c r="G19" s="81"/>
      <c r="H19" s="82"/>
      <c r="I19" s="69"/>
    </row>
    <row r="20" spans="1:9" ht="15">
      <c r="A20" s="41"/>
      <c r="B20" s="42"/>
      <c r="C20" s="42" t="s">
        <v>14</v>
      </c>
      <c r="D20" s="43"/>
      <c r="E20" s="44"/>
      <c r="F20" s="44"/>
      <c r="G20" s="44"/>
      <c r="H20" s="45"/>
      <c r="I20" s="46">
        <f>I15+I3</f>
        <v>0</v>
      </c>
    </row>
    <row r="21" spans="1:9" ht="15">
      <c r="A21" s="47"/>
      <c r="B21" s="48"/>
      <c r="C21" s="48" t="s">
        <v>71</v>
      </c>
      <c r="D21" s="49"/>
      <c r="E21" s="50"/>
      <c r="F21" s="50"/>
      <c r="G21" s="50"/>
      <c r="H21" s="51"/>
      <c r="I21" s="52">
        <f>ROUND(I20*0.0623,2)</f>
        <v>0</v>
      </c>
    </row>
    <row r="22" spans="1:9" ht="15">
      <c r="A22" s="53"/>
      <c r="B22" s="54"/>
      <c r="C22" s="54" t="s">
        <v>101</v>
      </c>
      <c r="D22" s="55"/>
      <c r="E22" s="56"/>
      <c r="F22" s="56"/>
      <c r="G22" s="56"/>
      <c r="H22" s="57"/>
      <c r="I22" s="58">
        <f>ROUND((I20+I21)*0.2479,2)</f>
        <v>0</v>
      </c>
    </row>
    <row r="23" spans="1:9" ht="15">
      <c r="A23" s="59"/>
      <c r="B23" s="60"/>
      <c r="C23" s="60" t="s">
        <v>15</v>
      </c>
      <c r="D23" s="61"/>
      <c r="E23" s="62"/>
      <c r="F23" s="62"/>
      <c r="G23" s="62"/>
      <c r="H23" s="139">
        <f>SUM(I20:I22)</f>
        <v>0</v>
      </c>
      <c r="I23" s="140"/>
    </row>
    <row r="30" ht="15">
      <c r="B30">
        <f>130-48</f>
        <v>82</v>
      </c>
    </row>
  </sheetData>
  <sheetProtection/>
  <mergeCells count="8">
    <mergeCell ref="H23:I23"/>
    <mergeCell ref="A1:A2"/>
    <mergeCell ref="B1:B2"/>
    <mergeCell ref="C1:C2"/>
    <mergeCell ref="D1:D2"/>
    <mergeCell ref="E1:E2"/>
    <mergeCell ref="F1:I1"/>
    <mergeCell ref="A14:I14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landscape" paperSize="9" scale="60" r:id="rId3"/>
  <headerFooter>
    <oddHeader>&amp;L&amp;G&amp;C&amp;"-,Negrito"&amp;14PE XIXOVÁ JAPUÍ&amp;RPlanilha de Orçamento
Boletim CPOS 175 - MAR/2019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90" zoomScaleSheetLayoutView="90" zoomScalePageLayoutView="0" workbookViewId="0" topLeftCell="A1">
      <selection activeCell="F7" sqref="F7"/>
    </sheetView>
  </sheetViews>
  <sheetFormatPr defaultColWidth="9.140625" defaultRowHeight="15"/>
  <cols>
    <col min="1" max="1" width="6.140625" style="92" customWidth="1"/>
    <col min="2" max="2" width="62.7109375" style="12" customWidth="1"/>
    <col min="3" max="3" width="13.28125" style="12" customWidth="1"/>
    <col min="4" max="16384" width="9.140625" style="12" customWidth="1"/>
  </cols>
  <sheetData>
    <row r="1" spans="1:3" ht="15.75">
      <c r="A1" s="154" t="s">
        <v>51</v>
      </c>
      <c r="B1" s="154"/>
      <c r="C1" s="154"/>
    </row>
    <row r="2" spans="1:3" ht="30" customHeight="1">
      <c r="A2" s="155" t="s">
        <v>52</v>
      </c>
      <c r="B2" s="155"/>
      <c r="C2" s="155"/>
    </row>
    <row r="3" spans="1:3" ht="15">
      <c r="A3" s="85">
        <v>1</v>
      </c>
      <c r="B3" s="86" t="s">
        <v>53</v>
      </c>
      <c r="C3" s="87"/>
    </row>
    <row r="4" spans="1:3" ht="15">
      <c r="A4" s="88" t="s">
        <v>16</v>
      </c>
      <c r="B4" s="89" t="s">
        <v>54</v>
      </c>
      <c r="C4" s="90">
        <v>0.075</v>
      </c>
    </row>
    <row r="5" spans="1:3" ht="15">
      <c r="A5" s="85">
        <v>2</v>
      </c>
      <c r="B5" s="86" t="s">
        <v>55</v>
      </c>
      <c r="C5" s="87"/>
    </row>
    <row r="6" spans="1:3" ht="15">
      <c r="A6" s="88" t="s">
        <v>13</v>
      </c>
      <c r="B6" s="89" t="s">
        <v>56</v>
      </c>
      <c r="C6" s="90">
        <v>0.0323</v>
      </c>
    </row>
    <row r="7" spans="1:3" ht="15">
      <c r="A7" s="85">
        <v>3</v>
      </c>
      <c r="B7" s="86" t="s">
        <v>57</v>
      </c>
      <c r="C7" s="87"/>
    </row>
    <row r="8" spans="1:3" ht="15">
      <c r="A8" s="88" t="s">
        <v>22</v>
      </c>
      <c r="B8" s="89" t="s">
        <v>58</v>
      </c>
      <c r="C8" s="90">
        <v>0.0139</v>
      </c>
    </row>
    <row r="9" spans="1:3" ht="15">
      <c r="A9" s="85">
        <v>4</v>
      </c>
      <c r="B9" s="86" t="s">
        <v>59</v>
      </c>
      <c r="C9" s="87"/>
    </row>
    <row r="10" spans="1:3" ht="15">
      <c r="A10" s="88" t="s">
        <v>23</v>
      </c>
      <c r="B10" s="89" t="s">
        <v>60</v>
      </c>
      <c r="C10" s="90">
        <v>0.01</v>
      </c>
    </row>
    <row r="11" spans="1:3" ht="15">
      <c r="A11" s="88" t="s">
        <v>24</v>
      </c>
      <c r="B11" s="89" t="s">
        <v>61</v>
      </c>
      <c r="C11" s="90"/>
    </row>
    <row r="12" spans="1:3" ht="15">
      <c r="A12" s="88" t="s">
        <v>39</v>
      </c>
      <c r="B12" s="89" t="s">
        <v>62</v>
      </c>
      <c r="C12" s="90">
        <v>0.008</v>
      </c>
    </row>
    <row r="13" spans="1:3" ht="15">
      <c r="A13" s="85">
        <v>5</v>
      </c>
      <c r="B13" s="86" t="s">
        <v>63</v>
      </c>
      <c r="C13" s="87"/>
    </row>
    <row r="14" spans="1:3" ht="15">
      <c r="A14" s="88" t="s">
        <v>34</v>
      </c>
      <c r="B14" s="89" t="s">
        <v>64</v>
      </c>
      <c r="C14" s="90">
        <v>0.05</v>
      </c>
    </row>
    <row r="15" spans="1:3" ht="15">
      <c r="A15" s="88" t="s">
        <v>35</v>
      </c>
      <c r="B15" s="89" t="s">
        <v>65</v>
      </c>
      <c r="C15" s="90">
        <v>0.0065</v>
      </c>
    </row>
    <row r="16" spans="1:3" ht="15">
      <c r="A16" s="88" t="s">
        <v>40</v>
      </c>
      <c r="B16" s="89" t="s">
        <v>66</v>
      </c>
      <c r="C16" s="90">
        <v>0.03</v>
      </c>
    </row>
    <row r="17" spans="1:3" ht="15">
      <c r="A17" s="88" t="s">
        <v>41</v>
      </c>
      <c r="B17" s="89" t="s">
        <v>67</v>
      </c>
      <c r="C17" s="89"/>
    </row>
    <row r="20" spans="1:3" ht="15">
      <c r="A20" s="156" t="s">
        <v>68</v>
      </c>
      <c r="B20" s="156"/>
      <c r="C20" s="156"/>
    </row>
    <row r="21" spans="1:3" ht="15">
      <c r="A21" s="156" t="s">
        <v>69</v>
      </c>
      <c r="B21" s="156"/>
      <c r="C21" s="156"/>
    </row>
    <row r="23" spans="1:3" ht="18.75">
      <c r="A23" s="157" t="s">
        <v>70</v>
      </c>
      <c r="B23" s="158"/>
      <c r="C23" s="91">
        <f>ROUNDUP((((1+(C6+SUM(C10:C12)))*(1+C8)+(1*C4))/(1-SUM(C14:C17)))-1,4)</f>
        <v>0.24789999999999998</v>
      </c>
    </row>
  </sheetData>
  <sheetProtection/>
  <mergeCells count="5">
    <mergeCell ref="A1:C1"/>
    <mergeCell ref="A2:C2"/>
    <mergeCell ref="A20:C20"/>
    <mergeCell ref="A21:C21"/>
    <mergeCell ref="A23:B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brunosa</dc:creator>
  <cp:keywords/>
  <dc:description/>
  <cp:lastModifiedBy>Mauro Ivo Martins Quaresma Filho</cp:lastModifiedBy>
  <cp:lastPrinted>2019-10-08T19:47:22Z</cp:lastPrinted>
  <dcterms:created xsi:type="dcterms:W3CDTF">2019-01-03T17:36:26Z</dcterms:created>
  <dcterms:modified xsi:type="dcterms:W3CDTF">2019-10-17T11:29:24Z</dcterms:modified>
  <cp:category/>
  <cp:version/>
  <cp:contentType/>
  <cp:contentStatus/>
</cp:coreProperties>
</file>