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2540" activeTab="0"/>
  </bookViews>
  <sheets>
    <sheet name="CRONO" sheetId="1" r:id="rId1"/>
    <sheet name="Base Grajauna" sheetId="2" r:id="rId2"/>
    <sheet name="calculo BDI" sheetId="3" r:id="rId3"/>
  </sheets>
  <definedNames>
    <definedName name="_xlnm.Print_Area" localSheetId="1">'Base Grajauna'!$A$1:$I$68</definedName>
    <definedName name="_xlnm.Print_Area" localSheetId="2">'calculo BDI'!$A$1:$C$36</definedName>
    <definedName name="_xlnm.Print_Titles" localSheetId="1">'Base Grajauna'!$1:$2</definedName>
  </definedNames>
  <calcPr calcMode="manual" fullCalcOnLoad="1"/>
</workbook>
</file>

<file path=xl/comments1.xml><?xml version="1.0" encoding="utf-8"?>
<comments xmlns="http://schemas.openxmlformats.org/spreadsheetml/2006/main">
  <authors>
    <author>Markus Vinicius Trevisan</author>
  </authors>
  <commentList>
    <comment ref="E11" authorId="0">
      <text>
        <r>
          <rPr>
            <b/>
            <sz val="9"/>
            <rFont val="Segoe UI"/>
            <family val="2"/>
          </rPr>
          <t>FF: INSERIR VALOR DA PROPOSTA (R$)</t>
        </r>
      </text>
    </comment>
  </commentList>
</comments>
</file>

<file path=xl/sharedStrings.xml><?xml version="1.0" encoding="utf-8"?>
<sst xmlns="http://schemas.openxmlformats.org/spreadsheetml/2006/main" count="267" uniqueCount="202">
  <si>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</si>
  <si>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</si>
  <si>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</si>
  <si>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</si>
  <si>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</si>
  <si>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</si>
  <si>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</si>
  <si>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</si>
  <si>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</si>
  <si>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</si>
  <si>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Serviços inciais</t>
  </si>
  <si>
    <t>1.1</t>
  </si>
  <si>
    <t>02.08.020</t>
  </si>
  <si>
    <t>Placa de identificação para obra</t>
  </si>
  <si>
    <t>m²</t>
  </si>
  <si>
    <t>2.1</t>
  </si>
  <si>
    <t>m</t>
  </si>
  <si>
    <t>2.2</t>
  </si>
  <si>
    <t>2.3</t>
  </si>
  <si>
    <t>h</t>
  </si>
  <si>
    <t>Demolições e retiradas</t>
  </si>
  <si>
    <t>3.1</t>
  </si>
  <si>
    <t>3.2</t>
  </si>
  <si>
    <t>3.3</t>
  </si>
  <si>
    <t>3.4</t>
  </si>
  <si>
    <t>3.5</t>
  </si>
  <si>
    <t>04.30.040</t>
  </si>
  <si>
    <t>Remoção de condutor aparente</t>
  </si>
  <si>
    <t>05.04.060</t>
  </si>
  <si>
    <t>Transporte manual horizontal e/ou vertical de entulho até o local de despejo - ensacado</t>
  </si>
  <si>
    <t>m³</t>
  </si>
  <si>
    <t>Sistema Fotovoltáico</t>
  </si>
  <si>
    <t>4.1</t>
  </si>
  <si>
    <t>MERCADO</t>
  </si>
  <si>
    <t>un</t>
  </si>
  <si>
    <t>4.2</t>
  </si>
  <si>
    <t xml:space="preserve">Bateria estacionária solar 220AH </t>
  </si>
  <si>
    <t>39.03.178</t>
  </si>
  <si>
    <t>Cabo de cobre de 6 mm², isolamento 0,6/1 kV - isolação em PVC 70°C</t>
  </si>
  <si>
    <t>4.3</t>
  </si>
  <si>
    <t>39.03.174</t>
  </si>
  <si>
    <t>Cabo de cobre de 4 mm², isolamento 0,6/1 kV - isolação em PVC 70°C.</t>
  </si>
  <si>
    <t>4.4</t>
  </si>
  <si>
    <t>B.01.000.010115</t>
  </si>
  <si>
    <t>Eletricista</t>
  </si>
  <si>
    <t>4.5</t>
  </si>
  <si>
    <t>B.01.000.020119</t>
  </si>
  <si>
    <t>Engenheiro senior de elétrica</t>
  </si>
  <si>
    <t>4.6</t>
  </si>
  <si>
    <t>B.01.000.010116</t>
  </si>
  <si>
    <t>Ajudante eletricista</t>
  </si>
  <si>
    <t>5.1</t>
  </si>
  <si>
    <t>14.02.040</t>
  </si>
  <si>
    <t>Alvenaria de elevação de 1 tijolo maciço comum</t>
  </si>
  <si>
    <t>5.2</t>
  </si>
  <si>
    <t>5.3</t>
  </si>
  <si>
    <t>17.02.330</t>
  </si>
  <si>
    <t>Emboço desempenado com argamassa industrializada</t>
  </si>
  <si>
    <t>5.4</t>
  </si>
  <si>
    <t>17.02.020</t>
  </si>
  <si>
    <t>Chapisco</t>
  </si>
  <si>
    <t>5.5</t>
  </si>
  <si>
    <t>24.02.040</t>
  </si>
  <si>
    <t>Porta/portão tipo gradil sob medida</t>
  </si>
  <si>
    <t>5.6</t>
  </si>
  <si>
    <t>5.7</t>
  </si>
  <si>
    <t>B.01.000.010139</t>
  </si>
  <si>
    <t>Pedreiro</t>
  </si>
  <si>
    <t>6.1</t>
  </si>
  <si>
    <t>Instalações elétricas</t>
  </si>
  <si>
    <t>37.13.800</t>
  </si>
  <si>
    <t>Mini-disjuntor termomagnético, unipolar 127/220 V, corrente de 10 A até 32 A</t>
  </si>
  <si>
    <t>39.03.170</t>
  </si>
  <si>
    <t>Cabo de cobre de 2,5 mm², isolamento 0,6/1 kV - isolação em PVC 70°C</t>
  </si>
  <si>
    <t xml:space="preserve">Limpeza </t>
  </si>
  <si>
    <t>55.01.020</t>
  </si>
  <si>
    <t>Limpeza final da obra</t>
  </si>
  <si>
    <t>TOTAL</t>
  </si>
  <si>
    <t>TOTAL +BDI</t>
  </si>
  <si>
    <t xml:space="preserve">Painél fotovoltáico 330W de 2m² </t>
  </si>
  <si>
    <t>4.7</t>
  </si>
  <si>
    <t>37.13.610</t>
  </si>
  <si>
    <t>Disjuntor termomagnético, unipolar 127/220 V, corrente de 35 A até 50 A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</si>
  <si>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</si>
  <si>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</si>
  <si>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</si>
  <si>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</si>
  <si>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</si>
  <si>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</si>
  <si>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</si>
  <si>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</si>
  <si>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</si>
  <si>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Riscos</t>
  </si>
  <si>
    <t>PARCELAS RELATIVAS À INCIDENCIA DE TRIBUTOS</t>
  </si>
  <si>
    <t>Imposto sobre Serviços - ISS</t>
  </si>
  <si>
    <t>Impostos que incidem sobre faturamento - PIS</t>
  </si>
  <si>
    <t>Impostos que incidem sobre faturamento - COFINS</t>
  </si>
  <si>
    <t>Contribuição Previdenciaria</t>
  </si>
  <si>
    <t>(1-("5.1"+"5.2"+"5.3"+"5.4"))</t>
  </si>
  <si>
    <t>3.6</t>
  </si>
  <si>
    <t>04.22.050</t>
  </si>
  <si>
    <t>Remoção de transformador de potencial completo (pequeno)/ (item previsto para retirada de painéis fotovoltáicos)</t>
  </si>
  <si>
    <t>3.9</t>
  </si>
  <si>
    <t>Descrição</t>
  </si>
  <si>
    <t>MÊS 1</t>
  </si>
  <si>
    <t>MÊS 2</t>
  </si>
  <si>
    <t>R$</t>
  </si>
  <si>
    <t>%</t>
  </si>
  <si>
    <t>Total + BDI</t>
  </si>
  <si>
    <t>97.05.140</t>
  </si>
  <si>
    <t>Suporte de perfil metálico galvanizado</t>
  </si>
  <si>
    <t>kg</t>
  </si>
  <si>
    <t>4.8</t>
  </si>
  <si>
    <t xml:space="preserve"> Abrigo de baterias</t>
  </si>
  <si>
    <t>Inversor</t>
  </si>
  <si>
    <t>39.06.060</t>
  </si>
  <si>
    <t>Cabo de cobre de 25 mm², isolamento 8,7/15 kV - isolação EPR 90°C</t>
  </si>
  <si>
    <t>32.17.040</t>
  </si>
  <si>
    <t>Impermeabilização em argamassa polimérica com reforço em tela poliéster para pressão hidrostática positiva</t>
  </si>
  <si>
    <t>37.04.250</t>
  </si>
  <si>
    <t>Quadro de distribuição universal de sobrepor, para disjuntores 16 DIN / 12 Bolt-on - 150 A - sem componentes</t>
  </si>
  <si>
    <t>38.01.040</t>
  </si>
  <si>
    <t>Eletroduto de PVC rígido roscável de 3/4´ - com acessórios</t>
  </si>
  <si>
    <t>38.01.060</t>
  </si>
  <si>
    <t>Eletroduto de PVC rígido roscável de 1´ - com acessórios</t>
  </si>
  <si>
    <t>37.10.010</t>
  </si>
  <si>
    <t>Barramento de cobre nu</t>
  </si>
  <si>
    <t>37.17.074</t>
  </si>
  <si>
    <t>Dispositivo diferencial residual de 25 A x 30 mA - 4 polos</t>
  </si>
  <si>
    <t>37.20.080</t>
  </si>
  <si>
    <t>Barra de neutro e/ou terra</t>
  </si>
  <si>
    <t>37.24.031</t>
  </si>
  <si>
    <t>Supressor de surto monofásico, Fase-Terra, In 4 a 11 kA, Imax. de surto de 12 até 15 kA</t>
  </si>
  <si>
    <t>38.19.220</t>
  </si>
  <si>
    <t>Eletroduto de PVC corrugado flexível reforçado, diâmetro externo de 32 mm</t>
  </si>
  <si>
    <t>5.8</t>
  </si>
  <si>
    <t>5.9</t>
  </si>
  <si>
    <t>5.10</t>
  </si>
  <si>
    <t>5.11</t>
  </si>
  <si>
    <t>5.12</t>
  </si>
  <si>
    <t>5.13</t>
  </si>
  <si>
    <t>5.14</t>
  </si>
  <si>
    <t>11.04.020</t>
  </si>
  <si>
    <t>Concreto não estrutural executado no local, mínimo 150 kg cimento / m³</t>
  </si>
  <si>
    <t>09.02.020</t>
  </si>
  <si>
    <t>Forma plana em compensado para estrutura convencional</t>
  </si>
  <si>
    <t>04.19.120</t>
  </si>
  <si>
    <t>Remoção de interruptores, tomadas, botão de campainha ou cigarra</t>
  </si>
  <si>
    <t>40.04.480</t>
  </si>
  <si>
    <t>Conjunto 1 interruptor simples e 1 tomada 2P+T de 10 A, completo</t>
  </si>
  <si>
    <t>cj</t>
  </si>
  <si>
    <t>40.04.090</t>
  </si>
  <si>
    <t>Tomada RJ 11 para telefone, sem placa</t>
  </si>
  <si>
    <t>40.04.080</t>
  </si>
  <si>
    <t>Tomada para telefone 4P, padrão TELEBRÁS, com placa</t>
  </si>
  <si>
    <t>2.4</t>
  </si>
  <si>
    <t>4.9</t>
  </si>
  <si>
    <t>5.15</t>
  </si>
  <si>
    <t>5.16</t>
  </si>
  <si>
    <t>5.17</t>
  </si>
  <si>
    <t>14.20.020</t>
  </si>
  <si>
    <t>Cimalha em concreto com pingadeira</t>
  </si>
  <si>
    <t>14.28.110</t>
  </si>
  <si>
    <t>Elemento vazado em concreto, tipo veneziana de 39 x 39 x 10 cm</t>
  </si>
  <si>
    <t>15.05.530</t>
  </si>
  <si>
    <t>Placas, vigas e pilares em concreto armado pré-moldado - fck= 25 MPa</t>
  </si>
  <si>
    <t>3.7</t>
  </si>
  <si>
    <t>3.8</t>
  </si>
  <si>
    <t>4.11</t>
  </si>
  <si>
    <t>4.12</t>
  </si>
  <si>
    <t>06.01.020</t>
  </si>
  <si>
    <t>Escavação manual em solo de 1ª e 2ª categoria em campo aberto</t>
  </si>
  <si>
    <t>5.18</t>
  </si>
  <si>
    <t>41.02.580</t>
  </si>
  <si>
    <t>Lâmpada LED 13,5W, com base E-27, 1400 até 1510lm</t>
  </si>
  <si>
    <t>41.04.020</t>
  </si>
  <si>
    <t>Receptáculo de porcelana com parafuso de fixação com rosca E-27</t>
  </si>
  <si>
    <t>5.19</t>
  </si>
  <si>
    <t>5.20</t>
  </si>
  <si>
    <t>40.06.040</t>
  </si>
  <si>
    <t>Condulete metálico de 3/4´</t>
  </si>
  <si>
    <t>40.06.060</t>
  </si>
  <si>
    <t>Condulete metálico de 1´</t>
  </si>
  <si>
    <t>5.21</t>
  </si>
  <si>
    <t>5.22</t>
  </si>
  <si>
    <t>Base Grajauna</t>
  </si>
  <si>
    <t>Cronograma físico X financeiro Base Grajauna</t>
  </si>
  <si>
    <t>Quartil a ser adotado</t>
  </si>
  <si>
    <t>Percentual</t>
  </si>
  <si>
    <t>Seguros + Garantias</t>
  </si>
  <si>
    <t>Inserir aliquota do Municipio</t>
  </si>
  <si>
    <r>
      <t xml:space="preserve">BDI = </t>
    </r>
    <r>
      <rPr>
        <u val="single"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</si>
  <si>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</si>
  <si>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</si>
  <si>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</si>
  <si>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</si>
  <si>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</rPr>
      <t xml:space="preserve"> adotada</t>
    </r>
  </si>
  <si>
    <t>ADMINISTRAÇÃO LOCAL (8,87%)</t>
  </si>
  <si>
    <t>BDI (27,70%)</t>
  </si>
  <si>
    <t>4.10</t>
  </si>
  <si>
    <t>% PRÉ-ESTABELECIDAS</t>
  </si>
  <si>
    <t>Administração local (8,87%)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</si>
</sst>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1"/>
      <color indexed="8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u val="single"/>
      <sz val="11"/>
      <name val="Ecofont Vera Sans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cofont Vera Sans"/>
      <family val="2"/>
    </font>
    <font>
      <b/>
      <sz val="11"/>
      <color theme="1"/>
      <name val="Ecofont Vera Sans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/>
    </xf>
    <xf numFmtId="43" fontId="4" fillId="33" borderId="10" xfId="67" applyNumberFormat="1" applyFont="1" applyFill="1" applyBorder="1" applyAlignment="1">
      <alignment horizontal="center" vertical="center" wrapText="1"/>
    </xf>
    <xf numFmtId="43" fontId="49" fillId="33" borderId="11" xfId="67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3" fontId="49" fillId="33" borderId="14" xfId="0" applyNumberFormat="1" applyFont="1" applyFill="1" applyBorder="1" applyAlignment="1">
      <alignment horizontal="center" vertical="center"/>
    </xf>
    <xf numFmtId="43" fontId="49" fillId="33" borderId="14" xfId="0" applyNumberFormat="1" applyFont="1" applyFill="1" applyBorder="1" applyAlignment="1">
      <alignment horizontal="center" vertical="center"/>
    </xf>
    <xf numFmtId="43" fontId="4" fillId="33" borderId="14" xfId="67" applyNumberFormat="1" applyFont="1" applyFill="1" applyBorder="1" applyAlignment="1">
      <alignment horizontal="center" vertical="center" wrapText="1"/>
    </xf>
    <xf numFmtId="43" fontId="4" fillId="33" borderId="15" xfId="67" applyNumberFormat="1" applyFont="1" applyFill="1" applyBorder="1" applyAlignment="1">
      <alignment horizontal="center" vertical="center" wrapText="1"/>
    </xf>
    <xf numFmtId="43" fontId="49" fillId="33" borderId="16" xfId="67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4" borderId="14" xfId="67" applyNumberFormat="1" applyFont="1" applyFill="1" applyBorder="1" applyAlignment="1">
      <alignment horizontal="right" vertical="center" wrapText="1"/>
    </xf>
    <xf numFmtId="2" fontId="3" fillId="34" borderId="14" xfId="67" applyNumberFormat="1" applyFont="1" applyFill="1" applyBorder="1" applyAlignment="1">
      <alignment horizontal="right" vertical="center" wrapText="1"/>
    </xf>
    <xf numFmtId="2" fontId="3" fillId="34" borderId="15" xfId="67" applyNumberFormat="1" applyFont="1" applyFill="1" applyBorder="1" applyAlignment="1">
      <alignment horizontal="right" vertical="center" wrapText="1"/>
    </xf>
    <xf numFmtId="4" fontId="2" fillId="34" borderId="16" xfId="67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48" applyFont="1" applyFill="1" applyBorder="1" applyAlignment="1">
      <alignment horizontal="center" vertical="center" wrapText="1"/>
      <protection/>
    </xf>
    <xf numFmtId="0" fontId="3" fillId="35" borderId="10" xfId="48" applyFont="1" applyFill="1" applyBorder="1" applyAlignment="1">
      <alignment horizontal="left" vertical="center" wrapText="1"/>
      <protection/>
    </xf>
    <xf numFmtId="43" fontId="3" fillId="35" borderId="10" xfId="68" applyFont="1" applyFill="1" applyBorder="1" applyAlignment="1">
      <alignment horizontal="center" vertical="center" wrapText="1"/>
    </xf>
    <xf numFmtId="43" fontId="3" fillId="35" borderId="10" xfId="68" applyFont="1" applyFill="1" applyBorder="1" applyAlignment="1">
      <alignment horizontal="right" vertical="center" wrapText="1"/>
    </xf>
    <xf numFmtId="43" fontId="5" fillId="0" borderId="11" xfId="67" applyNumberFormat="1" applyFont="1" applyFill="1" applyBorder="1" applyAlignment="1">
      <alignment vertical="center" wrapText="1"/>
    </xf>
    <xf numFmtId="43" fontId="3" fillId="34" borderId="14" xfId="67" applyNumberFormat="1" applyFont="1" applyFill="1" applyBorder="1" applyAlignment="1">
      <alignment vertical="center" wrapText="1"/>
    </xf>
    <xf numFmtId="43" fontId="3" fillId="34" borderId="15" xfId="67" applyNumberFormat="1" applyFont="1" applyFill="1" applyBorder="1" applyAlignment="1">
      <alignment vertical="center" wrapText="1"/>
    </xf>
    <xf numFmtId="43" fontId="5" fillId="0" borderId="10" xfId="67" applyNumberFormat="1" applyFont="1" applyFill="1" applyBorder="1" applyAlignment="1">
      <alignment vertical="center" wrapText="1"/>
    </xf>
    <xf numFmtId="43" fontId="3" fillId="0" borderId="10" xfId="68" applyNumberFormat="1" applyFont="1" applyBorder="1" applyAlignment="1">
      <alignment vertical="center"/>
    </xf>
    <xf numFmtId="43" fontId="5" fillId="0" borderId="16" xfId="67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4" xfId="48" applyNumberFormat="1" applyFont="1" applyBorder="1" applyAlignment="1">
      <alignment horizontal="center" vertical="center"/>
      <protection/>
    </xf>
    <xf numFmtId="2" fontId="3" fillId="0" borderId="14" xfId="48" applyNumberFormat="1" applyFont="1" applyBorder="1" applyAlignment="1">
      <alignment vertical="center" wrapText="1"/>
      <protection/>
    </xf>
    <xf numFmtId="43" fontId="3" fillId="0" borderId="14" xfId="68" applyNumberFormat="1" applyFont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43" fontId="3" fillId="34" borderId="14" xfId="67" applyNumberFormat="1" applyFont="1" applyFill="1" applyBorder="1" applyAlignment="1">
      <alignment horizontal="center" vertical="center" wrapText="1"/>
    </xf>
    <xf numFmtId="43" fontId="3" fillId="34" borderId="14" xfId="67" applyNumberFormat="1" applyFont="1" applyFill="1" applyBorder="1" applyAlignment="1">
      <alignment horizontal="right" vertical="center" wrapText="1"/>
    </xf>
    <xf numFmtId="43" fontId="3" fillId="34" borderId="15" xfId="67" applyNumberFormat="1" applyFont="1" applyFill="1" applyBorder="1" applyAlignment="1">
      <alignment horizontal="right" vertical="center" wrapText="1"/>
    </xf>
    <xf numFmtId="43" fontId="2" fillId="34" borderId="16" xfId="6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2" fontId="3" fillId="0" borderId="12" xfId="48" applyNumberFormat="1" applyFont="1" applyBorder="1" applyAlignment="1">
      <alignment horizontal="left" vertical="center"/>
      <protection/>
    </xf>
    <xf numFmtId="43" fontId="48" fillId="0" borderId="0" xfId="0" applyNumberFormat="1" applyFont="1" applyBorder="1" applyAlignment="1">
      <alignment vertical="center"/>
    </xf>
    <xf numFmtId="43" fontId="5" fillId="0" borderId="11" xfId="67" applyNumberFormat="1" applyFont="1" applyFill="1" applyBorder="1" applyAlignment="1">
      <alignment horizontal="right" vertical="center" wrapText="1"/>
    </xf>
    <xf numFmtId="2" fontId="3" fillId="0" borderId="14" xfId="48" applyNumberFormat="1" applyFont="1" applyBorder="1" applyAlignment="1">
      <alignment horizontal="center" vertical="center" wrapText="1"/>
      <protection/>
    </xf>
    <xf numFmtId="2" fontId="3" fillId="0" borderId="10" xfId="48" applyNumberFormat="1" applyFont="1" applyBorder="1" applyAlignment="1">
      <alignment vertical="center" wrapText="1"/>
      <protection/>
    </xf>
    <xf numFmtId="43" fontId="48" fillId="0" borderId="10" xfId="0" applyNumberFormat="1" applyFont="1" applyBorder="1" applyAlignment="1">
      <alignment vertical="center"/>
    </xf>
    <xf numFmtId="0" fontId="48" fillId="36" borderId="0" xfId="0" applyFont="1" applyFill="1" applyBorder="1" applyAlignment="1">
      <alignment vertical="center"/>
    </xf>
    <xf numFmtId="2" fontId="3" fillId="0" borderId="10" xfId="48" applyNumberFormat="1" applyFont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43" fontId="2" fillId="34" borderId="11" xfId="67" applyNumberFormat="1" applyFont="1" applyFill="1" applyBorder="1" applyAlignment="1">
      <alignment vertical="center" wrapText="1"/>
    </xf>
    <xf numFmtId="0" fontId="48" fillId="33" borderId="18" xfId="0" applyFont="1" applyFill="1" applyBorder="1" applyAlignment="1">
      <alignment horizontal="left" vertical="center"/>
    </xf>
    <xf numFmtId="0" fontId="49" fillId="33" borderId="1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43" fontId="48" fillId="33" borderId="19" xfId="0" applyNumberFormat="1" applyFont="1" applyFill="1" applyBorder="1" applyAlignment="1">
      <alignment vertical="center"/>
    </xf>
    <xf numFmtId="43" fontId="49" fillId="33" borderId="20" xfId="0" applyNumberFormat="1" applyFont="1" applyFill="1" applyBorder="1" applyAlignment="1">
      <alignment vertical="center"/>
    </xf>
    <xf numFmtId="43" fontId="49" fillId="33" borderId="21" xfId="0" applyNumberFormat="1" applyFont="1" applyFill="1" applyBorder="1" applyAlignment="1">
      <alignment vertical="center"/>
    </xf>
    <xf numFmtId="0" fontId="48" fillId="33" borderId="22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43" fontId="48" fillId="33" borderId="23" xfId="0" applyNumberFormat="1" applyFont="1" applyFill="1" applyBorder="1" applyAlignment="1">
      <alignment vertical="center"/>
    </xf>
    <xf numFmtId="43" fontId="49" fillId="33" borderId="24" xfId="0" applyNumberFormat="1" applyFont="1" applyFill="1" applyBorder="1" applyAlignment="1">
      <alignment vertical="center"/>
    </xf>
    <xf numFmtId="43" fontId="49" fillId="33" borderId="25" xfId="0" applyNumberFormat="1" applyFont="1" applyFill="1" applyBorder="1" applyAlignment="1">
      <alignment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43" fontId="48" fillId="33" borderId="14" xfId="0" applyNumberFormat="1" applyFont="1" applyFill="1" applyBorder="1" applyAlignment="1">
      <alignment vertical="center"/>
    </xf>
    <xf numFmtId="43" fontId="49" fillId="33" borderId="13" xfId="0" applyNumberFormat="1" applyFont="1" applyFill="1" applyBorder="1" applyAlignment="1">
      <alignment vertical="center"/>
    </xf>
    <xf numFmtId="43" fontId="49" fillId="33" borderId="16" xfId="0" applyNumberFormat="1" applyFont="1" applyFill="1" applyBorder="1" applyAlignment="1">
      <alignment vertical="center"/>
    </xf>
    <xf numFmtId="0" fontId="48" fillId="33" borderId="26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43" fontId="48" fillId="33" borderId="27" xfId="0" applyNumberFormat="1" applyFont="1" applyFill="1" applyBorder="1" applyAlignment="1">
      <alignment vertical="center"/>
    </xf>
    <xf numFmtId="43" fontId="49" fillId="33" borderId="28" xfId="0" applyNumberFormat="1" applyFont="1" applyFill="1" applyBorder="1" applyAlignment="1">
      <alignment vertical="center"/>
    </xf>
    <xf numFmtId="43" fontId="49" fillId="33" borderId="29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0" fillId="38" borderId="15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0" fontId="0" fillId="37" borderId="10" xfId="53" applyNumberFormat="1" applyFont="1" applyFill="1" applyBorder="1" applyAlignment="1">
      <alignment/>
    </xf>
    <xf numFmtId="0" fontId="47" fillId="0" borderId="0" xfId="0" applyFont="1" applyAlignment="1">
      <alignment/>
    </xf>
    <xf numFmtId="49" fontId="4" fillId="33" borderId="30" xfId="58" applyNumberFormat="1" applyFont="1" applyFill="1" applyBorder="1" applyAlignment="1">
      <alignment horizontal="center" vertical="center" wrapText="1"/>
    </xf>
    <xf numFmtId="4" fontId="4" fillId="33" borderId="31" xfId="58" applyNumberFormat="1" applyFont="1" applyFill="1" applyBorder="1" applyAlignment="1">
      <alignment horizontal="center" vertical="center" wrapText="1"/>
    </xf>
    <xf numFmtId="0" fontId="4" fillId="0" borderId="32" xfId="51" applyNumberFormat="1" applyFont="1" applyFill="1" applyBorder="1" applyAlignment="1">
      <alignment horizontal="center" vertical="center" wrapText="1"/>
      <protection/>
    </xf>
    <xf numFmtId="0" fontId="4" fillId="0" borderId="32" xfId="51" applyNumberFormat="1" applyFont="1" applyFill="1" applyBorder="1" applyAlignment="1">
      <alignment horizontal="left" vertical="center" wrapText="1"/>
      <protection/>
    </xf>
    <xf numFmtId="4" fontId="5" fillId="0" borderId="33" xfId="51" applyNumberFormat="1" applyFont="1" applyFill="1" applyBorder="1" applyAlignment="1">
      <alignment vertical="center" wrapText="1"/>
      <protection/>
    </xf>
    <xf numFmtId="4" fontId="4" fillId="0" borderId="32" xfId="67" applyNumberFormat="1" applyFont="1" applyFill="1" applyBorder="1" applyAlignment="1">
      <alignment horizontal="right" vertical="center" wrapText="1"/>
    </xf>
    <xf numFmtId="4" fontId="5" fillId="0" borderId="32" xfId="51" applyNumberFormat="1" applyFont="1" applyFill="1" applyBorder="1" applyAlignment="1">
      <alignment vertical="center" wrapText="1"/>
      <protection/>
    </xf>
    <xf numFmtId="0" fontId="4" fillId="0" borderId="32" xfId="0" applyNumberFormat="1" applyFont="1" applyFill="1" applyBorder="1" applyAlignment="1">
      <alignment vertical="center" wrapText="1"/>
    </xf>
    <xf numFmtId="4" fontId="5" fillId="0" borderId="32" xfId="67" applyNumberFormat="1" applyFont="1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5" fillId="0" borderId="0" xfId="51" applyNumberFormat="1" applyFont="1" applyFill="1" applyBorder="1" applyAlignment="1">
      <alignment horizontal="center" vertical="center" wrapText="1"/>
      <protection/>
    </xf>
    <xf numFmtId="0" fontId="5" fillId="0" borderId="0" xfId="49" applyNumberFormat="1" applyFont="1" applyFill="1" applyBorder="1" applyAlignment="1">
      <alignment vertical="center" wrapText="1"/>
      <protection/>
    </xf>
    <xf numFmtId="4" fontId="5" fillId="0" borderId="0" xfId="49" applyNumberFormat="1" applyFont="1" applyFill="1" applyBorder="1" applyAlignment="1">
      <alignment horizontal="center" vertical="center" wrapText="1"/>
      <protection/>
    </xf>
    <xf numFmtId="4" fontId="5" fillId="0" borderId="0" xfId="67" applyNumberFormat="1" applyFont="1" applyFill="1" applyBorder="1" applyAlignment="1">
      <alignment horizontal="right" vertical="center" wrapText="1"/>
    </xf>
    <xf numFmtId="9" fontId="5" fillId="0" borderId="0" xfId="53" applyNumberFormat="1" applyFont="1" applyFill="1" applyBorder="1" applyAlignment="1">
      <alignment horizontal="right" vertical="center" wrapText="1"/>
    </xf>
    <xf numFmtId="4" fontId="4" fillId="33" borderId="34" xfId="51" applyNumberFormat="1" applyFont="1" applyFill="1" applyBorder="1" applyAlignment="1">
      <alignment vertical="center" wrapText="1"/>
      <protection/>
    </xf>
    <xf numFmtId="4" fontId="4" fillId="33" borderId="34" xfId="58" applyNumberFormat="1" applyFont="1" applyFill="1" applyBorder="1" applyAlignment="1">
      <alignment vertical="center" wrapText="1"/>
    </xf>
    <xf numFmtId="4" fontId="4" fillId="33" borderId="35" xfId="58" applyNumberFormat="1" applyFont="1" applyFill="1" applyBorder="1" applyAlignment="1">
      <alignment vertical="center" wrapText="1"/>
    </xf>
    <xf numFmtId="4" fontId="4" fillId="33" borderId="12" xfId="58" applyNumberFormat="1" applyFont="1" applyFill="1" applyBorder="1" applyAlignment="1">
      <alignment vertical="center" wrapText="1"/>
    </xf>
    <xf numFmtId="4" fontId="4" fillId="33" borderId="36" xfId="58" applyNumberFormat="1" applyFont="1" applyFill="1" applyBorder="1" applyAlignment="1">
      <alignment vertical="center" wrapText="1"/>
    </xf>
    <xf numFmtId="0" fontId="33" fillId="21" borderId="1" xfId="34" applyAlignment="1">
      <alignment vertical="center"/>
    </xf>
    <xf numFmtId="0" fontId="37" fillId="30" borderId="1" xfId="44" applyBorder="1" applyAlignment="1">
      <alignment vertical="center"/>
    </xf>
    <xf numFmtId="165" fontId="37" fillId="30" borderId="1" xfId="44" applyNumberFormat="1" applyBorder="1" applyAlignment="1">
      <alignment vertical="center"/>
    </xf>
    <xf numFmtId="43" fontId="3" fillId="37" borderId="10" xfId="68" applyFont="1" applyFill="1" applyBorder="1" applyAlignment="1">
      <alignment horizontal="right" vertical="center" wrapText="1"/>
    </xf>
    <xf numFmtId="43" fontId="3" fillId="37" borderId="10" xfId="68" applyFont="1" applyFill="1" applyBorder="1" applyAlignment="1">
      <alignment horizontal="center" vertical="center" wrapText="1"/>
    </xf>
    <xf numFmtId="165" fontId="37" fillId="30" borderId="0" xfId="44" applyNumberFormat="1" applyBorder="1" applyAlignment="1">
      <alignment vertical="center"/>
    </xf>
    <xf numFmtId="0" fontId="37" fillId="30" borderId="0" xfId="44" applyBorder="1" applyAlignment="1">
      <alignment vertical="center"/>
    </xf>
    <xf numFmtId="0" fontId="50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51" fillId="6" borderId="0" xfId="0" applyFont="1" applyFill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10" fontId="0" fillId="6" borderId="10" xfId="53" applyNumberFormat="1" applyFont="1" applyFill="1" applyBorder="1" applyAlignment="1">
      <alignment/>
    </xf>
    <xf numFmtId="10" fontId="52" fillId="37" borderId="37" xfId="53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0" fillId="6" borderId="10" xfId="53" applyNumberFormat="1" applyFont="1" applyFill="1" applyBorder="1" applyAlignment="1">
      <alignment horizontal="center" vertical="center"/>
    </xf>
    <xf numFmtId="10" fontId="52" fillId="37" borderId="38" xfId="53" applyNumberFormat="1" applyFont="1" applyFill="1" applyBorder="1" applyAlignment="1">
      <alignment horizontal="center" vertical="center"/>
    </xf>
    <xf numFmtId="0" fontId="4" fillId="33" borderId="34" xfId="51" applyNumberFormat="1" applyFont="1" applyFill="1" applyBorder="1" applyAlignment="1">
      <alignment horizontal="center" vertical="center" wrapText="1"/>
      <protection/>
    </xf>
    <xf numFmtId="0" fontId="4" fillId="33" borderId="36" xfId="51" applyNumberFormat="1" applyFont="1" applyFill="1" applyBorder="1" applyAlignment="1">
      <alignment horizontal="center" vertical="center" wrapText="1"/>
      <protection/>
    </xf>
    <xf numFmtId="0" fontId="4" fillId="33" borderId="20" xfId="51" applyNumberFormat="1" applyFont="1" applyFill="1" applyBorder="1" applyAlignment="1">
      <alignment horizontal="center" vertical="center" wrapText="1"/>
      <protection/>
    </xf>
    <xf numFmtId="0" fontId="4" fillId="33" borderId="28" xfId="51" applyNumberFormat="1" applyFont="1" applyFill="1" applyBorder="1" applyAlignment="1">
      <alignment horizontal="center" vertical="center" wrapText="1"/>
      <protection/>
    </xf>
    <xf numFmtId="4" fontId="4" fillId="33" borderId="39" xfId="51" applyNumberFormat="1" applyFont="1" applyFill="1" applyBorder="1" applyAlignment="1">
      <alignment horizontal="center" vertical="center" wrapText="1"/>
      <protection/>
    </xf>
    <xf numFmtId="4" fontId="4" fillId="33" borderId="40" xfId="51" applyNumberFormat="1" applyFont="1" applyFill="1" applyBorder="1" applyAlignment="1">
      <alignment horizontal="center" vertical="center" wrapText="1"/>
      <protection/>
    </xf>
    <xf numFmtId="0" fontId="4" fillId="33" borderId="18" xfId="51" applyNumberFormat="1" applyFont="1" applyFill="1" applyBorder="1" applyAlignment="1">
      <alignment horizontal="center" vertical="center" wrapText="1"/>
      <protection/>
    </xf>
    <xf numFmtId="0" fontId="4" fillId="33" borderId="19" xfId="51" applyNumberFormat="1" applyFont="1" applyFill="1" applyBorder="1" applyAlignment="1">
      <alignment horizontal="center" vertical="center" wrapText="1"/>
      <protection/>
    </xf>
    <xf numFmtId="9" fontId="4" fillId="33" borderId="41" xfId="53" applyNumberFormat="1" applyFont="1" applyFill="1" applyBorder="1" applyAlignment="1">
      <alignment horizontal="center" vertical="center" wrapText="1"/>
    </xf>
    <xf numFmtId="9" fontId="4" fillId="33" borderId="42" xfId="53" applyNumberFormat="1" applyFont="1" applyFill="1" applyBorder="1" applyAlignment="1">
      <alignment horizontal="center" vertical="center" wrapText="1"/>
    </xf>
    <xf numFmtId="9" fontId="4" fillId="33" borderId="43" xfId="53" applyNumberFormat="1" applyFont="1" applyFill="1" applyBorder="1" applyAlignment="1">
      <alignment horizontal="center" vertical="center" wrapText="1"/>
    </xf>
    <xf numFmtId="0" fontId="4" fillId="33" borderId="17" xfId="51" applyNumberFormat="1" applyFont="1" applyFill="1" applyBorder="1" applyAlignment="1">
      <alignment horizontal="center" vertical="center" wrapText="1"/>
      <protection/>
    </xf>
    <xf numFmtId="0" fontId="4" fillId="33" borderId="16" xfId="51" applyNumberFormat="1" applyFont="1" applyFill="1" applyBorder="1" applyAlignment="1">
      <alignment horizontal="center" vertical="center" wrapText="1"/>
      <protection/>
    </xf>
    <xf numFmtId="0" fontId="4" fillId="33" borderId="14" xfId="51" applyNumberFormat="1" applyFont="1" applyFill="1" applyBorder="1" applyAlignment="1">
      <alignment horizontal="center" vertical="center" wrapText="1"/>
      <protection/>
    </xf>
    <xf numFmtId="0" fontId="4" fillId="33" borderId="26" xfId="51" applyNumberFormat="1" applyFont="1" applyFill="1" applyBorder="1" applyAlignment="1">
      <alignment horizontal="center" vertical="center" wrapText="1"/>
      <protection/>
    </xf>
    <xf numFmtId="0" fontId="4" fillId="33" borderId="27" xfId="51" applyNumberFormat="1" applyFont="1" applyFill="1" applyBorder="1" applyAlignment="1">
      <alignment horizontal="center" vertical="center" wrapText="1"/>
      <protection/>
    </xf>
    <xf numFmtId="43" fontId="48" fillId="0" borderId="0" xfId="0" applyNumberFormat="1" applyFont="1" applyBorder="1" applyAlignment="1">
      <alignment horizontal="center" vertical="center"/>
    </xf>
    <xf numFmtId="7" fontId="48" fillId="0" borderId="0" xfId="0" applyNumberFormat="1" applyFont="1" applyBorder="1" applyAlignment="1">
      <alignment horizontal="right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3" fontId="49" fillId="33" borderId="44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43" fontId="49" fillId="33" borderId="44" xfId="0" applyNumberFormat="1" applyFont="1" applyFill="1" applyBorder="1" applyAlignment="1">
      <alignment horizontal="center" vertical="center"/>
    </xf>
    <xf numFmtId="43" fontId="49" fillId="33" borderId="10" xfId="0" applyNumberFormat="1" applyFont="1" applyFill="1" applyBorder="1" applyAlignment="1">
      <alignment horizontal="center" vertical="center"/>
    </xf>
    <xf numFmtId="43" fontId="49" fillId="33" borderId="44" xfId="67" applyNumberFormat="1" applyFont="1" applyFill="1" applyBorder="1" applyAlignment="1">
      <alignment horizontal="center" vertical="center"/>
    </xf>
    <xf numFmtId="43" fontId="49" fillId="33" borderId="40" xfId="67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52" fillId="39" borderId="0" xfId="0" applyFont="1" applyFill="1" applyAlignment="1">
      <alignment horizontal="center"/>
    </xf>
    <xf numFmtId="0" fontId="50" fillId="37" borderId="0" xfId="0" applyFont="1" applyFill="1" applyAlignment="1">
      <alignment horizontal="center" vertical="center" wrapText="1"/>
    </xf>
    <xf numFmtId="0" fontId="47" fillId="37" borderId="0" xfId="0" applyFont="1" applyFill="1" applyAlignment="1">
      <alignment horizontal="right" vertical="center" wrapText="1"/>
    </xf>
    <xf numFmtId="0" fontId="0" fillId="37" borderId="0" xfId="0" applyFill="1" applyAlignment="1">
      <alignment horizontal="center"/>
    </xf>
    <xf numFmtId="0" fontId="53" fillId="37" borderId="45" xfId="0" applyFont="1" applyFill="1" applyBorder="1" applyAlignment="1">
      <alignment horizontal="center" vertical="center"/>
    </xf>
    <xf numFmtId="0" fontId="53" fillId="37" borderId="46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9" fontId="0" fillId="0" borderId="32" xfId="53" applyNumberFormat="1" applyFont="1" applyBorder="1" applyAlignment="1">
      <alignment/>
    </xf>
    <xf numFmtId="9" fontId="48" fillId="0" borderId="0" xfId="53" applyFont="1" applyBorder="1" applyAlignment="1">
      <alignment vertical="center"/>
    </xf>
    <xf numFmtId="0" fontId="48" fillId="0" borderId="32" xfId="0" applyFont="1" applyBorder="1" applyAlignment="1">
      <alignment horizontal="center" vertical="center" wrapText="1"/>
    </xf>
    <xf numFmtId="49" fontId="4" fillId="33" borderId="33" xfId="51" applyNumberFormat="1" applyFont="1" applyFill="1" applyBorder="1" applyAlignment="1">
      <alignment horizontal="center" vertical="center" wrapText="1"/>
      <protection/>
    </xf>
    <xf numFmtId="49" fontId="4" fillId="33" borderId="47" xfId="5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5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2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180975" cy="257175"/>
    <xdr:sp fLocksText="0">
      <xdr:nvSpPr>
        <xdr:cNvPr id="1" name="CaixaDeTexto 1"/>
        <xdr:cNvSpPr txBox="1">
          <a:spLocks noChangeArrowheads="1"/>
        </xdr:cNvSpPr>
      </xdr:nvSpPr>
      <xdr:spPr>
        <a:xfrm>
          <a:off x="8820150" y="1143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8820150" y="68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8820150" y="68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8820150" y="68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8820150" y="68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57175"/>
    <xdr:sp fLocksText="0">
      <xdr:nvSpPr>
        <xdr:cNvPr id="6" name="CaixaDeTexto 6"/>
        <xdr:cNvSpPr txBox="1">
          <a:spLocks noChangeArrowheads="1"/>
        </xdr:cNvSpPr>
      </xdr:nvSpPr>
      <xdr:spPr>
        <a:xfrm>
          <a:off x="8820150" y="1143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7" name="CaixaDeTexto 7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8" name="CaixaDeTexto 8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9" name="CaixaDeTexto 9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0" name="CaixaDeTexto 10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1" name="CaixaDeTexto 11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2" name="CaixaDeTexto 12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3" name="CaixaDeTexto 13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4" name="CaixaDeTexto 14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5" name="CaixaDeTexto 15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6" name="CaixaDeTexto 16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7" name="CaixaDeTexto 17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8" name="CaixaDeTexto 18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19" name="CaixaDeTexto 19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0" name="CaixaDeTexto 20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1" name="CaixaDeTexto 21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2" name="CaixaDeTexto 22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3" name="CaixaDeTexto 23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4" name="CaixaDeTexto 24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5" name="CaixaDeTexto 25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6" name="CaixaDeTexto 26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7" name="CaixaDeTexto 27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8" name="CaixaDeTexto 28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29" name="CaixaDeTexto 29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30" name="CaixaDeTexto 30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31" name="CaixaDeTexto 31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0975" cy="257175"/>
    <xdr:sp fLocksText="0">
      <xdr:nvSpPr>
        <xdr:cNvPr id="32" name="CaixaDeTexto 32"/>
        <xdr:cNvSpPr txBox="1">
          <a:spLocks noChangeArrowheads="1"/>
        </xdr:cNvSpPr>
      </xdr:nvSpPr>
      <xdr:spPr>
        <a:xfrm>
          <a:off x="8820150" y="12925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" name="CaixaDeTexto 33"/>
        <xdr:cNvSpPr txBox="1">
          <a:spLocks noChangeArrowheads="1"/>
        </xdr:cNvSpPr>
      </xdr:nvSpPr>
      <xdr:spPr>
        <a:xfrm>
          <a:off x="8820150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4" name="CaixaDeTexto 34"/>
        <xdr:cNvSpPr txBox="1">
          <a:spLocks noChangeArrowheads="1"/>
        </xdr:cNvSpPr>
      </xdr:nvSpPr>
      <xdr:spPr>
        <a:xfrm>
          <a:off x="8820150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0975" cy="266700"/>
    <xdr:sp fLocksText="0">
      <xdr:nvSpPr>
        <xdr:cNvPr id="35" name="CaixaDeTexto 35"/>
        <xdr:cNvSpPr txBox="1">
          <a:spLocks noChangeArrowheads="1"/>
        </xdr:cNvSpPr>
      </xdr:nvSpPr>
      <xdr:spPr>
        <a:xfrm>
          <a:off x="8820150" y="549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0975" cy="266700"/>
    <xdr:sp fLocksText="0">
      <xdr:nvSpPr>
        <xdr:cNvPr id="36" name="CaixaDeTexto 36"/>
        <xdr:cNvSpPr txBox="1">
          <a:spLocks noChangeArrowheads="1"/>
        </xdr:cNvSpPr>
      </xdr:nvSpPr>
      <xdr:spPr>
        <a:xfrm>
          <a:off x="8820150" y="549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5" zoomScaleNormal="115" zoomScaleSheetLayoutView="110" zoomScalePageLayoutView="89" workbookViewId="0" topLeftCell="A1">
      <selection activeCell="H4" sqref="H4"/>
    </sheetView>
  </sheetViews>
  <sheetFormatPr defaultColWidth="9.140625" defaultRowHeight="15"/>
  <cols>
    <col min="2" max="2" width="44.140625" style="0" customWidth="1"/>
    <col min="3" max="6" width="18.00390625" style="0" customWidth="1"/>
    <col min="8" max="8" width="11.28125" style="0" customWidth="1"/>
  </cols>
  <sheetData>
    <row r="1" ht="15">
      <c r="B1" s="85" t="s">
        <v>186</v>
      </c>
    </row>
    <row r="2" spans="1:6" ht="15" customHeight="1">
      <c r="A2" s="122" t="s">
        <v>0</v>
      </c>
      <c r="B2" s="124" t="s">
        <v>103</v>
      </c>
      <c r="C2" s="164" t="s">
        <v>104</v>
      </c>
      <c r="D2" s="164" t="s">
        <v>105</v>
      </c>
      <c r="E2" s="126" t="s">
        <v>9</v>
      </c>
      <c r="F2" s="127"/>
    </row>
    <row r="3" spans="1:6" ht="15">
      <c r="A3" s="123"/>
      <c r="B3" s="125"/>
      <c r="C3" s="163"/>
      <c r="D3" s="163"/>
      <c r="E3" s="86" t="s">
        <v>106</v>
      </c>
      <c r="F3" s="87" t="s">
        <v>107</v>
      </c>
    </row>
    <row r="4" spans="1:6" ht="30" customHeight="1">
      <c r="A4" s="88">
        <v>1</v>
      </c>
      <c r="B4" s="89" t="str">
        <f>'Base Grajauna'!C4</f>
        <v>Serviços inciais</v>
      </c>
      <c r="C4" s="90">
        <f>ROUND(E11*F4,2)</f>
        <v>0</v>
      </c>
      <c r="D4" s="90"/>
      <c r="E4" s="91">
        <f>C4</f>
        <v>0</v>
      </c>
      <c r="F4" s="160">
        <v>0.08566383584370375</v>
      </c>
    </row>
    <row r="5" spans="1:6" ht="30" customHeight="1">
      <c r="A5" s="88">
        <v>2</v>
      </c>
      <c r="B5" s="93" t="str">
        <f>'Base Grajauna'!C7</f>
        <v>Demolições e retiradas</v>
      </c>
      <c r="C5" s="92">
        <f>ROUND(E11*F5,2)</f>
        <v>0</v>
      </c>
      <c r="D5" s="92"/>
      <c r="E5" s="91">
        <f>C5</f>
        <v>0</v>
      </c>
      <c r="F5" s="160">
        <v>0.035739925116688685</v>
      </c>
    </row>
    <row r="6" spans="1:6" ht="30" customHeight="1">
      <c r="A6" s="88">
        <v>3</v>
      </c>
      <c r="B6" s="93" t="str">
        <f>'Base Grajauna'!C13</f>
        <v>Sistema Fotovoltáico</v>
      </c>
      <c r="C6" s="94">
        <f>ROUND((E11*F6)/2,2)</f>
        <v>0</v>
      </c>
      <c r="D6" s="94">
        <f>ROUND((E11*F6)/2,2)</f>
        <v>0</v>
      </c>
      <c r="E6" s="91">
        <f>SUM(C6:D6)</f>
        <v>0</v>
      </c>
      <c r="F6" s="160">
        <v>0.454619437303968</v>
      </c>
    </row>
    <row r="7" spans="1:6" ht="30" customHeight="1">
      <c r="A7" s="88">
        <v>4</v>
      </c>
      <c r="B7" s="95" t="str">
        <f>'Base Grajauna'!C24</f>
        <v> Abrigo de baterias</v>
      </c>
      <c r="C7" s="94">
        <f>ROUND((E11*F7)/2,2)</f>
        <v>0</v>
      </c>
      <c r="D7" s="94">
        <f>ROUND((E11*F7)/2,2)</f>
        <v>0</v>
      </c>
      <c r="E7" s="91">
        <f>SUM(C7:D7)</f>
        <v>0</v>
      </c>
      <c r="F7" s="160">
        <v>0.20584843544524992</v>
      </c>
    </row>
    <row r="8" spans="1:6" ht="30" customHeight="1">
      <c r="A8" s="88">
        <v>5</v>
      </c>
      <c r="B8" s="95" t="str">
        <f>'Base Grajauna'!C38</f>
        <v>Instalações elétricas</v>
      </c>
      <c r="C8" s="94">
        <f>ROUND((E11*F8)/2,2)</f>
        <v>0</v>
      </c>
      <c r="D8" s="94">
        <f>ROUND((E11*F8)/2,2)</f>
        <v>0</v>
      </c>
      <c r="E8" s="91">
        <f>SUM(C8:D8)</f>
        <v>0</v>
      </c>
      <c r="F8" s="160">
        <v>0.20844149964802433</v>
      </c>
    </row>
    <row r="9" spans="1:6" ht="30" customHeight="1">
      <c r="A9" s="88">
        <v>6</v>
      </c>
      <c r="B9" s="95" t="str">
        <f>'Base Grajauna'!C62</f>
        <v>Limpeza </v>
      </c>
      <c r="C9" s="94"/>
      <c r="D9" s="94">
        <f>ROUND(E11*F5,2)</f>
        <v>0</v>
      </c>
      <c r="E9" s="91">
        <f>SUM(C9:D9)</f>
        <v>0</v>
      </c>
      <c r="F9" s="160">
        <v>0.009686866642365287</v>
      </c>
    </row>
    <row r="10" spans="1:6" ht="30" customHeight="1">
      <c r="A10" s="96"/>
      <c r="B10" s="97"/>
      <c r="C10" s="98"/>
      <c r="D10" s="98"/>
      <c r="E10" s="99"/>
      <c r="F10" s="100"/>
    </row>
    <row r="11" spans="1:6" ht="26.25" customHeight="1">
      <c r="A11" s="128" t="s">
        <v>9</v>
      </c>
      <c r="B11" s="129"/>
      <c r="C11" s="101">
        <f>SUM(C4:C9)</f>
        <v>0</v>
      </c>
      <c r="D11" s="101">
        <f>SUM(D4:D9)</f>
        <v>0</v>
      </c>
      <c r="E11" s="102"/>
      <c r="F11" s="130">
        <f>SUM(F4:F9)</f>
        <v>1</v>
      </c>
    </row>
    <row r="12" spans="1:6" ht="26.25" customHeight="1">
      <c r="A12" s="133" t="s">
        <v>201</v>
      </c>
      <c r="B12" s="134"/>
      <c r="C12" s="103">
        <f>ROUND(C11*0.0887,2)</f>
        <v>0</v>
      </c>
      <c r="D12" s="103">
        <f>D11*0.0887</f>
        <v>0</v>
      </c>
      <c r="E12" s="103">
        <f>E11*0.0887</f>
        <v>0</v>
      </c>
      <c r="F12" s="131"/>
    </row>
    <row r="13" spans="1:6" ht="26.25" customHeight="1">
      <c r="A13" s="133" t="s">
        <v>198</v>
      </c>
      <c r="B13" s="135"/>
      <c r="C13" s="104">
        <f>(C11+C12)*0.277</f>
        <v>0</v>
      </c>
      <c r="D13" s="104">
        <f>(D11+D12)*0.277</f>
        <v>0</v>
      </c>
      <c r="E13" s="104">
        <f>(E11+E12)*0.277</f>
        <v>0</v>
      </c>
      <c r="F13" s="131"/>
    </row>
    <row r="14" spans="1:6" ht="26.25" customHeight="1">
      <c r="A14" s="136" t="s">
        <v>108</v>
      </c>
      <c r="B14" s="137"/>
      <c r="C14" s="105">
        <f>SUM(C11:C13)</f>
        <v>0</v>
      </c>
      <c r="D14" s="105">
        <f>SUM(D11:D13)</f>
        <v>0</v>
      </c>
      <c r="E14" s="105">
        <f>SUM(E11:E13)</f>
        <v>0</v>
      </c>
      <c r="F14" s="132"/>
    </row>
    <row r="17" ht="15" customHeight="1"/>
    <row r="18" ht="15" customHeight="1"/>
  </sheetData>
  <sheetProtection/>
  <mergeCells count="10">
    <mergeCell ref="A2:A3"/>
    <mergeCell ref="B2:B3"/>
    <mergeCell ref="E2:F2"/>
    <mergeCell ref="A11:B11"/>
    <mergeCell ref="F11:F14"/>
    <mergeCell ref="A12:B12"/>
    <mergeCell ref="A13:B13"/>
    <mergeCell ref="A14:B14"/>
    <mergeCell ref="C2:C3"/>
    <mergeCell ref="D2:D3"/>
  </mergeCells>
  <printOptions horizontalCentered="1"/>
  <pageMargins left="0.1968503937007874" right="0.1968503937007874" top="1.3779527559055118" bottom="0.984251968503937" header="0.3937007874015748" footer="0.1968503937007874"/>
  <pageSetup horizontalDpi="600" verticalDpi="600" orientation="landscape" paperSize="9" scale="64" r:id="rId4"/>
  <headerFooter>
    <oddHeader>&amp;L&amp;G&amp;C&amp;"Ecofont Vera Sans,Regular"BASE GRAJAUNA
ADEQUAÇÕES ELÉTRICAS&amp;R
Planilha de Orçamento
Boletim CPOS 176 - JUL/2019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view="pageBreakPreview" zoomScale="68" zoomScaleNormal="70" zoomScaleSheetLayoutView="68" zoomScalePageLayoutView="0" workbookViewId="0" topLeftCell="A43">
      <selection activeCell="H4" sqref="H4"/>
    </sheetView>
  </sheetViews>
  <sheetFormatPr defaultColWidth="9.140625" defaultRowHeight="15"/>
  <cols>
    <col min="1" max="1" width="10.421875" style="75" customWidth="1"/>
    <col min="2" max="2" width="21.140625" style="76" customWidth="1"/>
    <col min="3" max="3" width="100.7109375" style="1" customWidth="1"/>
    <col min="4" max="4" width="10.140625" style="77" bestFit="1" customWidth="1"/>
    <col min="5" max="5" width="13.7109375" style="42" customWidth="1"/>
    <col min="6" max="8" width="15.7109375" style="42" customWidth="1"/>
    <col min="9" max="9" width="18.7109375" style="42" customWidth="1"/>
    <col min="10" max="10" width="16.7109375" style="1" customWidth="1"/>
    <col min="11" max="11" width="20.8515625" style="1" customWidth="1"/>
    <col min="12" max="12" width="18.8515625" style="1" customWidth="1"/>
    <col min="13" max="13" width="16.8515625" style="1" customWidth="1"/>
    <col min="14" max="16384" width="9.140625" style="1" customWidth="1"/>
  </cols>
  <sheetData>
    <row r="1" spans="1:9" ht="18" customHeight="1">
      <c r="A1" s="140" t="s">
        <v>0</v>
      </c>
      <c r="B1" s="142" t="s">
        <v>1</v>
      </c>
      <c r="C1" s="142" t="s">
        <v>2</v>
      </c>
      <c r="D1" s="144" t="s">
        <v>3</v>
      </c>
      <c r="E1" s="146" t="s">
        <v>4</v>
      </c>
      <c r="F1" s="148" t="s">
        <v>5</v>
      </c>
      <c r="G1" s="148"/>
      <c r="H1" s="148"/>
      <c r="I1" s="149"/>
    </row>
    <row r="2" spans="1:11" ht="18" customHeight="1">
      <c r="A2" s="141"/>
      <c r="B2" s="143"/>
      <c r="C2" s="143"/>
      <c r="D2" s="145"/>
      <c r="E2" s="147"/>
      <c r="F2" s="2" t="s">
        <v>6</v>
      </c>
      <c r="G2" s="2" t="s">
        <v>7</v>
      </c>
      <c r="H2" s="2" t="s">
        <v>8</v>
      </c>
      <c r="I2" s="3" t="s">
        <v>9</v>
      </c>
      <c r="K2" s="162" t="s">
        <v>200</v>
      </c>
    </row>
    <row r="3" spans="1:11" ht="18" customHeight="1">
      <c r="A3" s="4"/>
      <c r="B3" s="5" t="s">
        <v>185</v>
      </c>
      <c r="C3" s="6"/>
      <c r="D3" s="7"/>
      <c r="E3" s="8"/>
      <c r="F3" s="9"/>
      <c r="G3" s="9"/>
      <c r="H3" s="10"/>
      <c r="I3" s="11"/>
      <c r="K3" s="162"/>
    </row>
    <row r="4" spans="1:11" ht="18" customHeight="1">
      <c r="A4" s="12">
        <v>1</v>
      </c>
      <c r="B4" s="13"/>
      <c r="C4" s="14" t="s">
        <v>10</v>
      </c>
      <c r="D4" s="15"/>
      <c r="E4" s="16"/>
      <c r="F4" s="17"/>
      <c r="G4" s="17"/>
      <c r="H4" s="18"/>
      <c r="I4" s="19">
        <f>CRONO!E4</f>
        <v>0</v>
      </c>
      <c r="J4" s="161" t="e">
        <f>ROUND(I4/$I$65,2)</f>
        <v>#DIV/0!</v>
      </c>
      <c r="K4" s="160">
        <v>0.08566383584370375</v>
      </c>
    </row>
    <row r="5" spans="1:10" ht="18" customHeight="1">
      <c r="A5" s="20" t="s">
        <v>11</v>
      </c>
      <c r="B5" s="21" t="s">
        <v>12</v>
      </c>
      <c r="C5" s="22" t="s">
        <v>13</v>
      </c>
      <c r="D5" s="21" t="s">
        <v>14</v>
      </c>
      <c r="E5" s="21">
        <v>6</v>
      </c>
      <c r="F5" s="23"/>
      <c r="G5" s="24"/>
      <c r="H5" s="24">
        <f>ROUND(F5+G5,2)</f>
        <v>0</v>
      </c>
      <c r="I5" s="25">
        <f>ROUND(H5*E5,2)</f>
        <v>0</v>
      </c>
      <c r="J5" s="161" t="e">
        <f aca="true" t="shared" si="0" ref="J5:J63">ROUND(I5/$I$65,2)</f>
        <v>#DIV/0!</v>
      </c>
    </row>
    <row r="6" spans="1:10" ht="14.25">
      <c r="A6" s="31"/>
      <c r="B6" s="32"/>
      <c r="C6" s="33"/>
      <c r="D6" s="32"/>
      <c r="E6" s="28"/>
      <c r="F6" s="34"/>
      <c r="G6" s="34"/>
      <c r="H6" s="34"/>
      <c r="I6" s="30"/>
      <c r="J6" s="161" t="e">
        <f t="shared" si="0"/>
        <v>#DIV/0!</v>
      </c>
    </row>
    <row r="7" spans="1:14" s="40" customFormat="1" ht="15">
      <c r="A7" s="12">
        <v>2</v>
      </c>
      <c r="B7" s="13"/>
      <c r="C7" s="35" t="s">
        <v>20</v>
      </c>
      <c r="D7" s="15"/>
      <c r="E7" s="36"/>
      <c r="F7" s="37"/>
      <c r="G7" s="37"/>
      <c r="H7" s="38"/>
      <c r="I7" s="39">
        <f>CRONO!E5</f>
        <v>0</v>
      </c>
      <c r="J7" s="161" t="e">
        <f t="shared" si="0"/>
        <v>#DIV/0!</v>
      </c>
      <c r="K7" s="160">
        <v>0.035739925116688685</v>
      </c>
      <c r="L7" s="1"/>
      <c r="M7" s="1"/>
      <c r="N7" s="1"/>
    </row>
    <row r="8" spans="1:14" s="40" customFormat="1" ht="28.5">
      <c r="A8" s="41" t="s">
        <v>15</v>
      </c>
      <c r="B8" s="21" t="s">
        <v>100</v>
      </c>
      <c r="C8" s="22" t="s">
        <v>101</v>
      </c>
      <c r="D8" s="21" t="s">
        <v>34</v>
      </c>
      <c r="E8" s="23">
        <v>4</v>
      </c>
      <c r="F8" s="23"/>
      <c r="G8" s="24"/>
      <c r="H8" s="24">
        <f>ROUND(F8+G8,2)</f>
        <v>0</v>
      </c>
      <c r="I8" s="25">
        <f>ROUND(H8*E8,2)</f>
        <v>0</v>
      </c>
      <c r="J8" s="161" t="e">
        <f t="shared" si="0"/>
        <v>#DIV/0!</v>
      </c>
      <c r="L8" s="1"/>
      <c r="M8" s="1"/>
      <c r="N8" s="1"/>
    </row>
    <row r="9" spans="1:14" s="40" customFormat="1" ht="15">
      <c r="A9" s="41" t="s">
        <v>17</v>
      </c>
      <c r="B9" s="21" t="s">
        <v>26</v>
      </c>
      <c r="C9" s="22" t="s">
        <v>27</v>
      </c>
      <c r="D9" s="21" t="s">
        <v>16</v>
      </c>
      <c r="E9" s="23">
        <v>100</v>
      </c>
      <c r="F9" s="23"/>
      <c r="G9" s="24"/>
      <c r="H9" s="24">
        <f>ROUND(F9+G9,2)</f>
        <v>0</v>
      </c>
      <c r="I9" s="25">
        <f>ROUND(H9*E9,2)</f>
        <v>0</v>
      </c>
      <c r="J9" s="161" t="e">
        <f t="shared" si="0"/>
        <v>#DIV/0!</v>
      </c>
      <c r="L9" s="1"/>
      <c r="M9" s="1"/>
      <c r="N9" s="1"/>
    </row>
    <row r="10" spans="1:14" s="40" customFormat="1" ht="15">
      <c r="A10" s="41" t="s">
        <v>18</v>
      </c>
      <c r="B10" s="21" t="s">
        <v>146</v>
      </c>
      <c r="C10" s="22" t="s">
        <v>147</v>
      </c>
      <c r="D10" s="21" t="s">
        <v>34</v>
      </c>
      <c r="E10" s="23">
        <v>12</v>
      </c>
      <c r="F10" s="23"/>
      <c r="G10" s="24"/>
      <c r="H10" s="24">
        <f>ROUND(F10+G10,2)</f>
        <v>0</v>
      </c>
      <c r="I10" s="25">
        <f>ROUND(H10*E10,2)</f>
        <v>0</v>
      </c>
      <c r="J10" s="161" t="e">
        <f t="shared" si="0"/>
        <v>#DIV/0!</v>
      </c>
      <c r="L10" s="1"/>
      <c r="M10" s="1"/>
      <c r="N10" s="1"/>
    </row>
    <row r="11" spans="1:14" s="40" customFormat="1" ht="15">
      <c r="A11" s="41" t="s">
        <v>155</v>
      </c>
      <c r="B11" s="21" t="s">
        <v>28</v>
      </c>
      <c r="C11" s="22" t="s">
        <v>29</v>
      </c>
      <c r="D11" s="21" t="s">
        <v>30</v>
      </c>
      <c r="E11" s="23">
        <v>5</v>
      </c>
      <c r="F11" s="23"/>
      <c r="G11" s="24"/>
      <c r="H11" s="24">
        <f>ROUND(F11+G11,2)</f>
        <v>0</v>
      </c>
      <c r="I11" s="25">
        <f>ROUND(H11*E11,2)</f>
        <v>0</v>
      </c>
      <c r="J11" s="161" t="e">
        <f t="shared" si="0"/>
        <v>#DIV/0!</v>
      </c>
      <c r="L11" s="1"/>
      <c r="M11" s="1"/>
      <c r="N11" s="1"/>
    </row>
    <row r="12" spans="1:11" ht="15">
      <c r="A12" s="31"/>
      <c r="B12" s="44"/>
      <c r="C12" s="33"/>
      <c r="D12" s="32"/>
      <c r="E12" s="34"/>
      <c r="F12" s="34"/>
      <c r="G12" s="34"/>
      <c r="H12" s="34"/>
      <c r="I12" s="30"/>
      <c r="J12" s="161" t="e">
        <f t="shared" si="0"/>
        <v>#DIV/0!</v>
      </c>
      <c r="K12" s="161"/>
    </row>
    <row r="13" spans="1:14" s="40" customFormat="1" ht="15">
      <c r="A13" s="12">
        <v>3</v>
      </c>
      <c r="B13" s="13"/>
      <c r="C13" s="14" t="s">
        <v>31</v>
      </c>
      <c r="D13" s="15"/>
      <c r="E13" s="36"/>
      <c r="F13" s="37"/>
      <c r="G13" s="37"/>
      <c r="H13" s="38"/>
      <c r="I13" s="39">
        <f>CRONO!E6</f>
        <v>0</v>
      </c>
      <c r="J13" s="161" t="e">
        <f t="shared" si="0"/>
        <v>#DIV/0!</v>
      </c>
      <c r="K13" s="160">
        <v>0.454619437303968</v>
      </c>
      <c r="L13" s="106"/>
      <c r="M13" s="106"/>
      <c r="N13" s="106"/>
    </row>
    <row r="14" spans="1:14" s="40" customFormat="1" ht="15">
      <c r="A14" s="20" t="s">
        <v>21</v>
      </c>
      <c r="B14" s="21" t="s">
        <v>33</v>
      </c>
      <c r="C14" s="22" t="s">
        <v>79</v>
      </c>
      <c r="D14" s="21" t="s">
        <v>34</v>
      </c>
      <c r="E14" s="42">
        <v>3</v>
      </c>
      <c r="F14" s="23"/>
      <c r="G14" s="24"/>
      <c r="H14" s="24">
        <f aca="true" t="shared" si="1" ref="H14:H22">ROUND(F14+G14,2)</f>
        <v>0</v>
      </c>
      <c r="I14" s="25">
        <f aca="true" t="shared" si="2" ref="I14:I22">ROUND(H14*E14,2)</f>
        <v>0</v>
      </c>
      <c r="J14" s="161" t="e">
        <f t="shared" si="0"/>
        <v>#DIV/0!</v>
      </c>
      <c r="L14" s="106"/>
      <c r="M14" s="106"/>
      <c r="N14" s="106"/>
    </row>
    <row r="15" spans="1:14" s="40" customFormat="1" ht="15">
      <c r="A15" s="20" t="s">
        <v>22</v>
      </c>
      <c r="B15" s="21" t="s">
        <v>33</v>
      </c>
      <c r="C15" s="22" t="s">
        <v>36</v>
      </c>
      <c r="D15" s="21" t="s">
        <v>34</v>
      </c>
      <c r="E15" s="28">
        <v>2</v>
      </c>
      <c r="F15" s="23"/>
      <c r="G15" s="24"/>
      <c r="H15" s="24">
        <f t="shared" si="1"/>
        <v>0</v>
      </c>
      <c r="I15" s="25">
        <f t="shared" si="2"/>
        <v>0</v>
      </c>
      <c r="J15" s="161" t="e">
        <f t="shared" si="0"/>
        <v>#DIV/0!</v>
      </c>
      <c r="L15" s="106"/>
      <c r="M15" s="106"/>
      <c r="N15" s="106"/>
    </row>
    <row r="16" spans="1:14" s="40" customFormat="1" ht="15">
      <c r="A16" s="20" t="s">
        <v>23</v>
      </c>
      <c r="B16" s="21" t="s">
        <v>33</v>
      </c>
      <c r="C16" s="22" t="s">
        <v>114</v>
      </c>
      <c r="D16" s="21" t="s">
        <v>34</v>
      </c>
      <c r="E16" s="28">
        <v>1</v>
      </c>
      <c r="F16" s="23"/>
      <c r="G16" s="24"/>
      <c r="H16" s="24">
        <f t="shared" si="1"/>
        <v>0</v>
      </c>
      <c r="I16" s="25">
        <f t="shared" si="2"/>
        <v>0</v>
      </c>
      <c r="J16" s="161" t="e">
        <f t="shared" si="0"/>
        <v>#DIV/0!</v>
      </c>
      <c r="L16" s="106"/>
      <c r="M16" s="106"/>
      <c r="N16" s="106"/>
    </row>
    <row r="17" spans="1:14" s="40" customFormat="1" ht="15">
      <c r="A17" s="20" t="s">
        <v>24</v>
      </c>
      <c r="B17" s="21" t="s">
        <v>109</v>
      </c>
      <c r="C17" s="22" t="s">
        <v>110</v>
      </c>
      <c r="D17" s="21" t="s">
        <v>111</v>
      </c>
      <c r="E17" s="28">
        <v>40</v>
      </c>
      <c r="F17" s="23"/>
      <c r="G17" s="24"/>
      <c r="H17" s="24">
        <f t="shared" si="1"/>
        <v>0</v>
      </c>
      <c r="I17" s="25">
        <f t="shared" si="2"/>
        <v>0</v>
      </c>
      <c r="J17" s="161" t="e">
        <f t="shared" si="0"/>
        <v>#DIV/0!</v>
      </c>
      <c r="K17" s="161"/>
      <c r="L17" s="1"/>
      <c r="M17" s="1"/>
      <c r="N17" s="1"/>
    </row>
    <row r="18" spans="1:14" s="40" customFormat="1" ht="15">
      <c r="A18" s="20" t="s">
        <v>25</v>
      </c>
      <c r="B18" s="21" t="s">
        <v>37</v>
      </c>
      <c r="C18" s="22" t="s">
        <v>38</v>
      </c>
      <c r="D18" s="21" t="s">
        <v>16</v>
      </c>
      <c r="E18" s="23">
        <v>60</v>
      </c>
      <c r="F18" s="23"/>
      <c r="G18" s="24"/>
      <c r="H18" s="24">
        <f t="shared" si="1"/>
        <v>0</v>
      </c>
      <c r="I18" s="25">
        <f t="shared" si="2"/>
        <v>0</v>
      </c>
      <c r="J18" s="161" t="e">
        <f t="shared" si="0"/>
        <v>#DIV/0!</v>
      </c>
      <c r="K18" s="161"/>
      <c r="L18" s="1"/>
      <c r="M18" s="1"/>
      <c r="N18" s="1"/>
    </row>
    <row r="19" spans="1:14" s="40" customFormat="1" ht="15">
      <c r="A19" s="20" t="s">
        <v>99</v>
      </c>
      <c r="B19" s="21" t="s">
        <v>115</v>
      </c>
      <c r="C19" s="22" t="s">
        <v>116</v>
      </c>
      <c r="D19" s="21" t="s">
        <v>16</v>
      </c>
      <c r="E19" s="23">
        <v>60</v>
      </c>
      <c r="F19" s="23"/>
      <c r="G19" s="24"/>
      <c r="H19" s="24">
        <f t="shared" si="1"/>
        <v>0</v>
      </c>
      <c r="I19" s="25">
        <f t="shared" si="2"/>
        <v>0</v>
      </c>
      <c r="J19" s="161" t="e">
        <f t="shared" si="0"/>
        <v>#DIV/0!</v>
      </c>
      <c r="K19" s="161"/>
      <c r="L19" s="1"/>
      <c r="M19" s="1"/>
      <c r="N19" s="1"/>
    </row>
    <row r="20" spans="1:14" s="47" customFormat="1" ht="15">
      <c r="A20" s="20" t="s">
        <v>166</v>
      </c>
      <c r="B20" s="21" t="s">
        <v>43</v>
      </c>
      <c r="C20" s="22" t="s">
        <v>44</v>
      </c>
      <c r="D20" s="21" t="s">
        <v>19</v>
      </c>
      <c r="E20" s="23">
        <v>20</v>
      </c>
      <c r="F20" s="23"/>
      <c r="G20" s="109"/>
      <c r="H20" s="24">
        <f t="shared" si="1"/>
        <v>0</v>
      </c>
      <c r="I20" s="25">
        <f t="shared" si="2"/>
        <v>0</v>
      </c>
      <c r="J20" s="161" t="e">
        <f t="shared" si="0"/>
        <v>#DIV/0!</v>
      </c>
      <c r="K20" s="161"/>
      <c r="L20" s="1"/>
      <c r="M20" s="1"/>
      <c r="N20" s="1"/>
    </row>
    <row r="21" spans="1:14" s="47" customFormat="1" ht="15">
      <c r="A21" s="20" t="s">
        <v>167</v>
      </c>
      <c r="B21" s="21" t="s">
        <v>46</v>
      </c>
      <c r="C21" s="22" t="s">
        <v>47</v>
      </c>
      <c r="D21" s="21" t="s">
        <v>19</v>
      </c>
      <c r="E21" s="23">
        <v>8</v>
      </c>
      <c r="F21" s="23"/>
      <c r="G21" s="109"/>
      <c r="H21" s="24">
        <f t="shared" si="1"/>
        <v>0</v>
      </c>
      <c r="I21" s="25">
        <f t="shared" si="2"/>
        <v>0</v>
      </c>
      <c r="J21" s="161" t="e">
        <f t="shared" si="0"/>
        <v>#DIV/0!</v>
      </c>
      <c r="K21" s="161"/>
      <c r="L21" s="1"/>
      <c r="M21" s="1"/>
      <c r="N21" s="107"/>
    </row>
    <row r="22" spans="1:14" ht="15">
      <c r="A22" s="20" t="s">
        <v>102</v>
      </c>
      <c r="B22" s="21" t="s">
        <v>49</v>
      </c>
      <c r="C22" s="22" t="s">
        <v>50</v>
      </c>
      <c r="D22" s="21" t="s">
        <v>19</v>
      </c>
      <c r="E22" s="42">
        <v>25</v>
      </c>
      <c r="F22" s="23"/>
      <c r="G22" s="109"/>
      <c r="H22" s="24">
        <f t="shared" si="1"/>
        <v>0</v>
      </c>
      <c r="I22" s="25">
        <f t="shared" si="2"/>
        <v>0</v>
      </c>
      <c r="J22" s="161" t="e">
        <f t="shared" si="0"/>
        <v>#DIV/0!</v>
      </c>
      <c r="K22" s="161"/>
      <c r="N22" s="107"/>
    </row>
    <row r="23" spans="1:11" ht="15">
      <c r="A23" s="20"/>
      <c r="B23" s="48"/>
      <c r="C23" s="45"/>
      <c r="D23" s="48"/>
      <c r="E23" s="46"/>
      <c r="F23" s="29"/>
      <c r="G23" s="29"/>
      <c r="H23" s="29"/>
      <c r="I23" s="43"/>
      <c r="J23" s="161" t="e">
        <f t="shared" si="0"/>
        <v>#DIV/0!</v>
      </c>
      <c r="K23" s="161"/>
    </row>
    <row r="24" spans="1:14" s="40" customFormat="1" ht="15">
      <c r="A24" s="12">
        <v>4</v>
      </c>
      <c r="B24" s="13"/>
      <c r="C24" s="14" t="s">
        <v>113</v>
      </c>
      <c r="D24" s="15"/>
      <c r="E24" s="36"/>
      <c r="F24" s="37"/>
      <c r="G24" s="37"/>
      <c r="H24" s="38"/>
      <c r="I24" s="39">
        <f>CRONO!E7</f>
        <v>0</v>
      </c>
      <c r="J24" s="161" t="e">
        <f t="shared" si="0"/>
        <v>#DIV/0!</v>
      </c>
      <c r="K24" s="160">
        <v>0.20584843544524992</v>
      </c>
      <c r="L24" s="1"/>
      <c r="M24" s="1"/>
      <c r="N24" s="1"/>
    </row>
    <row r="25" spans="1:14" s="40" customFormat="1" ht="15">
      <c r="A25" s="41" t="s">
        <v>32</v>
      </c>
      <c r="B25" s="21" t="s">
        <v>52</v>
      </c>
      <c r="C25" s="22" t="s">
        <v>53</v>
      </c>
      <c r="D25" s="21" t="s">
        <v>14</v>
      </c>
      <c r="E25" s="23">
        <v>10</v>
      </c>
      <c r="F25" s="23"/>
      <c r="G25" s="24"/>
      <c r="H25" s="24">
        <f aca="true" t="shared" si="3" ref="H25:H36">ROUND(F25+G25,2)</f>
        <v>0</v>
      </c>
      <c r="I25" s="25">
        <f aca="true" t="shared" si="4" ref="I25:I36">ROUND(H25*E25,2)</f>
        <v>0</v>
      </c>
      <c r="J25" s="161" t="e">
        <f t="shared" si="0"/>
        <v>#DIV/0!</v>
      </c>
      <c r="L25" s="1"/>
      <c r="M25" s="1"/>
      <c r="N25" s="1"/>
    </row>
    <row r="26" spans="1:14" s="40" customFormat="1" ht="15">
      <c r="A26" s="41" t="s">
        <v>35</v>
      </c>
      <c r="B26" s="21" t="s">
        <v>56</v>
      </c>
      <c r="C26" s="22" t="s">
        <v>57</v>
      </c>
      <c r="D26" s="21" t="s">
        <v>14</v>
      </c>
      <c r="E26" s="42">
        <v>25</v>
      </c>
      <c r="F26" s="23"/>
      <c r="G26" s="24"/>
      <c r="H26" s="24">
        <f t="shared" si="3"/>
        <v>0</v>
      </c>
      <c r="I26" s="25">
        <f t="shared" si="4"/>
        <v>0</v>
      </c>
      <c r="J26" s="161" t="e">
        <f t="shared" si="0"/>
        <v>#DIV/0!</v>
      </c>
      <c r="L26" s="1"/>
      <c r="M26" s="1"/>
      <c r="N26" s="1"/>
    </row>
    <row r="27" spans="1:14" s="40" customFormat="1" ht="15">
      <c r="A27" s="41" t="s">
        <v>39</v>
      </c>
      <c r="B27" s="21" t="s">
        <v>59</v>
      </c>
      <c r="C27" s="22" t="s">
        <v>60</v>
      </c>
      <c r="D27" s="21" t="s">
        <v>14</v>
      </c>
      <c r="E27" s="28">
        <v>25</v>
      </c>
      <c r="F27" s="23"/>
      <c r="G27" s="24"/>
      <c r="H27" s="24">
        <f t="shared" si="3"/>
        <v>0</v>
      </c>
      <c r="I27" s="25">
        <f t="shared" si="4"/>
        <v>0</v>
      </c>
      <c r="J27" s="161" t="e">
        <f t="shared" si="0"/>
        <v>#DIV/0!</v>
      </c>
      <c r="K27" s="161"/>
      <c r="L27" s="1"/>
      <c r="M27" s="1"/>
      <c r="N27" s="1"/>
    </row>
    <row r="28" spans="1:14" s="40" customFormat="1" ht="15">
      <c r="A28" s="41" t="s">
        <v>42</v>
      </c>
      <c r="B28" s="21" t="s">
        <v>62</v>
      </c>
      <c r="C28" s="22" t="s">
        <v>63</v>
      </c>
      <c r="D28" s="21" t="s">
        <v>14</v>
      </c>
      <c r="E28" s="23">
        <v>2.5</v>
      </c>
      <c r="F28" s="23"/>
      <c r="G28" s="24"/>
      <c r="H28" s="24">
        <f t="shared" si="3"/>
        <v>0</v>
      </c>
      <c r="I28" s="25">
        <f t="shared" si="4"/>
        <v>0</v>
      </c>
      <c r="J28" s="161" t="e">
        <f t="shared" si="0"/>
        <v>#DIV/0!</v>
      </c>
      <c r="K28" s="161"/>
      <c r="L28" s="1"/>
      <c r="M28" s="1"/>
      <c r="N28" s="1"/>
    </row>
    <row r="29" spans="1:14" s="40" customFormat="1" ht="15">
      <c r="A29" s="41" t="s">
        <v>45</v>
      </c>
      <c r="B29" s="21" t="s">
        <v>160</v>
      </c>
      <c r="C29" s="22" t="s">
        <v>161</v>
      </c>
      <c r="D29" s="21" t="s">
        <v>16</v>
      </c>
      <c r="E29" s="23">
        <v>2</v>
      </c>
      <c r="F29" s="23"/>
      <c r="G29" s="24"/>
      <c r="H29" s="24">
        <f t="shared" si="3"/>
        <v>0</v>
      </c>
      <c r="I29" s="25">
        <f t="shared" si="4"/>
        <v>0</v>
      </c>
      <c r="J29" s="161" t="e">
        <f t="shared" si="0"/>
        <v>#DIV/0!</v>
      </c>
      <c r="K29" s="161"/>
      <c r="L29" s="1"/>
      <c r="M29" s="1"/>
      <c r="N29" s="1"/>
    </row>
    <row r="30" spans="1:14" s="40" customFormat="1" ht="15">
      <c r="A30" s="41" t="s">
        <v>48</v>
      </c>
      <c r="B30" s="21" t="s">
        <v>162</v>
      </c>
      <c r="C30" s="22" t="s">
        <v>163</v>
      </c>
      <c r="D30" s="21" t="s">
        <v>14</v>
      </c>
      <c r="E30" s="23">
        <v>2</v>
      </c>
      <c r="F30" s="23"/>
      <c r="G30" s="24"/>
      <c r="H30" s="24">
        <f t="shared" si="3"/>
        <v>0</v>
      </c>
      <c r="I30" s="25">
        <f t="shared" si="4"/>
        <v>0</v>
      </c>
      <c r="J30" s="161" t="e">
        <f t="shared" si="0"/>
        <v>#DIV/0!</v>
      </c>
      <c r="K30" s="161"/>
      <c r="L30" s="1"/>
      <c r="M30" s="1"/>
      <c r="N30" s="1"/>
    </row>
    <row r="31" spans="1:14" s="40" customFormat="1" ht="15">
      <c r="A31" s="41" t="s">
        <v>80</v>
      </c>
      <c r="B31" s="21" t="s">
        <v>164</v>
      </c>
      <c r="C31" s="22" t="s">
        <v>165</v>
      </c>
      <c r="D31" s="21" t="s">
        <v>30</v>
      </c>
      <c r="E31" s="23">
        <v>0.3</v>
      </c>
      <c r="F31" s="23"/>
      <c r="G31" s="24"/>
      <c r="H31" s="24">
        <f t="shared" si="3"/>
        <v>0</v>
      </c>
      <c r="I31" s="25">
        <f t="shared" si="4"/>
        <v>0</v>
      </c>
      <c r="J31" s="161" t="e">
        <f t="shared" si="0"/>
        <v>#DIV/0!</v>
      </c>
      <c r="K31" s="161"/>
      <c r="L31" s="1"/>
      <c r="M31" s="1"/>
      <c r="N31" s="1"/>
    </row>
    <row r="32" spans="1:14" s="40" customFormat="1" ht="30">
      <c r="A32" s="41" t="s">
        <v>112</v>
      </c>
      <c r="B32" s="21" t="s">
        <v>117</v>
      </c>
      <c r="C32" s="22" t="s">
        <v>118</v>
      </c>
      <c r="D32" s="21" t="s">
        <v>14</v>
      </c>
      <c r="E32" s="23">
        <v>25</v>
      </c>
      <c r="F32" s="23"/>
      <c r="G32" s="24"/>
      <c r="H32" s="24">
        <f t="shared" si="3"/>
        <v>0</v>
      </c>
      <c r="I32" s="25">
        <f t="shared" si="4"/>
        <v>0</v>
      </c>
      <c r="J32" s="161" t="e">
        <f t="shared" si="0"/>
        <v>#DIV/0!</v>
      </c>
      <c r="K32" s="161"/>
      <c r="L32" s="1"/>
      <c r="M32" s="1"/>
      <c r="N32" s="1"/>
    </row>
    <row r="33" spans="1:14" s="40" customFormat="1" ht="15">
      <c r="A33" s="41" t="s">
        <v>156</v>
      </c>
      <c r="B33" s="21" t="s">
        <v>66</v>
      </c>
      <c r="C33" s="22" t="s">
        <v>67</v>
      </c>
      <c r="D33" s="21" t="s">
        <v>19</v>
      </c>
      <c r="E33" s="23">
        <v>20</v>
      </c>
      <c r="F33" s="110"/>
      <c r="G33" s="109"/>
      <c r="H33" s="24">
        <f t="shared" si="3"/>
        <v>0</v>
      </c>
      <c r="I33" s="25">
        <f t="shared" si="4"/>
        <v>0</v>
      </c>
      <c r="J33" s="161" t="e">
        <f t="shared" si="0"/>
        <v>#DIV/0!</v>
      </c>
      <c r="K33" s="161"/>
      <c r="L33" s="1"/>
      <c r="M33" s="1"/>
      <c r="N33" s="108"/>
    </row>
    <row r="34" spans="1:14" s="40" customFormat="1" ht="15">
      <c r="A34" s="41" t="s">
        <v>199</v>
      </c>
      <c r="B34" s="21" t="s">
        <v>144</v>
      </c>
      <c r="C34" s="22" t="s">
        <v>145</v>
      </c>
      <c r="D34" s="21" t="s">
        <v>14</v>
      </c>
      <c r="E34" s="23">
        <v>3</v>
      </c>
      <c r="F34" s="110"/>
      <c r="G34" s="109"/>
      <c r="H34" s="24">
        <f t="shared" si="3"/>
        <v>0</v>
      </c>
      <c r="I34" s="25">
        <f t="shared" si="4"/>
        <v>0</v>
      </c>
      <c r="J34" s="161" t="e">
        <f t="shared" si="0"/>
        <v>#DIV/0!</v>
      </c>
      <c r="K34" s="161"/>
      <c r="L34" s="1"/>
      <c r="M34" s="1"/>
      <c r="N34" s="111"/>
    </row>
    <row r="35" spans="1:14" s="40" customFormat="1" ht="15">
      <c r="A35" s="41" t="s">
        <v>168</v>
      </c>
      <c r="B35" s="21" t="s">
        <v>170</v>
      </c>
      <c r="C35" s="22" t="s">
        <v>171</v>
      </c>
      <c r="D35" s="21" t="s">
        <v>30</v>
      </c>
      <c r="E35" s="23">
        <v>1</v>
      </c>
      <c r="F35" s="110"/>
      <c r="G35" s="109"/>
      <c r="H35" s="24">
        <f t="shared" si="3"/>
        <v>0</v>
      </c>
      <c r="I35" s="25">
        <f t="shared" si="4"/>
        <v>0</v>
      </c>
      <c r="J35" s="161" t="e">
        <f t="shared" si="0"/>
        <v>#DIV/0!</v>
      </c>
      <c r="K35" s="161"/>
      <c r="L35" s="1"/>
      <c r="M35" s="1"/>
      <c r="N35" s="111"/>
    </row>
    <row r="36" spans="1:14" s="40" customFormat="1" ht="15">
      <c r="A36" s="41" t="s">
        <v>169</v>
      </c>
      <c r="B36" s="21" t="s">
        <v>142</v>
      </c>
      <c r="C36" s="22" t="s">
        <v>143</v>
      </c>
      <c r="D36" s="21" t="s">
        <v>30</v>
      </c>
      <c r="E36" s="23">
        <v>2</v>
      </c>
      <c r="F36" s="110"/>
      <c r="G36" s="109"/>
      <c r="H36" s="24">
        <f t="shared" si="3"/>
        <v>0</v>
      </c>
      <c r="I36" s="25">
        <f t="shared" si="4"/>
        <v>0</v>
      </c>
      <c r="J36" s="161" t="e">
        <f t="shared" si="0"/>
        <v>#DIV/0!</v>
      </c>
      <c r="K36" s="161"/>
      <c r="L36" s="1"/>
      <c r="M36" s="1"/>
      <c r="N36" s="111"/>
    </row>
    <row r="37" spans="1:11" ht="15">
      <c r="A37" s="31"/>
      <c r="B37" s="44"/>
      <c r="C37" s="33"/>
      <c r="D37" s="32"/>
      <c r="E37" s="34"/>
      <c r="F37" s="34"/>
      <c r="G37" s="34"/>
      <c r="H37" s="34"/>
      <c r="I37" s="30"/>
      <c r="J37" s="161" t="e">
        <f t="shared" si="0"/>
        <v>#DIV/0!</v>
      </c>
      <c r="K37" s="161"/>
    </row>
    <row r="38" spans="1:11" ht="15">
      <c r="A38" s="12">
        <v>5</v>
      </c>
      <c r="B38" s="49"/>
      <c r="C38" s="50" t="s">
        <v>69</v>
      </c>
      <c r="D38" s="15"/>
      <c r="E38" s="26"/>
      <c r="F38" s="26"/>
      <c r="G38" s="26"/>
      <c r="H38" s="27"/>
      <c r="I38" s="51">
        <f>CRONO!E8</f>
        <v>0</v>
      </c>
      <c r="J38" s="161" t="e">
        <f t="shared" si="0"/>
        <v>#DIV/0!</v>
      </c>
      <c r="K38" s="160">
        <v>0.20844149964802433</v>
      </c>
    </row>
    <row r="39" spans="1:14" ht="15">
      <c r="A39" s="20" t="s">
        <v>51</v>
      </c>
      <c r="B39" s="21" t="s">
        <v>43</v>
      </c>
      <c r="C39" s="22" t="s">
        <v>44</v>
      </c>
      <c r="D39" s="21" t="s">
        <v>19</v>
      </c>
      <c r="E39" s="23">
        <v>10</v>
      </c>
      <c r="F39" s="110"/>
      <c r="G39" s="109"/>
      <c r="H39" s="24">
        <f aca="true" t="shared" si="5" ref="H39:H60">ROUND(F39+G39,2)</f>
        <v>0</v>
      </c>
      <c r="I39" s="25">
        <f aca="true" t="shared" si="6" ref="I39:I60">ROUND(H39*E39,2)</f>
        <v>0</v>
      </c>
      <c r="J39" s="161" t="e">
        <f t="shared" si="0"/>
        <v>#DIV/0!</v>
      </c>
      <c r="N39" s="107"/>
    </row>
    <row r="40" spans="1:14" ht="15">
      <c r="A40" s="20" t="s">
        <v>54</v>
      </c>
      <c r="B40" s="21" t="s">
        <v>49</v>
      </c>
      <c r="C40" s="22" t="s">
        <v>50</v>
      </c>
      <c r="D40" s="21" t="s">
        <v>19</v>
      </c>
      <c r="E40" s="23">
        <v>20</v>
      </c>
      <c r="F40" s="110"/>
      <c r="G40" s="109"/>
      <c r="H40" s="24">
        <f t="shared" si="5"/>
        <v>0</v>
      </c>
      <c r="I40" s="25">
        <f t="shared" si="6"/>
        <v>0</v>
      </c>
      <c r="J40" s="161" t="e">
        <f t="shared" si="0"/>
        <v>#DIV/0!</v>
      </c>
      <c r="K40" s="161"/>
      <c r="N40" s="107"/>
    </row>
    <row r="41" spans="1:14" ht="15">
      <c r="A41" s="20" t="s">
        <v>55</v>
      </c>
      <c r="B41" s="21" t="s">
        <v>148</v>
      </c>
      <c r="C41" s="22" t="s">
        <v>149</v>
      </c>
      <c r="D41" s="21" t="s">
        <v>150</v>
      </c>
      <c r="E41" s="23">
        <v>12</v>
      </c>
      <c r="F41" s="110"/>
      <c r="G41" s="109"/>
      <c r="H41" s="24">
        <f t="shared" si="5"/>
        <v>0</v>
      </c>
      <c r="I41" s="25">
        <f t="shared" si="6"/>
        <v>0</v>
      </c>
      <c r="J41" s="161" t="e">
        <f t="shared" si="0"/>
        <v>#DIV/0!</v>
      </c>
      <c r="K41" s="161"/>
      <c r="N41" s="112"/>
    </row>
    <row r="42" spans="1:14" ht="15">
      <c r="A42" s="20" t="s">
        <v>58</v>
      </c>
      <c r="B42" s="21" t="s">
        <v>151</v>
      </c>
      <c r="C42" s="22" t="s">
        <v>152</v>
      </c>
      <c r="D42" s="21" t="s">
        <v>34</v>
      </c>
      <c r="E42" s="23">
        <v>2</v>
      </c>
      <c r="F42" s="110"/>
      <c r="G42" s="109"/>
      <c r="H42" s="24">
        <f t="shared" si="5"/>
        <v>0</v>
      </c>
      <c r="I42" s="25">
        <f t="shared" si="6"/>
        <v>0</v>
      </c>
      <c r="J42" s="161" t="e">
        <f t="shared" si="0"/>
        <v>#DIV/0!</v>
      </c>
      <c r="K42" s="161"/>
      <c r="N42" s="112"/>
    </row>
    <row r="43" spans="1:14" ht="15">
      <c r="A43" s="20" t="s">
        <v>61</v>
      </c>
      <c r="B43" s="21" t="s">
        <v>153</v>
      </c>
      <c r="C43" s="22" t="s">
        <v>154</v>
      </c>
      <c r="D43" s="21" t="s">
        <v>150</v>
      </c>
      <c r="E43" s="23">
        <v>2</v>
      </c>
      <c r="F43" s="110"/>
      <c r="G43" s="109"/>
      <c r="H43" s="24">
        <f t="shared" si="5"/>
        <v>0</v>
      </c>
      <c r="I43" s="25">
        <f t="shared" si="6"/>
        <v>0</v>
      </c>
      <c r="J43" s="161" t="e">
        <f t="shared" si="0"/>
        <v>#DIV/0!</v>
      </c>
      <c r="K43" s="161"/>
      <c r="N43" s="112"/>
    </row>
    <row r="44" spans="1:11" ht="15">
      <c r="A44" s="20" t="s">
        <v>64</v>
      </c>
      <c r="B44" s="21" t="s">
        <v>70</v>
      </c>
      <c r="C44" s="22" t="s">
        <v>71</v>
      </c>
      <c r="D44" s="21" t="s">
        <v>34</v>
      </c>
      <c r="E44" s="23">
        <v>8</v>
      </c>
      <c r="F44" s="23"/>
      <c r="G44" s="24"/>
      <c r="H44" s="24">
        <f t="shared" si="5"/>
        <v>0</v>
      </c>
      <c r="I44" s="25">
        <f t="shared" si="6"/>
        <v>0</v>
      </c>
      <c r="J44" s="161" t="e">
        <f t="shared" si="0"/>
        <v>#DIV/0!</v>
      </c>
      <c r="K44" s="161"/>
    </row>
    <row r="45" spans="1:11" ht="15">
      <c r="A45" s="20" t="s">
        <v>65</v>
      </c>
      <c r="B45" s="21" t="s">
        <v>72</v>
      </c>
      <c r="C45" s="22" t="s">
        <v>73</v>
      </c>
      <c r="D45" s="21" t="s">
        <v>16</v>
      </c>
      <c r="E45" s="23">
        <v>100</v>
      </c>
      <c r="F45" s="23"/>
      <c r="G45" s="24"/>
      <c r="H45" s="24">
        <f t="shared" si="5"/>
        <v>0</v>
      </c>
      <c r="I45" s="25">
        <f t="shared" si="6"/>
        <v>0</v>
      </c>
      <c r="J45" s="161" t="e">
        <f t="shared" si="0"/>
        <v>#DIV/0!</v>
      </c>
      <c r="K45" s="161"/>
    </row>
    <row r="46" spans="1:11" ht="15">
      <c r="A46" s="20" t="s">
        <v>135</v>
      </c>
      <c r="B46" s="21" t="s">
        <v>40</v>
      </c>
      <c r="C46" s="22" t="s">
        <v>41</v>
      </c>
      <c r="D46" s="21" t="s">
        <v>16</v>
      </c>
      <c r="E46" s="23">
        <v>50</v>
      </c>
      <c r="F46" s="23"/>
      <c r="G46" s="24"/>
      <c r="H46" s="24">
        <f t="shared" si="5"/>
        <v>0</v>
      </c>
      <c r="I46" s="25">
        <f t="shared" si="6"/>
        <v>0</v>
      </c>
      <c r="J46" s="161" t="e">
        <f t="shared" si="0"/>
        <v>#DIV/0!</v>
      </c>
      <c r="K46" s="161"/>
    </row>
    <row r="47" spans="1:11" ht="15">
      <c r="A47" s="20" t="s">
        <v>136</v>
      </c>
      <c r="B47" s="21" t="s">
        <v>81</v>
      </c>
      <c r="C47" s="22" t="s">
        <v>82</v>
      </c>
      <c r="D47" s="21" t="s">
        <v>34</v>
      </c>
      <c r="E47" s="23">
        <v>1</v>
      </c>
      <c r="F47" s="23"/>
      <c r="G47" s="24"/>
      <c r="H47" s="24">
        <f t="shared" si="5"/>
        <v>0</v>
      </c>
      <c r="I47" s="25">
        <f t="shared" si="6"/>
        <v>0</v>
      </c>
      <c r="J47" s="161" t="e">
        <f t="shared" si="0"/>
        <v>#DIV/0!</v>
      </c>
      <c r="K47" s="161"/>
    </row>
    <row r="48" spans="1:11" ht="15">
      <c r="A48" s="20" t="s">
        <v>137</v>
      </c>
      <c r="B48" s="21" t="s">
        <v>133</v>
      </c>
      <c r="C48" s="22" t="s">
        <v>134</v>
      </c>
      <c r="D48" s="21" t="s">
        <v>16</v>
      </c>
      <c r="E48" s="23">
        <v>25</v>
      </c>
      <c r="F48" s="110"/>
      <c r="G48" s="109"/>
      <c r="H48" s="24">
        <f t="shared" si="5"/>
        <v>0</v>
      </c>
      <c r="I48" s="25">
        <f t="shared" si="6"/>
        <v>0</v>
      </c>
      <c r="J48" s="161" t="e">
        <f t="shared" si="0"/>
        <v>#DIV/0!</v>
      </c>
      <c r="K48" s="161"/>
    </row>
    <row r="49" spans="1:11" ht="15">
      <c r="A49" s="20" t="s">
        <v>138</v>
      </c>
      <c r="B49" s="21" t="s">
        <v>179</v>
      </c>
      <c r="C49" s="22" t="s">
        <v>180</v>
      </c>
      <c r="D49" s="21" t="s">
        <v>150</v>
      </c>
      <c r="E49" s="23">
        <v>15</v>
      </c>
      <c r="F49" s="110"/>
      <c r="G49" s="109"/>
      <c r="H49" s="24">
        <f t="shared" si="5"/>
        <v>0</v>
      </c>
      <c r="I49" s="25">
        <f t="shared" si="6"/>
        <v>0</v>
      </c>
      <c r="J49" s="161" t="e">
        <f t="shared" si="0"/>
        <v>#DIV/0!</v>
      </c>
      <c r="K49" s="161"/>
    </row>
    <row r="50" spans="1:11" ht="15">
      <c r="A50" s="20" t="s">
        <v>139</v>
      </c>
      <c r="B50" s="21" t="s">
        <v>181</v>
      </c>
      <c r="C50" s="22" t="s">
        <v>182</v>
      </c>
      <c r="D50" s="21" t="s">
        <v>150</v>
      </c>
      <c r="E50" s="23">
        <v>5</v>
      </c>
      <c r="F50" s="110"/>
      <c r="G50" s="109"/>
      <c r="H50" s="24">
        <f t="shared" si="5"/>
        <v>0</v>
      </c>
      <c r="I50" s="25">
        <f t="shared" si="6"/>
        <v>0</v>
      </c>
      <c r="J50" s="161" t="e">
        <f t="shared" si="0"/>
        <v>#DIV/0!</v>
      </c>
      <c r="K50" s="161"/>
    </row>
    <row r="51" spans="1:11" ht="15">
      <c r="A51" s="20" t="s">
        <v>140</v>
      </c>
      <c r="B51" s="21" t="s">
        <v>121</v>
      </c>
      <c r="C51" s="22" t="s">
        <v>122</v>
      </c>
      <c r="D51" s="21" t="s">
        <v>16</v>
      </c>
      <c r="E51" s="23">
        <v>65</v>
      </c>
      <c r="F51" s="23"/>
      <c r="G51" s="24"/>
      <c r="H51" s="24">
        <f t="shared" si="5"/>
        <v>0</v>
      </c>
      <c r="I51" s="25">
        <f t="shared" si="6"/>
        <v>0</v>
      </c>
      <c r="J51" s="161" t="e">
        <f t="shared" si="0"/>
        <v>#DIV/0!</v>
      </c>
      <c r="K51" s="161"/>
    </row>
    <row r="52" spans="1:11" ht="15">
      <c r="A52" s="20" t="s">
        <v>141</v>
      </c>
      <c r="B52" s="21" t="s">
        <v>123</v>
      </c>
      <c r="C52" s="22" t="s">
        <v>124</v>
      </c>
      <c r="D52" s="21" t="s">
        <v>16</v>
      </c>
      <c r="E52" s="23">
        <v>25</v>
      </c>
      <c r="F52" s="23"/>
      <c r="G52" s="24"/>
      <c r="H52" s="24">
        <f t="shared" si="5"/>
        <v>0</v>
      </c>
      <c r="I52" s="25">
        <f t="shared" si="6"/>
        <v>0</v>
      </c>
      <c r="J52" s="161" t="e">
        <f t="shared" si="0"/>
        <v>#DIV/0!</v>
      </c>
      <c r="K52" s="161"/>
    </row>
    <row r="53" spans="1:11" ht="15">
      <c r="A53" s="20" t="s">
        <v>157</v>
      </c>
      <c r="B53" s="21" t="s">
        <v>125</v>
      </c>
      <c r="C53" s="22" t="s">
        <v>126</v>
      </c>
      <c r="D53" s="21" t="s">
        <v>111</v>
      </c>
      <c r="E53" s="23">
        <v>0.5</v>
      </c>
      <c r="F53" s="23"/>
      <c r="G53" s="24"/>
      <c r="H53" s="24">
        <f t="shared" si="5"/>
        <v>0</v>
      </c>
      <c r="I53" s="25">
        <f t="shared" si="6"/>
        <v>0</v>
      </c>
      <c r="J53" s="161" t="e">
        <f t="shared" si="0"/>
        <v>#DIV/0!</v>
      </c>
      <c r="K53" s="161"/>
    </row>
    <row r="54" spans="1:11" ht="15">
      <c r="A54" s="20" t="s">
        <v>158</v>
      </c>
      <c r="B54" s="21" t="s">
        <v>127</v>
      </c>
      <c r="C54" s="22" t="s">
        <v>128</v>
      </c>
      <c r="D54" s="21" t="s">
        <v>34</v>
      </c>
      <c r="E54" s="23">
        <v>1</v>
      </c>
      <c r="F54" s="110"/>
      <c r="G54" s="109"/>
      <c r="H54" s="24">
        <f t="shared" si="5"/>
        <v>0</v>
      </c>
      <c r="I54" s="25">
        <f t="shared" si="6"/>
        <v>0</v>
      </c>
      <c r="J54" s="161" t="e">
        <f t="shared" si="0"/>
        <v>#DIV/0!</v>
      </c>
      <c r="K54" s="161"/>
    </row>
    <row r="55" spans="1:11" ht="15">
      <c r="A55" s="20" t="s">
        <v>159</v>
      </c>
      <c r="B55" s="21" t="s">
        <v>175</v>
      </c>
      <c r="C55" s="22" t="s">
        <v>176</v>
      </c>
      <c r="D55" s="21" t="s">
        <v>34</v>
      </c>
      <c r="E55" s="23">
        <v>10</v>
      </c>
      <c r="F55" s="110"/>
      <c r="G55" s="109"/>
      <c r="H55" s="24">
        <f t="shared" si="5"/>
        <v>0</v>
      </c>
      <c r="I55" s="25">
        <f t="shared" si="6"/>
        <v>0</v>
      </c>
      <c r="J55" s="161" t="e">
        <f t="shared" si="0"/>
        <v>#DIV/0!</v>
      </c>
      <c r="K55" s="161"/>
    </row>
    <row r="56" spans="1:11" ht="15">
      <c r="A56" s="20" t="s">
        <v>172</v>
      </c>
      <c r="B56" s="21" t="s">
        <v>173</v>
      </c>
      <c r="C56" s="22" t="s">
        <v>174</v>
      </c>
      <c r="D56" s="21" t="s">
        <v>34</v>
      </c>
      <c r="E56" s="23">
        <v>10</v>
      </c>
      <c r="F56" s="110"/>
      <c r="G56" s="109"/>
      <c r="H56" s="24">
        <f t="shared" si="5"/>
        <v>0</v>
      </c>
      <c r="I56" s="25">
        <f t="shared" si="6"/>
        <v>0</v>
      </c>
      <c r="J56" s="161" t="e">
        <f t="shared" si="0"/>
        <v>#DIV/0!</v>
      </c>
      <c r="K56" s="161"/>
    </row>
    <row r="57" spans="1:11" ht="15">
      <c r="A57" s="20" t="s">
        <v>177</v>
      </c>
      <c r="B57" s="21" t="s">
        <v>129</v>
      </c>
      <c r="C57" s="22" t="s">
        <v>130</v>
      </c>
      <c r="D57" s="21" t="s">
        <v>34</v>
      </c>
      <c r="E57" s="23">
        <v>1</v>
      </c>
      <c r="F57" s="23"/>
      <c r="G57" s="24"/>
      <c r="H57" s="24">
        <f t="shared" si="5"/>
        <v>0</v>
      </c>
      <c r="I57" s="25">
        <f t="shared" si="6"/>
        <v>0</v>
      </c>
      <c r="J57" s="161" t="e">
        <f t="shared" si="0"/>
        <v>#DIV/0!</v>
      </c>
      <c r="K57" s="161"/>
    </row>
    <row r="58" spans="1:11" ht="15">
      <c r="A58" s="20" t="s">
        <v>178</v>
      </c>
      <c r="B58" s="21" t="s">
        <v>131</v>
      </c>
      <c r="C58" s="22" t="s">
        <v>132</v>
      </c>
      <c r="D58" s="21" t="s">
        <v>34</v>
      </c>
      <c r="E58" s="23">
        <v>1</v>
      </c>
      <c r="F58" s="23"/>
      <c r="G58" s="24"/>
      <c r="H58" s="24">
        <f t="shared" si="5"/>
        <v>0</v>
      </c>
      <c r="I58" s="25">
        <f t="shared" si="6"/>
        <v>0</v>
      </c>
      <c r="J58" s="161" t="e">
        <f t="shared" si="0"/>
        <v>#DIV/0!</v>
      </c>
      <c r="K58" s="161"/>
    </row>
    <row r="59" spans="1:11" ht="15">
      <c r="A59" s="20" t="s">
        <v>183</v>
      </c>
      <c r="B59" s="21" t="s">
        <v>170</v>
      </c>
      <c r="C59" s="22" t="s">
        <v>171</v>
      </c>
      <c r="D59" s="21" t="s">
        <v>30</v>
      </c>
      <c r="E59" s="23">
        <v>1</v>
      </c>
      <c r="F59" s="110"/>
      <c r="G59" s="109"/>
      <c r="H59" s="24">
        <f t="shared" si="5"/>
        <v>0</v>
      </c>
      <c r="I59" s="25">
        <f t="shared" si="6"/>
        <v>0</v>
      </c>
      <c r="J59" s="161" t="e">
        <f t="shared" si="0"/>
        <v>#DIV/0!</v>
      </c>
      <c r="K59" s="161"/>
    </row>
    <row r="60" spans="1:11" ht="30">
      <c r="A60" s="20" t="s">
        <v>184</v>
      </c>
      <c r="B60" s="21" t="s">
        <v>119</v>
      </c>
      <c r="C60" s="22" t="s">
        <v>120</v>
      </c>
      <c r="D60" s="21" t="s">
        <v>34</v>
      </c>
      <c r="E60" s="23">
        <v>1</v>
      </c>
      <c r="F60" s="23"/>
      <c r="G60" s="24"/>
      <c r="H60" s="24">
        <f t="shared" si="5"/>
        <v>0</v>
      </c>
      <c r="I60" s="25">
        <f t="shared" si="6"/>
        <v>0</v>
      </c>
      <c r="J60" s="161" t="e">
        <f t="shared" si="0"/>
        <v>#DIV/0!</v>
      </c>
      <c r="K60" s="161"/>
    </row>
    <row r="61" spans="1:11" ht="15">
      <c r="A61" s="31"/>
      <c r="B61" s="44"/>
      <c r="C61" s="33"/>
      <c r="D61" s="32"/>
      <c r="E61" s="34"/>
      <c r="F61" s="34"/>
      <c r="G61" s="34"/>
      <c r="H61" s="34"/>
      <c r="I61" s="30"/>
      <c r="J61" s="161" t="e">
        <f t="shared" si="0"/>
        <v>#DIV/0!</v>
      </c>
      <c r="K61" s="161"/>
    </row>
    <row r="62" spans="1:11" ht="15">
      <c r="A62" s="12">
        <v>6</v>
      </c>
      <c r="B62" s="49"/>
      <c r="C62" s="50" t="s">
        <v>74</v>
      </c>
      <c r="D62" s="15"/>
      <c r="E62" s="26"/>
      <c r="F62" s="26"/>
      <c r="G62" s="26"/>
      <c r="H62" s="27"/>
      <c r="I62" s="51">
        <f>CRONO!E9</f>
        <v>0</v>
      </c>
      <c r="J62" s="161" t="e">
        <f t="shared" si="0"/>
        <v>#DIV/0!</v>
      </c>
      <c r="K62" s="160">
        <v>0.009686866642365287</v>
      </c>
    </row>
    <row r="63" spans="1:11" ht="15">
      <c r="A63" s="31" t="s">
        <v>68</v>
      </c>
      <c r="B63" s="21" t="s">
        <v>75</v>
      </c>
      <c r="C63" s="22" t="s">
        <v>76</v>
      </c>
      <c r="D63" s="21" t="s">
        <v>14</v>
      </c>
      <c r="E63" s="23">
        <v>25</v>
      </c>
      <c r="F63" s="23"/>
      <c r="G63" s="24"/>
      <c r="H63" s="24">
        <f>ROUND(F63+G63,2)</f>
        <v>0</v>
      </c>
      <c r="I63" s="25">
        <f>ROUND(H63*E63,2)</f>
        <v>0</v>
      </c>
      <c r="J63" s="161" t="e">
        <f t="shared" si="0"/>
        <v>#DIV/0!</v>
      </c>
      <c r="K63" s="161"/>
    </row>
    <row r="64" spans="1:9" ht="15">
      <c r="A64" s="31"/>
      <c r="B64" s="44"/>
      <c r="C64" s="33"/>
      <c r="D64" s="32"/>
      <c r="E64" s="34"/>
      <c r="F64" s="34"/>
      <c r="G64" s="34"/>
      <c r="H64" s="34"/>
      <c r="I64" s="30"/>
    </row>
    <row r="65" spans="1:9" ht="14.25">
      <c r="A65" s="52"/>
      <c r="B65" s="53"/>
      <c r="C65" s="53" t="s">
        <v>77</v>
      </c>
      <c r="D65" s="54"/>
      <c r="E65" s="55"/>
      <c r="F65" s="55"/>
      <c r="G65" s="55"/>
      <c r="H65" s="56"/>
      <c r="I65" s="57">
        <f>CRONO!E11</f>
        <v>0</v>
      </c>
    </row>
    <row r="66" spans="1:9" ht="14.25">
      <c r="A66" s="58"/>
      <c r="B66" s="59"/>
      <c r="C66" s="59" t="s">
        <v>197</v>
      </c>
      <c r="D66" s="60"/>
      <c r="E66" s="61"/>
      <c r="F66" s="61"/>
      <c r="G66" s="61"/>
      <c r="H66" s="62"/>
      <c r="I66" s="63">
        <f>ROUND(I65*0.0887,2)</f>
        <v>0</v>
      </c>
    </row>
    <row r="67" spans="1:9" ht="15">
      <c r="A67" s="64"/>
      <c r="B67" s="6"/>
      <c r="C67" s="6" t="s">
        <v>198</v>
      </c>
      <c r="D67" s="65"/>
      <c r="E67" s="66"/>
      <c r="F67" s="66"/>
      <c r="G67" s="66"/>
      <c r="H67" s="67"/>
      <c r="I67" s="68">
        <f>ROUND((I66+I65)*0.277,2)</f>
        <v>0</v>
      </c>
    </row>
    <row r="68" spans="1:9" ht="15">
      <c r="A68" s="69"/>
      <c r="B68" s="70"/>
      <c r="C68" s="70" t="s">
        <v>78</v>
      </c>
      <c r="D68" s="71"/>
      <c r="E68" s="72"/>
      <c r="F68" s="72"/>
      <c r="G68" s="72"/>
      <c r="H68" s="73"/>
      <c r="I68" s="74">
        <f>ROUND(SUM(I65:I67),2)</f>
        <v>0</v>
      </c>
    </row>
    <row r="71" spans="8:9" ht="15">
      <c r="H71" s="138"/>
      <c r="I71" s="138"/>
    </row>
    <row r="72" spans="8:9" ht="15">
      <c r="H72" s="139"/>
      <c r="I72" s="139"/>
    </row>
  </sheetData>
  <sheetProtection/>
  <mergeCells count="9">
    <mergeCell ref="K2:K3"/>
    <mergeCell ref="H71:I71"/>
    <mergeCell ref="H72:I72"/>
    <mergeCell ref="A1:A2"/>
    <mergeCell ref="B1:B2"/>
    <mergeCell ref="C1:C2"/>
    <mergeCell ref="D1:D2"/>
    <mergeCell ref="E1:E2"/>
    <mergeCell ref="F1:I1"/>
  </mergeCells>
  <printOptions horizontalCentered="1"/>
  <pageMargins left="0.1968503937007874" right="0.1968503937007874" top="1.3779527559055118" bottom="0.984251968503937" header="0.1968503937007874" footer="0.1968503937007874"/>
  <pageSetup fitToHeight="0" fitToWidth="1" horizontalDpi="600" verticalDpi="600" orientation="landscape" paperSize="9" scale="64" r:id="rId3"/>
  <headerFooter>
    <oddHeader>&amp;L&amp;G&amp;C&amp;"Ecofont Vera Sans,Negrito"&amp;14
EE Grajauna
Adequação Fotovoltáica
&amp;R&amp;"Ecofont Vera Sans,Regular"
Planilha de Custos
 CPOS 176 - JUL/2019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25">
      <selection activeCell="H4" sqref="H4"/>
    </sheetView>
  </sheetViews>
  <sheetFormatPr defaultColWidth="9.140625" defaultRowHeight="15"/>
  <cols>
    <col min="1" max="1" width="6.140625" style="114" customWidth="1"/>
    <col min="2" max="2" width="62.7109375" style="78" customWidth="1"/>
    <col min="3" max="3" width="12.140625" style="78" customWidth="1"/>
    <col min="4" max="16384" width="9.140625" style="78" customWidth="1"/>
  </cols>
  <sheetData>
    <row r="1" spans="1:3" ht="18.75">
      <c r="A1" s="151" t="s">
        <v>83</v>
      </c>
      <c r="B1" s="151"/>
      <c r="C1" s="151"/>
    </row>
    <row r="2" spans="1:3" ht="30" customHeight="1">
      <c r="A2" s="152" t="s">
        <v>84</v>
      </c>
      <c r="B2" s="152"/>
      <c r="C2" s="152"/>
    </row>
    <row r="3" spans="1:3" ht="4.5" customHeight="1">
      <c r="A3" s="113"/>
      <c r="B3" s="113"/>
      <c r="C3" s="113"/>
    </row>
    <row r="4" spans="1:3" ht="15" customHeight="1">
      <c r="A4" s="153" t="s">
        <v>187</v>
      </c>
      <c r="B4" s="153"/>
      <c r="C4" s="115">
        <v>3</v>
      </c>
    </row>
    <row r="5" spans="1:5" ht="15" customHeight="1">
      <c r="A5" s="113"/>
      <c r="B5" s="113"/>
      <c r="C5" s="113"/>
      <c r="D5" s="154"/>
      <c r="E5" s="154"/>
    </row>
    <row r="6" spans="1:3" ht="15" customHeight="1">
      <c r="A6" s="116" t="s">
        <v>0</v>
      </c>
      <c r="B6" s="116" t="s">
        <v>103</v>
      </c>
      <c r="C6" s="116" t="s">
        <v>188</v>
      </c>
    </row>
    <row r="7" spans="1:3" ht="15">
      <c r="A7" s="79">
        <v>1</v>
      </c>
      <c r="B7" s="80" t="s">
        <v>85</v>
      </c>
      <c r="C7" s="81"/>
    </row>
    <row r="8" spans="1:3" ht="15">
      <c r="A8" s="82" t="s">
        <v>11</v>
      </c>
      <c r="B8" s="83" t="s">
        <v>86</v>
      </c>
      <c r="C8" s="84">
        <v>0.07</v>
      </c>
    </row>
    <row r="9" spans="1:3" ht="15">
      <c r="A9" s="79">
        <v>2</v>
      </c>
      <c r="B9" s="80" t="s">
        <v>87</v>
      </c>
      <c r="C9" s="81"/>
    </row>
    <row r="10" spans="1:3" ht="15">
      <c r="A10" s="82" t="s">
        <v>15</v>
      </c>
      <c r="B10" s="83" t="s">
        <v>88</v>
      </c>
      <c r="C10" s="84">
        <v>0.05</v>
      </c>
    </row>
    <row r="11" spans="1:3" ht="15">
      <c r="A11" s="79">
        <v>3</v>
      </c>
      <c r="B11" s="80" t="s">
        <v>89</v>
      </c>
      <c r="C11" s="81"/>
    </row>
    <row r="12" spans="1:3" ht="15">
      <c r="A12" s="82" t="s">
        <v>21</v>
      </c>
      <c r="B12" s="83" t="s">
        <v>90</v>
      </c>
      <c r="C12" s="84">
        <v>0.02</v>
      </c>
    </row>
    <row r="13" spans="1:3" ht="15">
      <c r="A13" s="79">
        <v>4</v>
      </c>
      <c r="B13" s="80" t="s">
        <v>91</v>
      </c>
      <c r="C13" s="81"/>
    </row>
    <row r="14" spans="1:3" ht="15">
      <c r="A14" s="82" t="s">
        <v>32</v>
      </c>
      <c r="B14" s="83" t="s">
        <v>189</v>
      </c>
      <c r="C14" s="84">
        <v>0.013</v>
      </c>
    </row>
    <row r="15" spans="1:3" ht="15">
      <c r="A15" s="82" t="s">
        <v>35</v>
      </c>
      <c r="B15" s="83" t="s">
        <v>92</v>
      </c>
      <c r="C15" s="84">
        <v>0.012</v>
      </c>
    </row>
    <row r="16" spans="1:3" ht="15">
      <c r="A16" s="79">
        <v>5</v>
      </c>
      <c r="B16" s="80" t="s">
        <v>93</v>
      </c>
      <c r="C16" s="81"/>
    </row>
    <row r="17" spans="1:5" ht="15">
      <c r="A17" s="82" t="s">
        <v>51</v>
      </c>
      <c r="B17" s="83" t="s">
        <v>94</v>
      </c>
      <c r="C17" s="117">
        <v>0.05</v>
      </c>
      <c r="E17" s="78" t="s">
        <v>190</v>
      </c>
    </row>
    <row r="18" spans="1:3" ht="15">
      <c r="A18" s="82" t="s">
        <v>54</v>
      </c>
      <c r="B18" s="83" t="s">
        <v>95</v>
      </c>
      <c r="C18" s="84">
        <v>0.0065</v>
      </c>
    </row>
    <row r="19" spans="1:3" ht="15">
      <c r="A19" s="82" t="s">
        <v>55</v>
      </c>
      <c r="B19" s="83" t="s">
        <v>96</v>
      </c>
      <c r="C19" s="84">
        <v>0.03</v>
      </c>
    </row>
    <row r="20" spans="1:3" ht="15">
      <c r="A20" s="82" t="s">
        <v>58</v>
      </c>
      <c r="B20" s="83" t="s">
        <v>97</v>
      </c>
      <c r="C20" s="83"/>
    </row>
    <row r="23" spans="1:3" ht="15">
      <c r="A23" s="150" t="s">
        <v>191</v>
      </c>
      <c r="B23" s="150"/>
      <c r="C23" s="150"/>
    </row>
    <row r="24" spans="1:3" ht="15">
      <c r="A24" s="150" t="s">
        <v>98</v>
      </c>
      <c r="B24" s="150"/>
      <c r="C24" s="150"/>
    </row>
    <row r="26" spans="1:3" ht="18.75">
      <c r="A26" s="155" t="s">
        <v>192</v>
      </c>
      <c r="B26" s="156"/>
      <c r="C26" s="118">
        <f>ROUNDUP((((1+(C10+SUM(C14:C15)))*(1+C12)+(1*C8))/(1-SUM(C17:C20)))-1,4)</f>
        <v>0.27699999999999997</v>
      </c>
    </row>
    <row r="31" spans="1:3" ht="15.75">
      <c r="A31" s="157" t="s">
        <v>193</v>
      </c>
      <c r="B31" s="157"/>
      <c r="C31" s="157"/>
    </row>
    <row r="32" spans="1:3" ht="30" customHeight="1">
      <c r="A32" s="152" t="s">
        <v>194</v>
      </c>
      <c r="B32" s="152"/>
      <c r="C32" s="152"/>
    </row>
    <row r="33" spans="1:2" ht="15">
      <c r="A33" s="119"/>
      <c r="B33" s="119"/>
    </row>
    <row r="34" spans="1:3" ht="15">
      <c r="A34" s="150" t="s">
        <v>195</v>
      </c>
      <c r="B34" s="150"/>
      <c r="C34" s="120">
        <v>3</v>
      </c>
    </row>
    <row r="36" spans="1:3" ht="18.75">
      <c r="A36" s="158" t="s">
        <v>196</v>
      </c>
      <c r="B36" s="159"/>
      <c r="C36" s="121">
        <f>IF(C34&lt;&gt;"",IF(C34=1,3.49,(IF(C34=2,6.23,IF(C34=3,8.87,""))))/100,"")</f>
        <v>0.08869999999999999</v>
      </c>
    </row>
  </sheetData>
  <sheetProtection/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>
      <formula1>"1,2,3"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pauloas</dc:creator>
  <cp:keywords/>
  <dc:description/>
  <cp:lastModifiedBy>Markus Vinicius Trevisan</cp:lastModifiedBy>
  <cp:lastPrinted>2019-09-27T19:30:57Z</cp:lastPrinted>
  <dcterms:created xsi:type="dcterms:W3CDTF">2019-03-25T18:29:01Z</dcterms:created>
  <dcterms:modified xsi:type="dcterms:W3CDTF">2019-09-27T19:38:20Z</dcterms:modified>
  <cp:category/>
  <cp:version/>
  <cp:contentType/>
  <cp:contentStatus/>
</cp:coreProperties>
</file>