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9\PREGÃO ELETRÔNICO\BID\2714-19 - MANUTENÇÃO DE COBERTURAS E PINTURAS\Manutenção cobertura e pintura - DLN E DLS\"/>
    </mc:Choice>
  </mc:AlternateContent>
  <bookViews>
    <workbookView xWindow="0" yWindow="0" windowWidth="28800" windowHeight="13020" tabRatio="955"/>
  </bookViews>
  <sheets>
    <sheet name="RESUMO LOTES" sheetId="36" r:id="rId1"/>
    <sheet name="LOTE 4" sheetId="35" r:id="rId2"/>
    <sheet name="LOTE 3" sheetId="34" r:id="rId3"/>
    <sheet name="LOTE 2" sheetId="33" r:id="rId4"/>
    <sheet name="LOTE 1" sheetId="32" r:id="rId5"/>
    <sheet name="Composição serviços PINTURA" sheetId="31" r:id="rId6"/>
    <sheet name="Serviço por UC" sheetId="30" r:id="rId7"/>
    <sheet name="CRONO" sheetId="28" r:id="rId8"/>
    <sheet name="Resumo" sheetId="23" r:id="rId9"/>
    <sheet name="Composição serviços TELHADO" sheetId="27" r:id="rId10"/>
    <sheet name="calculo BDI" sheetId="29" r:id="rId11"/>
  </sheets>
  <definedNames>
    <definedName name="_xlnm.Print_Area" localSheetId="10">'calculo BDI'!$A$1:$C$36</definedName>
    <definedName name="_xlnm.Print_Area" localSheetId="5">'Composição serviços PINTURA'!$A$1:$I$21</definedName>
    <definedName name="_xlnm.Print_Area" localSheetId="9">'Composição serviços TELHADO'!$A$1:$I$30</definedName>
    <definedName name="_xlnm.Print_Area" localSheetId="7">CRONO!$A$2:$H$45</definedName>
    <definedName name="_xlnm.Print_Area" localSheetId="4">'LOTE 1'!$A$1:$H$9</definedName>
    <definedName name="_xlnm.Print_Area" localSheetId="3">'LOTE 2'!$A$1:$H$11</definedName>
    <definedName name="_xlnm.Print_Area" localSheetId="2">'LOTE 3'!$A$1:$H$8</definedName>
    <definedName name="_xlnm.Print_Area" localSheetId="1">'LOTE 4'!$A$1:$H$8</definedName>
    <definedName name="_xlnm.Print_Area" localSheetId="8">Resumo!$B$1:$C$22</definedName>
    <definedName name="_xlnm.Print_Area" localSheetId="0">'RESUMO LOTES'!$A$1:$E$7</definedName>
    <definedName name="_xlnm.Print_Area" localSheetId="6">'Serviço por UC'!$A$1:$H$28</definedName>
  </definedNames>
  <calcPr calcId="152511"/>
</workbook>
</file>

<file path=xl/calcChain.xml><?xml version="1.0" encoding="utf-8"?>
<calcChain xmlns="http://schemas.openxmlformats.org/spreadsheetml/2006/main">
  <c r="D6" i="28" l="1"/>
  <c r="E7" i="28"/>
  <c r="F7" i="28"/>
  <c r="D6" i="36" l="1"/>
  <c r="D5" i="36"/>
  <c r="D4" i="36"/>
  <c r="D3" i="36"/>
  <c r="E7" i="36" l="1"/>
  <c r="I15" i="31"/>
  <c r="I14" i="31"/>
  <c r="I8" i="31"/>
  <c r="I6" i="31"/>
  <c r="I7" i="31"/>
  <c r="I5" i="31"/>
  <c r="I13" i="31"/>
  <c r="I12" i="31"/>
  <c r="I9" i="31"/>
  <c r="I4" i="31" l="1"/>
  <c r="I11" i="31"/>
  <c r="I17" i="31" l="1"/>
  <c r="I18" i="31" s="1"/>
  <c r="I19" i="31" s="1"/>
  <c r="I20" i="31" l="1"/>
  <c r="I21" i="31" s="1"/>
  <c r="F27" i="30"/>
  <c r="F20" i="30"/>
  <c r="I24" i="27"/>
  <c r="I21" i="27"/>
  <c r="I15" i="27"/>
  <c r="I14" i="27"/>
  <c r="I13" i="27"/>
  <c r="I12" i="27"/>
  <c r="I23" i="27"/>
  <c r="I22" i="27"/>
  <c r="C21" i="23"/>
  <c r="G26" i="30" l="1"/>
  <c r="G16" i="30"/>
  <c r="G9" i="30"/>
  <c r="G19" i="30"/>
  <c r="G5" i="30"/>
  <c r="G11" i="30"/>
  <c r="G6" i="30"/>
  <c r="G14" i="30"/>
  <c r="G13" i="30"/>
  <c r="G10" i="30"/>
  <c r="G12" i="30"/>
  <c r="G24" i="30"/>
  <c r="G25" i="30"/>
  <c r="G9" i="33"/>
  <c r="G7" i="35"/>
  <c r="G5" i="35"/>
  <c r="G7" i="34"/>
  <c r="G5" i="34"/>
  <c r="G10" i="33"/>
  <c r="G8" i="33"/>
  <c r="G6" i="33"/>
  <c r="G4" i="33"/>
  <c r="G7" i="32"/>
  <c r="G5" i="32"/>
  <c r="G6" i="35"/>
  <c r="G4" i="35"/>
  <c r="G6" i="34"/>
  <c r="G4" i="34"/>
  <c r="G7" i="33"/>
  <c r="G5" i="33"/>
  <c r="G8" i="32"/>
  <c r="G6" i="32"/>
  <c r="G4" i="32"/>
  <c r="G8" i="30"/>
  <c r="G15" i="30"/>
  <c r="G4" i="30"/>
  <c r="G7" i="30"/>
  <c r="G23" i="30"/>
  <c r="G17" i="30"/>
  <c r="G18" i="30"/>
  <c r="I11" i="27"/>
  <c r="I10" i="27"/>
  <c r="G27" i="30" l="1"/>
  <c r="G20" i="30"/>
  <c r="G44" i="28"/>
  <c r="G32" i="28"/>
  <c r="E42" i="28"/>
  <c r="D40" i="28"/>
  <c r="E41" i="28"/>
  <c r="F43" i="28"/>
  <c r="F41" i="28"/>
  <c r="E43" i="28"/>
  <c r="F31" i="28"/>
  <c r="F29" i="28"/>
  <c r="E31" i="28"/>
  <c r="E29" i="28"/>
  <c r="E30" i="28"/>
  <c r="D28" i="28"/>
  <c r="C36" i="29"/>
  <c r="C14" i="29"/>
  <c r="C10" i="29"/>
  <c r="E8" i="28" l="1"/>
  <c r="D10" i="28"/>
  <c r="F9" i="28"/>
  <c r="E9" i="28"/>
  <c r="F20" i="28"/>
  <c r="J13" i="28"/>
  <c r="F18" i="28"/>
  <c r="G21" i="28"/>
  <c r="E19" i="28"/>
  <c r="E20" i="28"/>
  <c r="D17" i="28"/>
  <c r="E18" i="28"/>
  <c r="D12" i="28"/>
  <c r="E13" i="28"/>
  <c r="F15" i="28"/>
  <c r="E15" i="28"/>
  <c r="F13" i="28"/>
  <c r="E14" i="28"/>
  <c r="G45" i="28"/>
  <c r="H32" i="28" s="1"/>
  <c r="F24" i="28"/>
  <c r="F26" i="28"/>
  <c r="E24" i="28"/>
  <c r="E25" i="28"/>
  <c r="E26" i="28"/>
  <c r="D23" i="28"/>
  <c r="D32" i="28" s="1"/>
  <c r="F38" i="28"/>
  <c r="F36" i="28"/>
  <c r="E37" i="28"/>
  <c r="D35" i="28"/>
  <c r="D44" i="28" s="1"/>
  <c r="E36" i="28"/>
  <c r="E38" i="28"/>
  <c r="C26" i="29"/>
  <c r="E10" i="28" l="1"/>
  <c r="F10" i="28"/>
  <c r="H8" i="28"/>
  <c r="H37" i="28"/>
  <c r="H26" i="28"/>
  <c r="H6" i="28"/>
  <c r="H43" i="28"/>
  <c r="F44" i="28"/>
  <c r="H40" i="28"/>
  <c r="D45" i="28"/>
  <c r="E45" i="28"/>
  <c r="H38" i="28"/>
  <c r="F45" i="28"/>
  <c r="H25" i="28"/>
  <c r="H41" i="28"/>
  <c r="H15" i="28"/>
  <c r="H42" i="28"/>
  <c r="H7" i="28"/>
  <c r="H29" i="28"/>
  <c r="H19" i="28"/>
  <c r="F32" i="28"/>
  <c r="H31" i="28"/>
  <c r="F21" i="28"/>
  <c r="H36" i="28"/>
  <c r="H24" i="28"/>
  <c r="H18" i="28"/>
  <c r="E44" i="28"/>
  <c r="H44" i="28"/>
  <c r="H14" i="28"/>
  <c r="H13" i="28"/>
  <c r="H21" i="28"/>
  <c r="H9" i="28"/>
  <c r="H35" i="28"/>
  <c r="H23" i="28"/>
  <c r="E32" i="28"/>
  <c r="H30" i="28"/>
  <c r="H10" i="28"/>
  <c r="H12" i="28"/>
  <c r="D21" i="28"/>
  <c r="H17" i="28"/>
  <c r="H28" i="28"/>
  <c r="E21" i="28"/>
  <c r="H20" i="28"/>
  <c r="I5" i="27"/>
  <c r="I9" i="27"/>
  <c r="I8" i="27"/>
  <c r="I18" i="27"/>
  <c r="I20" i="27"/>
  <c r="I19" i="27"/>
  <c r="H45" i="28" l="1"/>
  <c r="I17" i="27"/>
  <c r="I7" i="27"/>
  <c r="I4" i="27"/>
  <c r="I26" i="27" l="1"/>
  <c r="I27" i="27" l="1"/>
  <c r="I28" i="27" s="1"/>
  <c r="I29" i="27" s="1"/>
  <c r="I33" i="27"/>
  <c r="C19" i="23"/>
  <c r="I30" i="27" l="1"/>
  <c r="I32" i="27"/>
  <c r="C20" i="23"/>
  <c r="H5" i="35" l="1"/>
  <c r="H5" i="34"/>
  <c r="H8" i="33"/>
  <c r="H4" i="33"/>
  <c r="H5" i="32"/>
  <c r="H4" i="35"/>
  <c r="H4" i="34"/>
  <c r="H7" i="33"/>
  <c r="H8" i="32"/>
  <c r="H4" i="32"/>
  <c r="H7" i="35"/>
  <c r="H7" i="34"/>
  <c r="H10" i="33"/>
  <c r="H6" i="33"/>
  <c r="H7" i="32"/>
  <c r="H6" i="35"/>
  <c r="H6" i="34"/>
  <c r="H9" i="33"/>
  <c r="H5" i="33"/>
  <c r="H6" i="32"/>
  <c r="H20" i="30"/>
  <c r="H27" i="30"/>
  <c r="C22" i="23"/>
  <c r="H8" i="35" l="1"/>
  <c r="H9" i="32"/>
  <c r="G10" i="28" s="1"/>
  <c r="H11" i="33"/>
  <c r="H8" i="34"/>
  <c r="H28" i="30"/>
</calcChain>
</file>

<file path=xl/sharedStrings.xml><?xml version="1.0" encoding="utf-8"?>
<sst xmlns="http://schemas.openxmlformats.org/spreadsheetml/2006/main" count="458" uniqueCount="238">
  <si>
    <t>m²</t>
  </si>
  <si>
    <t>m</t>
  </si>
  <si>
    <t>1.1</t>
  </si>
  <si>
    <t>TOTAL</t>
  </si>
  <si>
    <t>TOTAL +BDI</t>
  </si>
  <si>
    <t>Item</t>
  </si>
  <si>
    <t>Cód. CPOS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</si>
  <si>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</si>
  <si>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</si>
  <si>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</si>
  <si>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</si>
  <si>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</si>
  <si>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</si>
  <si>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</si>
  <si>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</si>
  <si>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5.1</t>
  </si>
  <si>
    <t>5.2</t>
  </si>
  <si>
    <t>Percentual</t>
  </si>
  <si>
    <t>3.1</t>
  </si>
  <si>
    <t>4.1</t>
  </si>
  <si>
    <t>5.3</t>
  </si>
  <si>
    <t>5.4</t>
  </si>
  <si>
    <t>3.2</t>
  </si>
  <si>
    <t>3.3</t>
  </si>
  <si>
    <t>3.5</t>
  </si>
  <si>
    <t>3.6</t>
  </si>
  <si>
    <t>3.7</t>
  </si>
  <si>
    <t>3.9</t>
  </si>
  <si>
    <t>4.2</t>
  </si>
  <si>
    <t>02.08.020</t>
  </si>
  <si>
    <t>Placa de identificação para obra</t>
  </si>
  <si>
    <t>Total + BDI</t>
  </si>
  <si>
    <t>Obra</t>
  </si>
  <si>
    <t>Valor</t>
  </si>
  <si>
    <t>h</t>
  </si>
  <si>
    <t>2.1</t>
  </si>
  <si>
    <t>2.2</t>
  </si>
  <si>
    <t>2.3</t>
  </si>
  <si>
    <t>Descrição</t>
  </si>
  <si>
    <t>MÊS 1</t>
  </si>
  <si>
    <t>MÊS 2</t>
  </si>
  <si>
    <t>R$</t>
  </si>
  <si>
    <t>%</t>
  </si>
  <si>
    <t>Cronograma físico X financeiro FEENA</t>
  </si>
  <si>
    <t>DEMONSTRATIVO DE COMPOSIÇÃO DO BDI</t>
  </si>
  <si>
    <t>Componentes do BDI indicado pelo Acordão TCU-Plenario nº2622/2013 para obras de "Construção de edificios"</t>
  </si>
  <si>
    <t>Quartil a ser adotado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</si>
  <si>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</si>
  <si>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</si>
  <si>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</si>
  <si>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</si>
  <si>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</si>
  <si>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Despesas Financeiras</t>
  </si>
  <si>
    <t>PARCELAS RELATIVAS A SEGUROS, RISCOS E GARANTIAS DE OBRA</t>
  </si>
  <si>
    <t>Seguros + Garantias</t>
  </si>
  <si>
    <t>Riscos</t>
  </si>
  <si>
    <t>PARCELAS RELATIVAS À INCIDENCIA DE TRIBUTOS</t>
  </si>
  <si>
    <t>Imposto sobre Serviços - ISS</t>
  </si>
  <si>
    <t>Inserir aliquota do Municipio</t>
  </si>
  <si>
    <t>Impostos que incidem sobre faturamento - PIS</t>
  </si>
  <si>
    <t>Impostos que incidem sobre faturamento - COFINS</t>
  </si>
  <si>
    <t>Contribuição Previdenciaria</t>
  </si>
  <si>
    <r>
      <t xml:space="preserve">BDI = </t>
    </r>
    <r>
      <rPr>
        <u/>
        <sz val="11"/>
        <color theme="1"/>
        <rFont val="Calibri"/>
        <family val="2"/>
        <scheme val="minor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</si>
  <si>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t>(1-("5.1"+"5.2"+"5.3"+"5.4"))</t>
  </si>
  <si>
    <r>
      <rPr>
        <b/>
        <sz val="14"/>
        <color theme="1"/>
        <rFont val="Calibri"/>
        <family val="2"/>
        <scheme val="minor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</si>
  <si>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</si>
  <si>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</si>
  <si>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</si>
  <si>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rPr>
        <b/>
        <sz val="14"/>
        <color theme="1"/>
        <rFont val="Calibri"/>
        <family val="2"/>
        <scheme val="minor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</si>
  <si>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Administração Local (6,23%)</t>
  </si>
  <si>
    <t>2.4</t>
  </si>
  <si>
    <t>m³</t>
  </si>
  <si>
    <t>DLN</t>
  </si>
  <si>
    <t>DLS</t>
  </si>
  <si>
    <t>UC1</t>
  </si>
  <si>
    <t>UC2</t>
  </si>
  <si>
    <t>UC3</t>
  </si>
  <si>
    <t>UC4</t>
  </si>
  <si>
    <t>UC5</t>
  </si>
  <si>
    <t>MÊS 3</t>
  </si>
  <si>
    <t>BDI (24,80%)</t>
  </si>
  <si>
    <t>Serviços preliminares</t>
  </si>
  <si>
    <t>Remoções e retiradas</t>
  </si>
  <si>
    <t>04.02.050</t>
  </si>
  <si>
    <t>Retirada de estrutura em madeira tesoura - telhas de barro</t>
  </si>
  <si>
    <t>04.03.020</t>
  </si>
  <si>
    <t>Retirada de telhamento em barro</t>
  </si>
  <si>
    <t>04.03.060</t>
  </si>
  <si>
    <t>Retirada de cumeeira ou espigão em barro</t>
  </si>
  <si>
    <t>04.02.020</t>
  </si>
  <si>
    <t>Retirada de peças lineares em madeira com seção até 60 cm²</t>
  </si>
  <si>
    <t>05.07.060</t>
  </si>
  <si>
    <t>Remoção de entulho de obra com caçamba metálica - material rejeitado e misturado por vegetação, isopor, manta asfáltica e lã de vidro</t>
  </si>
  <si>
    <t>05.09.006</t>
  </si>
  <si>
    <t>Taxa de destinação de residuo sólido em aterro, tipo inerte</t>
  </si>
  <si>
    <t>t</t>
  </si>
  <si>
    <t>2.5</t>
  </si>
  <si>
    <t>2.6</t>
  </si>
  <si>
    <t>05.08.140</t>
  </si>
  <si>
    <t>Transporte de entulho, para distâncias superiores ao 20° km</t>
  </si>
  <si>
    <t>m³xkm</t>
  </si>
  <si>
    <t>2.7</t>
  </si>
  <si>
    <t>Manutenção do telhado - susbtituições</t>
  </si>
  <si>
    <t>32.06.151</t>
  </si>
  <si>
    <t>Lâmina refletiva revestida com dupla face em alumínio, dupla malha de reforço e laminação entre camadas, para isolação térmica</t>
  </si>
  <si>
    <t>04.13.060</t>
  </si>
  <si>
    <t>Retirada de isolamento térmico com material em panos</t>
  </si>
  <si>
    <t>2.8</t>
  </si>
  <si>
    <t>15.01.040</t>
  </si>
  <si>
    <t>Estrutura de madeira tesourada para telha de barro - vãos de 13,01 a 18,00 m</t>
  </si>
  <si>
    <t>D.02.000.021060</t>
  </si>
  <si>
    <t>Ripa em cambará, cedrinho, cupuíba, eucalipto-citriodora, eucalipto-saligna, garapa, itaúba, pinus-elioti, 12 mm x 50 mm</t>
  </si>
  <si>
    <t>B.01.000.010111</t>
  </si>
  <si>
    <t>Carpinteiro</t>
  </si>
  <si>
    <t>B.01.000.010112</t>
  </si>
  <si>
    <t>Ajudante de carpinteiro</t>
  </si>
  <si>
    <t>33.05.010</t>
  </si>
  <si>
    <t>Verniz fungicida para madeira</t>
  </si>
  <si>
    <t>03.10.100</t>
  </si>
  <si>
    <t>Remoção de pintura em superfícies de madeira e/ou metálicas com lixamento</t>
  </si>
  <si>
    <t>2.9</t>
  </si>
  <si>
    <t>22.01.210</t>
  </si>
  <si>
    <t>Testeira em tábua aparelhada, largura até 20 cm</t>
  </si>
  <si>
    <t>COMPOSIÇÃO SERVIÇOS MANUTENÇÃO TELHADO DE 100M²</t>
  </si>
  <si>
    <t>TOTAL POR M² (TOTAL/100)</t>
  </si>
  <si>
    <t>ITEM</t>
  </si>
  <si>
    <t>TIPO DA EDIFICAÇÃO</t>
  </si>
  <si>
    <t>ENDEREÇO</t>
  </si>
  <si>
    <t>COORDENADAS</t>
  </si>
  <si>
    <t>METRAGEM DA EDIFICAÇÃO</t>
  </si>
  <si>
    <t>UC</t>
  </si>
  <si>
    <t>VALOR</t>
  </si>
  <si>
    <t>SUBTOTAL DLN</t>
  </si>
  <si>
    <t>METRAGEM DA EDIFICAÇÃO M²</t>
  </si>
  <si>
    <t>SUBTOTAL DLS</t>
  </si>
  <si>
    <t>PESM 
CURUCUTU</t>
  </si>
  <si>
    <t>SERVIÇOS DE MANUTENÇÃO DE TELHADOS POR EDIFICAÇÕES/UC</t>
  </si>
  <si>
    <t>AMINISTRAÇÃO</t>
  </si>
  <si>
    <t>REFEITÓRIO</t>
  </si>
  <si>
    <t>APOIO</t>
  </si>
  <si>
    <t>BASE DE FISCALIZAÇÃO</t>
  </si>
  <si>
    <t>CUNHA</t>
  </si>
  <si>
    <t>ALOJAMENTO</t>
  </si>
  <si>
    <t>SEDE PARANAPUÃ</t>
  </si>
  <si>
    <t>VALOR TELHADO (R$)</t>
  </si>
  <si>
    <t>VALOR PINTURA (R$)</t>
  </si>
  <si>
    <t>COMPOSIÇÃO SERVIÇOS MANUTENÇÃO PINTURA CASA DE 100M²</t>
  </si>
  <si>
    <t>02.03.030</t>
  </si>
  <si>
    <t>Proteção de superfícies em geral com plástico bolha</t>
  </si>
  <si>
    <t>02.03.500</t>
  </si>
  <si>
    <t>Proteção em madeira e lona plástica para equipamento mecânico ou informática - para obras de reforma</t>
  </si>
  <si>
    <t>02.05.060</t>
  </si>
  <si>
    <t>Montagem e desmontagem de andaime torre metálica com altura até 10 m</t>
  </si>
  <si>
    <t>02.05.202</t>
  </si>
  <si>
    <t>Andaime torre metálico (1,5 x 1,5 m) com piso metálico</t>
  </si>
  <si>
    <t>mxmês</t>
  </si>
  <si>
    <t>Pintura</t>
  </si>
  <si>
    <t>33.03.220</t>
  </si>
  <si>
    <t>Tinta látex em elemento vazado</t>
  </si>
  <si>
    <t>33.10.010</t>
  </si>
  <si>
    <t>Tinta látex antimofo em massa, inclusive preparo</t>
  </si>
  <si>
    <t>33.12.011</t>
  </si>
  <si>
    <t>Esmalte à base de água em madeira, inclusive preparo</t>
  </si>
  <si>
    <t>Estrada Municipal do bairro Paraibuna km 20</t>
  </si>
  <si>
    <t>23°14' 12,33'' - S 45°01' 15,23'' - O</t>
  </si>
  <si>
    <t>ESTRADA DA BELA VISTA, Nº 7090 - EMBURA DO ALTO - PARELHEIROS - SÃO PAULO/SP - CEP: 04894-000</t>
  </si>
  <si>
    <t>23°59'8.17" (S) 
46°44'35.71" (W)</t>
  </si>
  <si>
    <t>23°59'9.00" (S) 
46°44'36.16" (W)</t>
  </si>
  <si>
    <t>HOSPEDARIA</t>
  </si>
  <si>
    <t>23°59'8.22" (S) 
 46°44'36.69" (W)</t>
  </si>
  <si>
    <t>PESM - PICINGUABA</t>
  </si>
  <si>
    <t>BASE DE VIGILÂNCIA</t>
  </si>
  <si>
    <t>RODOVIA BR 101, KM 08</t>
  </si>
  <si>
    <t>BASE ATENDIMENTO</t>
  </si>
  <si>
    <t>SETOR TÉCNICO</t>
  </si>
  <si>
    <t>ALOJAMENTO PESQUISA</t>
  </si>
  <si>
    <t>GARAGEM</t>
  </si>
  <si>
    <t>ALMOXARIFADO</t>
  </si>
  <si>
    <t>23º21'52.95" (s)
44°49'30.69" (o)</t>
  </si>
  <si>
    <t>23º21'52.42" (s)
44°49'28.89" (o)</t>
  </si>
  <si>
    <t>23º21'53.26" (s)
44°49'29.62" (o)</t>
  </si>
  <si>
    <t>23º21'51.96" (s)
 44°49'29.15" (o)</t>
  </si>
  <si>
    <t>23º21'52.91" (s)
44°49'29.14" (o)</t>
  </si>
  <si>
    <t>23º21'54.76" (s)
44°49'31.46" (o)</t>
  </si>
  <si>
    <t>EEJI</t>
  </si>
  <si>
    <t>AUDITÓRIO - SEDE</t>
  </si>
  <si>
    <t>CASA APOIO - SEDE</t>
  </si>
  <si>
    <t>ESTRADA DO GUARAÚ, 4164</t>
  </si>
  <si>
    <t>ESTRADA DO GUARAÚ - UNA KM 13</t>
  </si>
  <si>
    <t>24°21'16.30" (S)
47°0'23.76" (W)</t>
  </si>
  <si>
    <t>24°21'16.30"(S)
47°0'23.76" (W)</t>
  </si>
  <si>
    <t> 24°22'45.64"S
47° 4'44.31"W</t>
  </si>
  <si>
    <t>PESM - ITUTINGA PILÕES</t>
  </si>
  <si>
    <t>PE XIXOVÁ JAPUÍ</t>
  </si>
  <si>
    <t>AV.Saturnino de Brito s/nº Parque Prainha- São Vicente/SP</t>
  </si>
  <si>
    <t>23°59'4.29" (S )
46°22'49.55" (W)</t>
  </si>
  <si>
    <t>SEDE - ALMOXARIFADO</t>
  </si>
  <si>
    <t>ESTRADA ELIAS ZARZUR KM 08 S/N</t>
  </si>
  <si>
    <t> 23°54'17.84"S
46°29'21.27"O</t>
  </si>
  <si>
    <t> 23°54'19.39"S
46°29'20.35"O</t>
  </si>
  <si>
    <t> 23°54'20.86"S
46°29'27.10"O</t>
  </si>
  <si>
    <t>SEDE - REFEITÓRIO</t>
  </si>
  <si>
    <t>CENTRO DE VISITANTES</t>
  </si>
  <si>
    <t>RDS DESPRAIADO</t>
  </si>
  <si>
    <t>BASE DE APOIO A GESTÃO E FISCALIZAÇÃO</t>
  </si>
  <si>
    <t>Estrada Mun. Do Despraiado Km 14</t>
  </si>
  <si>
    <t>24°21'55.34"S
47°18'28.70"O</t>
  </si>
  <si>
    <t>16.02.010</t>
  </si>
  <si>
    <t>Telha de barro tipo italiana</t>
  </si>
  <si>
    <t>GALPÃO - BASE DE FISCALIZAÇÃO PEREQUÊ</t>
  </si>
  <si>
    <t>LOTE 1</t>
  </si>
  <si>
    <t>LOTE 2</t>
  </si>
  <si>
    <t>LOTE 3</t>
  </si>
  <si>
    <t>LOTE 4</t>
  </si>
  <si>
    <t>RESUMO POR LOTE</t>
  </si>
  <si>
    <t xml:space="preserve">LOTE </t>
  </si>
  <si>
    <t>DIRETORIA</t>
  </si>
  <si>
    <t>MUNICÍPIO</t>
  </si>
  <si>
    <t>METRAGEM</t>
  </si>
  <si>
    <t>SÃO PAULO</t>
  </si>
  <si>
    <t>UBATUBA / CUNHA</t>
  </si>
  <si>
    <t>CUBATÃO / SÃO VICENTE</t>
  </si>
  <si>
    <t>PERUÍBE / PEDRO DE TOLEDO</t>
  </si>
  <si>
    <t>ADMINISTRAÇÃO LOCAL (3,49%)</t>
  </si>
  <si>
    <t>BDI (23,69%)</t>
  </si>
  <si>
    <t>PESM - CURUCUTU</t>
  </si>
  <si>
    <t>RECUPERAÇÃO TELHADO</t>
  </si>
  <si>
    <t>REMOÇÕES PINTURA E VERNIZES</t>
  </si>
  <si>
    <t>RECUPERAÇÃO PINTURA/VERNIZES</t>
  </si>
  <si>
    <t>LOTE</t>
  </si>
  <si>
    <t>SERVIÇOS PRELIMINARES
REMOÇÕES E RETIRADAS TELHADO</t>
  </si>
  <si>
    <t>PESM - CUNHA</t>
  </si>
  <si>
    <t>PE - XIXOVÁ JAPUÍ</t>
  </si>
  <si>
    <t>ESTAÇÃO ECOLÓGICA JURÉIA ITATINS</t>
  </si>
  <si>
    <t>SUBTOTAL LOTE 2</t>
  </si>
  <si>
    <t>SUBTOTAL LOTE 1</t>
  </si>
  <si>
    <t>SUBTOTAL LOTE 3</t>
  </si>
  <si>
    <t>SUBTOTAL LOTE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</si>
</sst>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 * #,##0.00_)\ _R_$_ ;_ * \(#,##0.00\)\ _R_$_ ;_ * &quot;-&quot;??_)\ _R_$_ ;_ @_ "/>
    <numFmt numFmtId="167" formatCode="0.0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indexed="8"/>
      <name val="Calibri"/>
      <family val="2"/>
      <scheme val="minor"/>
    </font>
    <font>
      <sz val="11"/>
      <color indexed="8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b/>
      <sz val="11"/>
      <color indexed="8"/>
      <name val="Ecofont Vera Sans"/>
      <family val="2"/>
    </font>
    <font>
      <b/>
      <sz val="11"/>
      <color theme="1"/>
      <name val="Ecofont Vera Sans"/>
      <family val="2"/>
    </font>
    <font>
      <sz val="10"/>
      <name val="Arial"/>
      <family val="2"/>
    </font>
    <font>
      <sz val="10"/>
      <name val="Ecofont Vera Sans"/>
      <family val="2"/>
    </font>
    <font>
      <sz val="8"/>
      <name val="Ecofont Vera Sans"/>
      <family val="2"/>
    </font>
    <font>
      <b/>
      <sz val="10"/>
      <name val="Ecofont Vera Sans"/>
      <family val="2"/>
    </font>
    <font>
      <sz val="10"/>
      <color indexed="8"/>
      <name val="Ecofont Vera San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Ecofont Vera Sans"/>
      <family val="2"/>
    </font>
    <font>
      <b/>
      <sz val="10"/>
      <color indexed="8"/>
      <name val="Ecofont Vera Sans"/>
      <family val="2"/>
    </font>
    <font>
      <b/>
      <sz val="14"/>
      <color theme="1"/>
      <name val="Ecofont Vera Sans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1">
    <xf numFmtId="0" fontId="0" fillId="0" borderId="0" xfId="0"/>
    <xf numFmtId="43" fontId="5" fillId="3" borderId="1" xfId="1" applyNumberFormat="1" applyFont="1" applyFill="1" applyBorder="1" applyAlignment="1">
      <alignment horizontal="center" vertical="center" wrapText="1"/>
    </xf>
    <xf numFmtId="43" fontId="8" fillId="3" borderId="9" xfId="1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right" vertical="center" wrapText="1"/>
    </xf>
    <xf numFmtId="2" fontId="4" fillId="2" borderId="11" xfId="1" applyNumberFormat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>
      <alignment horizontal="right" vertical="center" wrapText="1"/>
    </xf>
    <xf numFmtId="2" fontId="4" fillId="2" borderId="3" xfId="1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3" fontId="6" fillId="0" borderId="9" xfId="1" applyNumberFormat="1" applyFont="1" applyFill="1" applyBorder="1" applyAlignment="1">
      <alignment vertical="center" wrapText="1"/>
    </xf>
    <xf numFmtId="43" fontId="6" fillId="0" borderId="12" xfId="1" applyNumberFormat="1" applyFont="1" applyFill="1" applyBorder="1" applyAlignment="1">
      <alignment vertical="center" wrapText="1"/>
    </xf>
    <xf numFmtId="43" fontId="5" fillId="0" borderId="0" xfId="1" applyFont="1" applyFill="1" applyBorder="1" applyAlignment="1">
      <alignment vertical="center"/>
    </xf>
    <xf numFmtId="0" fontId="0" fillId="0" borderId="0" xfId="0" applyFont="1"/>
    <xf numFmtId="0" fontId="10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43" fontId="6" fillId="0" borderId="28" xfId="1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 wrapText="1"/>
    </xf>
    <xf numFmtId="164" fontId="5" fillId="0" borderId="0" xfId="4" applyNumberFormat="1" applyFont="1" applyFill="1" applyBorder="1" applyAlignment="1">
      <alignment vertical="center" wrapText="1"/>
    </xf>
    <xf numFmtId="43" fontId="0" fillId="0" borderId="0" xfId="0" applyNumberFormat="1" applyFont="1"/>
    <xf numFmtId="9" fontId="0" fillId="0" borderId="0" xfId="4" applyFont="1"/>
    <xf numFmtId="0" fontId="5" fillId="3" borderId="27" xfId="0" applyFont="1" applyFill="1" applyBorder="1" applyAlignment="1">
      <alignment horizontal="left" vertical="center"/>
    </xf>
    <xf numFmtId="4" fontId="5" fillId="3" borderId="34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left" vertical="center"/>
    </xf>
    <xf numFmtId="4" fontId="5" fillId="3" borderId="28" xfId="0" applyNumberFormat="1" applyFont="1" applyFill="1" applyBorder="1" applyAlignment="1">
      <alignment horizontal="right" vertical="center"/>
    </xf>
    <xf numFmtId="0" fontId="5" fillId="3" borderId="32" xfId="0" applyFont="1" applyFill="1" applyBorder="1" applyAlignment="1">
      <alignment horizontal="left" vertical="center"/>
    </xf>
    <xf numFmtId="4" fontId="5" fillId="3" borderId="3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 wrapText="1"/>
    </xf>
    <xf numFmtId="164" fontId="5" fillId="0" borderId="0" xfId="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9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 wrapText="1"/>
    </xf>
    <xf numFmtId="0" fontId="13" fillId="5" borderId="1" xfId="2" applyFont="1" applyFill="1" applyBorder="1" applyAlignment="1">
      <alignment horizontal="center" vertical="center" wrapText="1"/>
    </xf>
    <xf numFmtId="43" fontId="13" fillId="5" borderId="1" xfId="3" applyFont="1" applyFill="1" applyBorder="1" applyAlignment="1">
      <alignment horizontal="center" vertical="center" wrapText="1"/>
    </xf>
    <xf numFmtId="43" fontId="13" fillId="5" borderId="1" xfId="3" applyFont="1" applyFill="1" applyBorder="1" applyAlignment="1">
      <alignment horizontal="right" vertical="center" wrapText="1"/>
    </xf>
    <xf numFmtId="0" fontId="13" fillId="5" borderId="2" xfId="2" applyFont="1" applyFill="1" applyBorder="1" applyAlignment="1">
      <alignment vertical="center" wrapText="1"/>
    </xf>
    <xf numFmtId="0" fontId="13" fillId="5" borderId="2" xfId="2" applyFont="1" applyFill="1" applyBorder="1" applyAlignment="1">
      <alignment horizontal="center" vertical="center" wrapText="1"/>
    </xf>
    <xf numFmtId="0" fontId="13" fillId="5" borderId="11" xfId="2" applyFont="1" applyFill="1" applyBorder="1" applyAlignment="1">
      <alignment vertical="center" wrapText="1"/>
    </xf>
    <xf numFmtId="43" fontId="13" fillId="5" borderId="11" xfId="3" applyFont="1" applyFill="1" applyBorder="1" applyAlignment="1">
      <alignment horizontal="center" vertical="center" wrapText="1"/>
    </xf>
    <xf numFmtId="43" fontId="13" fillId="5" borderId="11" xfId="3" applyFont="1" applyFill="1" applyBorder="1" applyAlignment="1">
      <alignment horizontal="right" vertical="center" wrapText="1"/>
    </xf>
    <xf numFmtId="43" fontId="13" fillId="5" borderId="3" xfId="3" applyFont="1" applyFill="1" applyBorder="1" applyAlignment="1">
      <alignment horizontal="right" vertical="center" wrapText="1"/>
    </xf>
    <xf numFmtId="0" fontId="14" fillId="0" borderId="0" xfId="0" applyFont="1"/>
    <xf numFmtId="4" fontId="5" fillId="3" borderId="36" xfId="5" applyNumberFormat="1" applyFont="1" applyFill="1" applyBorder="1" applyAlignment="1">
      <alignment vertical="center" wrapText="1"/>
    </xf>
    <xf numFmtId="49" fontId="5" fillId="3" borderId="35" xfId="5" applyNumberFormat="1" applyFont="1" applyFill="1" applyBorder="1" applyAlignment="1">
      <alignment horizontal="center" vertical="center" wrapText="1"/>
    </xf>
    <xf numFmtId="49" fontId="5" fillId="3" borderId="21" xfId="1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6" fillId="4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/>
    <xf numFmtId="0" fontId="0" fillId="8" borderId="3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10" fontId="0" fillId="4" borderId="1" xfId="4" applyNumberFormat="1" applyFont="1" applyFill="1" applyBorder="1"/>
    <xf numFmtId="10" fontId="0" fillId="7" borderId="1" xfId="4" applyNumberFormat="1" applyFont="1" applyFill="1" applyBorder="1"/>
    <xf numFmtId="10" fontId="15" fillId="4" borderId="40" xfId="4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7" borderId="1" xfId="4" applyNumberFormat="1" applyFont="1" applyFill="1" applyBorder="1" applyAlignment="1">
      <alignment horizontal="center" vertical="center"/>
    </xf>
    <xf numFmtId="10" fontId="15" fillId="4" borderId="41" xfId="4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" fontId="5" fillId="3" borderId="42" xfId="5" applyNumberFormat="1" applyFont="1" applyFill="1" applyBorder="1" applyAlignment="1">
      <alignment vertical="center" wrapText="1"/>
    </xf>
    <xf numFmtId="49" fontId="5" fillId="3" borderId="43" xfId="5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" borderId="44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43" fontId="2" fillId="3" borderId="45" xfId="0" applyNumberFormat="1" applyFont="1" applyFill="1" applyBorder="1" applyAlignment="1">
      <alignment vertical="center"/>
    </xf>
    <xf numFmtId="43" fontId="8" fillId="3" borderId="46" xfId="0" applyNumberFormat="1" applyFont="1" applyFill="1" applyBorder="1" applyAlignment="1">
      <alignment vertical="center"/>
    </xf>
    <xf numFmtId="43" fontId="8" fillId="3" borderId="47" xfId="0" applyNumberFormat="1" applyFont="1" applyFill="1" applyBorder="1" applyAlignment="1">
      <alignment vertical="center"/>
    </xf>
    <xf numFmtId="0" fontId="2" fillId="10" borderId="13" xfId="0" applyFont="1" applyFill="1" applyBorder="1" applyAlignment="1">
      <alignment horizontal="left" vertical="center"/>
    </xf>
    <xf numFmtId="0" fontId="2" fillId="10" borderId="14" xfId="0" applyFont="1" applyFill="1" applyBorder="1" applyAlignment="1">
      <alignment horizontal="center" vertical="center"/>
    </xf>
    <xf numFmtId="43" fontId="2" fillId="10" borderId="14" xfId="0" applyNumberFormat="1" applyFont="1" applyFill="1" applyBorder="1" applyAlignment="1">
      <alignment vertical="center"/>
    </xf>
    <xf numFmtId="0" fontId="2" fillId="10" borderId="24" xfId="0" applyFont="1" applyFill="1" applyBorder="1" applyAlignment="1">
      <alignment horizontal="left" vertical="center"/>
    </xf>
    <xf numFmtId="0" fontId="2" fillId="10" borderId="22" xfId="0" applyFont="1" applyFill="1" applyBorder="1" applyAlignment="1">
      <alignment horizontal="center" vertical="center"/>
    </xf>
    <xf numFmtId="43" fontId="2" fillId="10" borderId="22" xfId="0" applyNumberFormat="1" applyFont="1" applyFill="1" applyBorder="1" applyAlignment="1">
      <alignment vertical="center"/>
    </xf>
    <xf numFmtId="0" fontId="2" fillId="10" borderId="16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center" vertical="center"/>
    </xf>
    <xf numFmtId="43" fontId="2" fillId="10" borderId="11" xfId="0" applyNumberFormat="1" applyFont="1" applyFill="1" applyBorder="1" applyAlignment="1">
      <alignment vertical="center"/>
    </xf>
    <xf numFmtId="0" fontId="2" fillId="10" borderId="44" xfId="0" applyFont="1" applyFill="1" applyBorder="1" applyAlignment="1">
      <alignment horizontal="left" vertical="center"/>
    </xf>
    <xf numFmtId="0" fontId="2" fillId="10" borderId="45" xfId="0" applyFont="1" applyFill="1" applyBorder="1" applyAlignment="1">
      <alignment horizontal="center" vertical="center"/>
    </xf>
    <xf numFmtId="43" fontId="2" fillId="10" borderId="45" xfId="0" applyNumberFormat="1" applyFont="1" applyFill="1" applyBorder="1" applyAlignment="1">
      <alignment vertical="center"/>
    </xf>
    <xf numFmtId="43" fontId="2" fillId="10" borderId="18" xfId="0" applyNumberFormat="1" applyFont="1" applyFill="1" applyBorder="1" applyAlignment="1">
      <alignment vertical="center"/>
    </xf>
    <xf numFmtId="43" fontId="2" fillId="10" borderId="15" xfId="0" applyNumberFormat="1" applyFont="1" applyFill="1" applyBorder="1" applyAlignment="1">
      <alignment vertical="center"/>
    </xf>
    <xf numFmtId="43" fontId="2" fillId="10" borderId="25" xfId="0" applyNumberFormat="1" applyFont="1" applyFill="1" applyBorder="1" applyAlignment="1">
      <alignment vertical="center"/>
    </xf>
    <xf numFmtId="43" fontId="2" fillId="10" borderId="26" xfId="0" applyNumberFormat="1" applyFont="1" applyFill="1" applyBorder="1" applyAlignment="1">
      <alignment vertical="center"/>
    </xf>
    <xf numFmtId="43" fontId="2" fillId="10" borderId="2" xfId="0" applyNumberFormat="1" applyFont="1" applyFill="1" applyBorder="1" applyAlignment="1">
      <alignment vertical="center"/>
    </xf>
    <xf numFmtId="43" fontId="2" fillId="10" borderId="12" xfId="0" applyNumberFormat="1" applyFont="1" applyFill="1" applyBorder="1" applyAlignment="1">
      <alignment vertical="center"/>
    </xf>
    <xf numFmtId="0" fontId="2" fillId="10" borderId="17" xfId="0" applyFont="1" applyFill="1" applyBorder="1" applyAlignment="1">
      <alignment horizontal="center" vertical="center"/>
    </xf>
    <xf numFmtId="43" fontId="2" fillId="10" borderId="46" xfId="0" applyNumberFormat="1" applyFont="1" applyFill="1" applyBorder="1" applyAlignment="1">
      <alignment vertical="center"/>
    </xf>
    <xf numFmtId="43" fontId="2" fillId="10" borderId="47" xfId="0" applyNumberFormat="1" applyFont="1" applyFill="1" applyBorder="1" applyAlignment="1">
      <alignment vertical="center"/>
    </xf>
    <xf numFmtId="0" fontId="2" fillId="3" borderId="45" xfId="0" applyFont="1" applyFill="1" applyBorder="1" applyAlignment="1">
      <alignment horizontal="left" vertical="center"/>
    </xf>
    <xf numFmtId="0" fontId="5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" xfId="2" applyFont="1" applyFill="1" applyBorder="1" applyAlignment="1">
      <alignment horizontal="center" vertical="center" wrapText="1"/>
    </xf>
    <xf numFmtId="0" fontId="21" fillId="8" borderId="2" xfId="2" applyFont="1" applyFill="1" applyBorder="1" applyAlignment="1">
      <alignment horizontal="center" vertical="center" wrapText="1"/>
    </xf>
    <xf numFmtId="43" fontId="21" fillId="8" borderId="1" xfId="3" applyFont="1" applyFill="1" applyBorder="1" applyAlignment="1">
      <alignment horizontal="center" vertical="center" wrapText="1"/>
    </xf>
    <xf numFmtId="43" fontId="5" fillId="9" borderId="11" xfId="0" applyNumberFormat="1" applyFont="1" applyFill="1" applyBorder="1" applyAlignment="1" applyProtection="1">
      <alignment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1" xfId="2" applyFont="1" applyFill="1" applyBorder="1" applyAlignment="1">
      <alignment horizontal="center" vertical="center" wrapText="1"/>
    </xf>
    <xf numFmtId="43" fontId="21" fillId="5" borderId="11" xfId="3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45" xfId="2" applyFont="1" applyFill="1" applyBorder="1" applyAlignment="1">
      <alignment horizontal="center" vertical="center" wrapText="1"/>
    </xf>
    <xf numFmtId="0" fontId="13" fillId="5" borderId="45" xfId="2" applyFont="1" applyFill="1" applyBorder="1" applyAlignment="1">
      <alignment vertical="center" wrapText="1"/>
    </xf>
    <xf numFmtId="0" fontId="13" fillId="5" borderId="1" xfId="2" applyFont="1" applyFill="1" applyBorder="1" applyAlignment="1">
      <alignment horizontal="left" vertical="center" wrapText="1"/>
    </xf>
    <xf numFmtId="43" fontId="13" fillId="5" borderId="1" xfId="3" applyFont="1" applyFill="1" applyBorder="1" applyAlignment="1">
      <alignment vertical="center" wrapText="1"/>
    </xf>
    <xf numFmtId="43" fontId="22" fillId="3" borderId="45" xfId="0" applyNumberFormat="1" applyFont="1" applyFill="1" applyBorder="1" applyAlignment="1">
      <alignment horizontal="center" vertical="center"/>
    </xf>
    <xf numFmtId="43" fontId="22" fillId="3" borderId="45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21" fillId="5" borderId="45" xfId="3" applyFont="1" applyFill="1" applyBorder="1" applyAlignment="1">
      <alignment horizontal="center" vertical="center" wrapText="1"/>
    </xf>
    <xf numFmtId="43" fontId="13" fillId="5" borderId="2" xfId="2" applyNumberFormat="1" applyFont="1" applyFill="1" applyBorder="1" applyAlignment="1">
      <alignment vertical="center" wrapText="1"/>
    </xf>
    <xf numFmtId="0" fontId="8" fillId="3" borderId="45" xfId="0" applyFont="1" applyFill="1" applyBorder="1" applyAlignment="1">
      <alignment horizontal="right" vertical="center"/>
    </xf>
    <xf numFmtId="43" fontId="8" fillId="3" borderId="45" xfId="0" applyNumberFormat="1" applyFont="1" applyFill="1" applyBorder="1" applyAlignment="1">
      <alignment horizontal="center" vertical="center"/>
    </xf>
    <xf numFmtId="43" fontId="13" fillId="5" borderId="1" xfId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/>
    <xf numFmtId="4" fontId="5" fillId="3" borderId="37" xfId="5" applyNumberFormat="1" applyFont="1" applyFill="1" applyBorder="1" applyAlignment="1">
      <alignment vertical="center" wrapText="1"/>
    </xf>
    <xf numFmtId="4" fontId="5" fillId="3" borderId="37" xfId="10" applyNumberFormat="1" applyFont="1" applyFill="1" applyBorder="1" applyAlignment="1">
      <alignment vertical="center" wrapText="1"/>
    </xf>
    <xf numFmtId="10" fontId="0" fillId="0" borderId="0" xfId="0" applyNumberFormat="1"/>
    <xf numFmtId="10" fontId="5" fillId="3" borderId="6" xfId="10" applyNumberFormat="1" applyFont="1" applyFill="1" applyBorder="1" applyAlignment="1">
      <alignment horizontal="center" vertical="center" wrapText="1"/>
    </xf>
    <xf numFmtId="10" fontId="5" fillId="3" borderId="37" xfId="4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39" xfId="5" applyNumberFormat="1" applyFont="1" applyFill="1" applyBorder="1" applyAlignment="1">
      <alignment vertical="center" wrapText="1"/>
    </xf>
    <xf numFmtId="43" fontId="10" fillId="0" borderId="39" xfId="5" applyNumberFormat="1" applyFont="1" applyFill="1" applyBorder="1" applyAlignment="1">
      <alignment vertical="center" wrapText="1"/>
    </xf>
    <xf numFmtId="10" fontId="12" fillId="0" borderId="40" xfId="5" applyNumberFormat="1" applyFont="1" applyFill="1" applyBorder="1" applyAlignment="1">
      <alignment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4" fontId="10" fillId="11" borderId="37" xfId="5" applyNumberFormat="1" applyFont="1" applyFill="1" applyBorder="1" applyAlignment="1">
      <alignment vertical="center" wrapText="1"/>
    </xf>
    <xf numFmtId="4" fontId="10" fillId="0" borderId="37" xfId="5" applyNumberFormat="1" applyFont="1" applyFill="1" applyBorder="1" applyAlignment="1">
      <alignment vertical="center" wrapText="1"/>
    </xf>
    <xf numFmtId="4" fontId="12" fillId="0" borderId="33" xfId="1" applyNumberFormat="1" applyFont="1" applyFill="1" applyBorder="1" applyAlignment="1">
      <alignment horizontal="right" vertical="center" wrapText="1"/>
    </xf>
    <xf numFmtId="10" fontId="10" fillId="0" borderId="35" xfId="4" applyNumberFormat="1" applyFont="1" applyFill="1" applyBorder="1" applyAlignment="1">
      <alignment horizontal="right" vertical="center" wrapText="1"/>
    </xf>
    <xf numFmtId="167" fontId="16" fillId="0" borderId="0" xfId="0" applyNumberFormat="1" applyFont="1"/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vertical="center" wrapText="1"/>
    </xf>
    <xf numFmtId="4" fontId="10" fillId="0" borderId="37" xfId="1" applyNumberFormat="1" applyFont="1" applyFill="1" applyBorder="1" applyAlignment="1">
      <alignment vertical="center" wrapText="1"/>
    </xf>
    <xf numFmtId="4" fontId="10" fillId="11" borderId="37" xfId="1" applyNumberFormat="1" applyFont="1" applyFill="1" applyBorder="1" applyAlignment="1">
      <alignment vertical="center" wrapText="1"/>
    </xf>
    <xf numFmtId="4" fontId="12" fillId="0" borderId="40" xfId="1" applyNumberFormat="1" applyFont="1" applyFill="1" applyBorder="1" applyAlignment="1">
      <alignment horizontal="right" vertical="center" wrapText="1"/>
    </xf>
    <xf numFmtId="10" fontId="10" fillId="0" borderId="37" xfId="4" applyNumberFormat="1" applyFont="1" applyFill="1" applyBorder="1" applyAlignment="1">
      <alignment horizontal="right" vertical="center" wrapText="1"/>
    </xf>
    <xf numFmtId="0" fontId="13" fillId="0" borderId="38" xfId="0" applyFont="1" applyBorder="1" applyAlignment="1">
      <alignment vertical="center" wrapText="1"/>
    </xf>
    <xf numFmtId="0" fontId="10" fillId="0" borderId="40" xfId="5" applyNumberFormat="1" applyFont="1" applyFill="1" applyBorder="1" applyAlignment="1">
      <alignment horizontal="center" vertical="center" wrapText="1"/>
    </xf>
    <xf numFmtId="0" fontId="10" fillId="0" borderId="38" xfId="5" applyNumberFormat="1" applyFont="1" applyFill="1" applyBorder="1" applyAlignment="1">
      <alignment horizontal="left" vertical="center" wrapText="1"/>
    </xf>
    <xf numFmtId="4" fontId="12" fillId="11" borderId="39" xfId="1" applyNumberFormat="1" applyFont="1" applyFill="1" applyBorder="1" applyAlignment="1">
      <alignment horizontal="right" vertical="center" wrapText="1"/>
    </xf>
    <xf numFmtId="10" fontId="12" fillId="11" borderId="37" xfId="4" applyNumberFormat="1" applyFont="1" applyFill="1" applyBorder="1" applyAlignment="1">
      <alignment horizontal="right" vertical="center" wrapText="1"/>
    </xf>
    <xf numFmtId="10" fontId="12" fillId="0" borderId="37" xfId="4" applyNumberFormat="1" applyFont="1" applyFill="1" applyBorder="1" applyAlignment="1">
      <alignment horizontal="right" vertical="center" wrapText="1"/>
    </xf>
    <xf numFmtId="0" fontId="13" fillId="0" borderId="48" xfId="0" applyFont="1" applyBorder="1" applyAlignment="1">
      <alignment vertical="center" wrapText="1"/>
    </xf>
    <xf numFmtId="4" fontId="10" fillId="13" borderId="35" xfId="5" applyNumberFormat="1" applyFont="1" applyFill="1" applyBorder="1" applyAlignment="1">
      <alignment vertical="center" wrapText="1"/>
    </xf>
    <xf numFmtId="4" fontId="10" fillId="0" borderId="35" xfId="5" applyNumberFormat="1" applyFont="1" applyFill="1" applyBorder="1" applyAlignment="1">
      <alignment vertical="center" wrapText="1"/>
    </xf>
    <xf numFmtId="4" fontId="12" fillId="0" borderId="35" xfId="1" applyNumberFormat="1" applyFont="1" applyFill="1" applyBorder="1" applyAlignment="1">
      <alignment horizontal="right" vertical="center" wrapText="1"/>
    </xf>
    <xf numFmtId="0" fontId="10" fillId="0" borderId="37" xfId="0" applyNumberFormat="1" applyFont="1" applyFill="1" applyBorder="1" applyAlignment="1">
      <alignment vertical="center" wrapText="1"/>
    </xf>
    <xf numFmtId="4" fontId="10" fillId="13" borderId="37" xfId="1" applyNumberFormat="1" applyFont="1" applyFill="1" applyBorder="1" applyAlignment="1">
      <alignment vertical="center" wrapText="1"/>
    </xf>
    <xf numFmtId="4" fontId="12" fillId="0" borderId="37" xfId="1" applyNumberFormat="1" applyFont="1" applyFill="1" applyBorder="1" applyAlignment="1">
      <alignment horizontal="right" vertical="center" wrapText="1"/>
    </xf>
    <xf numFmtId="43" fontId="16" fillId="0" borderId="0" xfId="0" applyNumberFormat="1" applyFont="1"/>
    <xf numFmtId="0" fontId="13" fillId="0" borderId="37" xfId="0" applyFont="1" applyBorder="1" applyAlignment="1">
      <alignment vertical="center" wrapText="1"/>
    </xf>
    <xf numFmtId="0" fontId="10" fillId="0" borderId="37" xfId="5" applyNumberFormat="1" applyFont="1" applyFill="1" applyBorder="1" applyAlignment="1">
      <alignment horizontal="left" vertical="center" wrapText="1"/>
    </xf>
    <xf numFmtId="4" fontId="10" fillId="13" borderId="37" xfId="5" applyNumberFormat="1" applyFont="1" applyFill="1" applyBorder="1" applyAlignment="1">
      <alignment vertical="center" wrapText="1"/>
    </xf>
    <xf numFmtId="10" fontId="10" fillId="0" borderId="33" xfId="4" applyNumberFormat="1" applyFont="1" applyFill="1" applyBorder="1" applyAlignment="1">
      <alignment horizontal="right" vertical="center" wrapText="1"/>
    </xf>
    <xf numFmtId="10" fontId="10" fillId="0" borderId="40" xfId="4" applyNumberFormat="1" applyFont="1" applyFill="1" applyBorder="1" applyAlignment="1">
      <alignment horizontal="right" vertical="center" wrapText="1"/>
    </xf>
    <xf numFmtId="4" fontId="12" fillId="13" borderId="37" xfId="1" applyNumberFormat="1" applyFont="1" applyFill="1" applyBorder="1" applyAlignment="1">
      <alignment horizontal="right" vertical="center" wrapText="1"/>
    </xf>
    <xf numFmtId="10" fontId="12" fillId="13" borderId="40" xfId="4" applyNumberFormat="1" applyFont="1" applyFill="1" applyBorder="1" applyAlignment="1">
      <alignment horizontal="right" vertical="center" wrapText="1"/>
    </xf>
    <xf numFmtId="4" fontId="10" fillId="12" borderId="35" xfId="5" applyNumberFormat="1" applyFont="1" applyFill="1" applyBorder="1" applyAlignment="1">
      <alignment vertical="center" wrapText="1"/>
    </xf>
    <xf numFmtId="4" fontId="10" fillId="12" borderId="37" xfId="1" applyNumberFormat="1" applyFont="1" applyFill="1" applyBorder="1" applyAlignment="1">
      <alignment vertical="center" wrapText="1"/>
    </xf>
    <xf numFmtId="4" fontId="10" fillId="12" borderId="37" xfId="5" applyNumberFormat="1" applyFont="1" applyFill="1" applyBorder="1" applyAlignment="1">
      <alignment vertical="center" wrapText="1"/>
    </xf>
    <xf numFmtId="4" fontId="12" fillId="12" borderId="37" xfId="1" applyNumberFormat="1" applyFont="1" applyFill="1" applyBorder="1" applyAlignment="1">
      <alignment horizontal="right" vertical="center" wrapText="1"/>
    </xf>
    <xf numFmtId="10" fontId="12" fillId="12" borderId="37" xfId="4" applyNumberFormat="1" applyFont="1" applyFill="1" applyBorder="1" applyAlignment="1">
      <alignment horizontal="right" vertical="center" wrapText="1"/>
    </xf>
    <xf numFmtId="4" fontId="10" fillId="14" borderId="35" xfId="5" applyNumberFormat="1" applyFont="1" applyFill="1" applyBorder="1" applyAlignment="1">
      <alignment vertical="center" wrapText="1"/>
    </xf>
    <xf numFmtId="4" fontId="10" fillId="14" borderId="37" xfId="1" applyNumberFormat="1" applyFont="1" applyFill="1" applyBorder="1" applyAlignment="1">
      <alignment vertical="center" wrapText="1"/>
    </xf>
    <xf numFmtId="4" fontId="10" fillId="14" borderId="37" xfId="5" applyNumberFormat="1" applyFont="1" applyFill="1" applyBorder="1" applyAlignment="1">
      <alignment vertical="center" wrapText="1"/>
    </xf>
    <xf numFmtId="4" fontId="12" fillId="14" borderId="37" xfId="1" applyNumberFormat="1" applyFont="1" applyFill="1" applyBorder="1" applyAlignment="1">
      <alignment horizontal="right" vertical="center" wrapText="1"/>
    </xf>
    <xf numFmtId="10" fontId="12" fillId="14" borderId="37" xfId="4" applyNumberFormat="1" applyFont="1" applyFill="1" applyBorder="1" applyAlignment="1">
      <alignment horizontal="right" vertical="center" wrapText="1"/>
    </xf>
    <xf numFmtId="0" fontId="5" fillId="9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43" fontId="8" fillId="3" borderId="4" xfId="0" applyNumberFormat="1" applyFont="1" applyFill="1" applyBorder="1" applyAlignment="1">
      <alignment horizontal="center" vertical="center"/>
    </xf>
    <xf numFmtId="43" fontId="8" fillId="3" borderId="1" xfId="0" applyNumberFormat="1" applyFont="1" applyFill="1" applyBorder="1" applyAlignment="1">
      <alignment horizontal="center" vertical="center"/>
    </xf>
    <xf numFmtId="43" fontId="8" fillId="3" borderId="4" xfId="1" applyNumberFormat="1" applyFont="1" applyFill="1" applyBorder="1" applyAlignment="1">
      <alignment horizontal="center" vertical="center"/>
    </xf>
    <xf numFmtId="43" fontId="8" fillId="3" borderId="5" xfId="1" applyNumberFormat="1" applyFont="1" applyFill="1" applyBorder="1" applyAlignment="1">
      <alignment horizontal="center" vertical="center"/>
    </xf>
    <xf numFmtId="0" fontId="12" fillId="0" borderId="39" xfId="5" applyNumberFormat="1" applyFont="1" applyFill="1" applyBorder="1" applyAlignment="1">
      <alignment horizontal="center" vertical="center" wrapText="1"/>
    </xf>
    <xf numFmtId="0" fontId="10" fillId="14" borderId="36" xfId="0" applyNumberFormat="1" applyFont="1" applyFill="1" applyBorder="1" applyAlignment="1">
      <alignment horizontal="center" vertical="center" wrapText="1"/>
    </xf>
    <xf numFmtId="0" fontId="10" fillId="14" borderId="34" xfId="0" applyNumberFormat="1" applyFont="1" applyFill="1" applyBorder="1" applyAlignment="1">
      <alignment horizontal="center" vertical="center" wrapText="1"/>
    </xf>
    <xf numFmtId="0" fontId="10" fillId="14" borderId="35" xfId="0" applyNumberFormat="1" applyFont="1" applyFill="1" applyBorder="1" applyAlignment="1">
      <alignment horizontal="center" vertical="center" wrapText="1"/>
    </xf>
    <xf numFmtId="0" fontId="10" fillId="11" borderId="38" xfId="0" applyNumberFormat="1" applyFont="1" applyFill="1" applyBorder="1" applyAlignment="1">
      <alignment horizontal="center" vertical="center" wrapText="1"/>
    </xf>
    <xf numFmtId="0" fontId="10" fillId="11" borderId="39" xfId="0" applyNumberFormat="1" applyFont="1" applyFill="1" applyBorder="1" applyAlignment="1">
      <alignment horizontal="center" vertical="center" wrapText="1"/>
    </xf>
    <xf numFmtId="0" fontId="10" fillId="13" borderId="38" xfId="0" applyNumberFormat="1" applyFont="1" applyFill="1" applyBorder="1" applyAlignment="1">
      <alignment horizontal="center" vertical="center" wrapText="1"/>
    </xf>
    <xf numFmtId="0" fontId="10" fillId="13" borderId="39" xfId="0" applyNumberFormat="1" applyFont="1" applyFill="1" applyBorder="1" applyAlignment="1">
      <alignment horizontal="center" vertical="center" wrapText="1"/>
    </xf>
    <xf numFmtId="0" fontId="10" fillId="12" borderId="38" xfId="0" applyNumberFormat="1" applyFont="1" applyFill="1" applyBorder="1" applyAlignment="1">
      <alignment horizontal="center" vertical="center" wrapText="1"/>
    </xf>
    <xf numFmtId="0" fontId="10" fillId="12" borderId="39" xfId="0" applyNumberFormat="1" applyFont="1" applyFill="1" applyBorder="1" applyAlignment="1">
      <alignment horizontal="center" vertical="center" wrapText="1"/>
    </xf>
    <xf numFmtId="0" fontId="10" fillId="12" borderId="36" xfId="0" applyNumberFormat="1" applyFont="1" applyFill="1" applyBorder="1" applyAlignment="1">
      <alignment horizontal="center" vertical="center" wrapText="1"/>
    </xf>
    <xf numFmtId="0" fontId="10" fillId="12" borderId="34" xfId="0" applyNumberFormat="1" applyFont="1" applyFill="1" applyBorder="1" applyAlignment="1">
      <alignment horizontal="center" vertical="center" wrapText="1"/>
    </xf>
    <xf numFmtId="0" fontId="10" fillId="12" borderId="35" xfId="0" applyNumberFormat="1" applyFont="1" applyFill="1" applyBorder="1" applyAlignment="1">
      <alignment horizontal="center" vertical="center" wrapText="1"/>
    </xf>
    <xf numFmtId="0" fontId="12" fillId="0" borderId="38" xfId="5" applyNumberFormat="1" applyFont="1" applyFill="1" applyBorder="1" applyAlignment="1">
      <alignment horizontal="center" vertical="center" wrapText="1"/>
    </xf>
    <xf numFmtId="0" fontId="12" fillId="0" borderId="40" xfId="5" applyNumberFormat="1" applyFont="1" applyFill="1" applyBorder="1" applyAlignment="1">
      <alignment horizontal="center" vertical="center" wrapText="1"/>
    </xf>
    <xf numFmtId="0" fontId="10" fillId="13" borderId="36" xfId="0" applyNumberFormat="1" applyFont="1" applyFill="1" applyBorder="1" applyAlignment="1">
      <alignment horizontal="center" vertical="center" wrapText="1"/>
    </xf>
    <xf numFmtId="0" fontId="10" fillId="13" borderId="34" xfId="0" applyNumberFormat="1" applyFont="1" applyFill="1" applyBorder="1" applyAlignment="1">
      <alignment horizontal="center" vertical="center" wrapText="1"/>
    </xf>
    <xf numFmtId="0" fontId="10" fillId="13" borderId="35" xfId="0" applyNumberFormat="1" applyFont="1" applyFill="1" applyBorder="1" applyAlignment="1">
      <alignment horizontal="center" vertical="center" wrapText="1"/>
    </xf>
    <xf numFmtId="0" fontId="5" fillId="3" borderId="7" xfId="5" applyNumberFormat="1" applyFont="1" applyFill="1" applyBorder="1" applyAlignment="1">
      <alignment horizontal="center" vertical="center" wrapText="1"/>
    </xf>
    <xf numFmtId="0" fontId="5" fillId="3" borderId="10" xfId="5" applyNumberFormat="1" applyFont="1" applyFill="1" applyBorder="1" applyAlignment="1">
      <alignment horizontal="center" vertical="center" wrapText="1"/>
    </xf>
    <xf numFmtId="0" fontId="5" fillId="3" borderId="18" xfId="5" applyNumberFormat="1" applyFont="1" applyFill="1" applyBorder="1" applyAlignment="1">
      <alignment horizontal="center" vertical="center" wrapText="1"/>
    </xf>
    <xf numFmtId="0" fontId="5" fillId="3" borderId="19" xfId="5" applyNumberFormat="1" applyFont="1" applyFill="1" applyBorder="1" applyAlignment="1">
      <alignment horizontal="center" vertical="center" wrapText="1"/>
    </xf>
    <xf numFmtId="4" fontId="5" fillId="3" borderId="20" xfId="5" applyNumberFormat="1" applyFont="1" applyFill="1" applyBorder="1" applyAlignment="1">
      <alignment horizontal="center" vertical="center" wrapText="1"/>
    </xf>
    <xf numFmtId="4" fontId="5" fillId="3" borderId="5" xfId="5" applyNumberFormat="1" applyFont="1" applyFill="1" applyBorder="1" applyAlignment="1">
      <alignment horizontal="center" vertical="center" wrapText="1"/>
    </xf>
    <xf numFmtId="0" fontId="5" fillId="3" borderId="37" xfId="5" applyNumberFormat="1" applyFont="1" applyFill="1" applyBorder="1" applyAlignment="1">
      <alignment horizontal="center" vertical="center" wrapText="1"/>
    </xf>
    <xf numFmtId="0" fontId="10" fillId="14" borderId="37" xfId="0" applyNumberFormat="1" applyFont="1" applyFill="1" applyBorder="1" applyAlignment="1">
      <alignment horizontal="center" vertical="center" wrapText="1"/>
    </xf>
    <xf numFmtId="0" fontId="10" fillId="11" borderId="36" xfId="0" applyNumberFormat="1" applyFont="1" applyFill="1" applyBorder="1" applyAlignment="1">
      <alignment horizontal="center" vertical="center" wrapText="1"/>
    </xf>
    <xf numFmtId="0" fontId="10" fillId="11" borderId="34" xfId="0" applyNumberFormat="1" applyFont="1" applyFill="1" applyBorder="1" applyAlignment="1">
      <alignment horizontal="center" vertical="center" wrapText="1"/>
    </xf>
    <xf numFmtId="0" fontId="10" fillId="11" borderId="35" xfId="0" applyNumberFormat="1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/>
    </xf>
    <xf numFmtId="0" fontId="20" fillId="9" borderId="26" xfId="0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</cellXfs>
  <cellStyles count="15">
    <cellStyle name="Normal" xfId="0" builtinId="0"/>
    <cellStyle name="Normal 2" xfId="2"/>
    <cellStyle name="Normal 2 2" xfId="8"/>
    <cellStyle name="Normal 2 2 2" xfId="11"/>
    <cellStyle name="Normal 3" xfId="12"/>
    <cellStyle name="Normal 5" xfId="5"/>
    <cellStyle name="Porcentagem" xfId="4" builtinId="5"/>
    <cellStyle name="Separador de milhares 3" xfId="6"/>
    <cellStyle name="Separador de milhares 3 2" xfId="10"/>
    <cellStyle name="Vírgula" xfId="1" builtinId="3"/>
    <cellStyle name="Vírgula 2" xfId="3"/>
    <cellStyle name="Vírgula 2 2" xfId="9"/>
    <cellStyle name="Vírgula 2 3" xfId="14"/>
    <cellStyle name="Vírgula 3" xfId="13"/>
    <cellStyle name="Vírgula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849277</xdr:colOff>
      <xdr:row>0</xdr:row>
      <xdr:rowOff>246529</xdr:rowOff>
    </xdr:from>
    <xdr:ext cx="937629" cy="184730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7569377" y="36537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6343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63436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849277</xdr:colOff>
      <xdr:row>1</xdr:row>
      <xdr:rowOff>246529</xdr:rowOff>
    </xdr:from>
    <xdr:ext cx="937629" cy="184730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7569377" y="36537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6343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849277</xdr:colOff>
      <xdr:row>3</xdr:row>
      <xdr:rowOff>0</xdr:rowOff>
    </xdr:from>
    <xdr:ext cx="937629" cy="184730"/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7569377" y="838542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849277</xdr:colOff>
      <xdr:row>1</xdr:row>
      <xdr:rowOff>246529</xdr:rowOff>
    </xdr:from>
    <xdr:ext cx="937629" cy="184730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7569377" y="36537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6343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849277</xdr:colOff>
      <xdr:row>7</xdr:row>
      <xdr:rowOff>0</xdr:rowOff>
    </xdr:from>
    <xdr:ext cx="937629" cy="184730"/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7569377" y="838542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849277</xdr:colOff>
      <xdr:row>1</xdr:row>
      <xdr:rowOff>246529</xdr:rowOff>
    </xdr:from>
    <xdr:ext cx="937629" cy="184730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7569377" y="36537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6343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849277</xdr:colOff>
      <xdr:row>10</xdr:row>
      <xdr:rowOff>0</xdr:rowOff>
    </xdr:from>
    <xdr:ext cx="937629" cy="184730"/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7569377" y="838542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849277</xdr:colOff>
      <xdr:row>1</xdr:row>
      <xdr:rowOff>246529</xdr:rowOff>
    </xdr:from>
    <xdr:ext cx="937629" cy="184730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7569377" y="36537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6343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112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849277</xdr:colOff>
      <xdr:row>8</xdr:row>
      <xdr:rowOff>0</xdr:rowOff>
    </xdr:from>
    <xdr:ext cx="937629" cy="184730"/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7569377" y="838542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43650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6960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6960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983747</xdr:colOff>
      <xdr:row>3</xdr:row>
      <xdr:rowOff>0</xdr:rowOff>
    </xdr:from>
    <xdr:ext cx="937629" cy="184730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7932447" y="576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6696075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6960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6960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6960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6960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696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696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696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696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696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696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6960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6960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849277</xdr:colOff>
      <xdr:row>1</xdr:row>
      <xdr:rowOff>246529</xdr:rowOff>
    </xdr:from>
    <xdr:ext cx="937629" cy="184730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6178727" y="36313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6696075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6960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6960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6960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6960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69607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696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696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696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696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696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696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252882" y="493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252882" y="493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849277</xdr:colOff>
      <xdr:row>20</xdr:row>
      <xdr:rowOff>246529</xdr:rowOff>
    </xdr:from>
    <xdr:ext cx="937629" cy="184730"/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7478609" y="36313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252882" y="493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252882" y="493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252882" y="493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252882" y="493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252882" y="178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252882" y="178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252882" y="178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252882" y="178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252882" y="178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252882" y="178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923924</xdr:colOff>
      <xdr:row>0</xdr:row>
      <xdr:rowOff>104775</xdr:rowOff>
    </xdr:from>
    <xdr:ext cx="3076576" cy="743011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57274" y="104775"/>
          <a:ext cx="3076576" cy="7430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Resumo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983747</xdr:colOff>
      <xdr:row>3</xdr:row>
      <xdr:rowOff>0</xdr:rowOff>
    </xdr:from>
    <xdr:ext cx="937629" cy="184730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9875547" y="80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8820150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88201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88201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88201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88201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88201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88201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88201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150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150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150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150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150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150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7"/>
  <sheetViews>
    <sheetView tabSelected="1" view="pageLayout" zoomScaleNormal="85" zoomScaleSheetLayoutView="85" workbookViewId="0">
      <selection activeCell="E6" sqref="E6"/>
    </sheetView>
  </sheetViews>
  <sheetFormatPr defaultRowHeight="27.95" customHeight="1"/>
  <cols>
    <col min="1" max="1" width="8.28515625" customWidth="1"/>
    <col min="2" max="2" width="19.5703125" customWidth="1"/>
    <col min="3" max="3" width="33.7109375" customWidth="1"/>
    <col min="4" max="4" width="18.5703125" customWidth="1"/>
    <col min="5" max="5" width="21.42578125" customWidth="1"/>
  </cols>
  <sheetData>
    <row r="1" spans="1:5" ht="36.75" customHeight="1">
      <c r="A1" s="187" t="s">
        <v>214</v>
      </c>
      <c r="B1" s="188"/>
      <c r="C1" s="188"/>
      <c r="D1" s="188"/>
      <c r="E1" s="188"/>
    </row>
    <row r="2" spans="1:5" ht="36.75" customHeight="1">
      <c r="A2" s="109" t="s">
        <v>215</v>
      </c>
      <c r="B2" s="110" t="s">
        <v>216</v>
      </c>
      <c r="C2" s="111" t="s">
        <v>217</v>
      </c>
      <c r="D2" s="112" t="s">
        <v>218</v>
      </c>
      <c r="E2" s="113" t="s">
        <v>131</v>
      </c>
    </row>
    <row r="3" spans="1:5" ht="27.95" customHeight="1">
      <c r="A3" s="132">
        <v>1</v>
      </c>
      <c r="B3" s="48" t="s">
        <v>72</v>
      </c>
      <c r="C3" s="48" t="s">
        <v>219</v>
      </c>
      <c r="D3" s="128">
        <f>'LOTE 1'!F4+'LOTE 1'!F5+'LOTE 1'!F6+'LOTE 1'!F7+'LOTE 1'!F8</f>
        <v>565</v>
      </c>
      <c r="E3" s="131"/>
    </row>
    <row r="4" spans="1:5" ht="27.95" customHeight="1">
      <c r="A4" s="132">
        <v>2</v>
      </c>
      <c r="B4" s="48" t="s">
        <v>72</v>
      </c>
      <c r="C4" s="48" t="s">
        <v>220</v>
      </c>
      <c r="D4" s="128">
        <f>'LOTE 2'!F4+'LOTE 2'!F5+'LOTE 2'!F6+'LOTE 2'!F7+'LOTE 2'!F8+'LOTE 2'!F9+'LOTE 2'!F10</f>
        <v>1626</v>
      </c>
      <c r="E4" s="131"/>
    </row>
    <row r="5" spans="1:5" ht="27.95" customHeight="1">
      <c r="A5" s="132">
        <v>3</v>
      </c>
      <c r="B5" s="48" t="s">
        <v>72</v>
      </c>
      <c r="C5" s="48" t="s">
        <v>221</v>
      </c>
      <c r="D5" s="128">
        <f>'LOTE 3'!F4+'LOTE 3'!F5+'LOTE 3'!F6+'LOTE 3'!F7</f>
        <v>330</v>
      </c>
      <c r="E5" s="131"/>
    </row>
    <row r="6" spans="1:5" ht="33" customHeight="1">
      <c r="A6" s="132">
        <v>4</v>
      </c>
      <c r="B6" s="48" t="s">
        <v>73</v>
      </c>
      <c r="C6" s="48" t="s">
        <v>222</v>
      </c>
      <c r="D6" s="128">
        <f>'LOTE 4'!F4+'LOTE 4'!F5+'LOTE 4'!F6+'LOTE 4'!F7</f>
        <v>710</v>
      </c>
      <c r="E6" s="131"/>
    </row>
    <row r="7" spans="1:5" ht="27.95" customHeight="1">
      <c r="A7" s="80"/>
      <c r="B7" s="107"/>
      <c r="C7" s="81"/>
      <c r="D7" s="129" t="s">
        <v>3</v>
      </c>
      <c r="E7" s="130">
        <f>SUM(E3:E6)</f>
        <v>0</v>
      </c>
    </row>
  </sheetData>
  <mergeCells count="1">
    <mergeCell ref="A1:E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&amp;CRESUMO INTERVENÇÕES POR LOTE&amp;RTABELA CPOS Nº 176
JULHO/2019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3"/>
  <sheetViews>
    <sheetView view="pageLayout" topLeftCell="C16" zoomScaleNormal="85" zoomScaleSheetLayoutView="85" workbookViewId="0">
      <selection activeCell="F24" sqref="F24"/>
    </sheetView>
  </sheetViews>
  <sheetFormatPr defaultRowHeight="27.95" customHeight="1"/>
  <cols>
    <col min="1" max="1" width="8.28515625" customWidth="1"/>
    <col min="2" max="2" width="15.28515625" customWidth="1"/>
    <col min="3" max="3" width="76.85546875" customWidth="1"/>
    <col min="4" max="4" width="12.85546875" customWidth="1"/>
    <col min="5" max="5" width="20" customWidth="1"/>
    <col min="6" max="6" width="19.140625" customWidth="1"/>
    <col min="7" max="7" width="13.5703125" customWidth="1"/>
    <col min="8" max="8" width="15.42578125" customWidth="1"/>
    <col min="9" max="9" width="34.42578125" customWidth="1"/>
  </cols>
  <sheetData>
    <row r="1" spans="1:9" ht="16.5" customHeight="1">
      <c r="A1" s="200" t="s">
        <v>5</v>
      </c>
      <c r="B1" s="202" t="s">
        <v>6</v>
      </c>
      <c r="C1" s="202" t="s">
        <v>7</v>
      </c>
      <c r="D1" s="204" t="s">
        <v>8</v>
      </c>
      <c r="E1" s="206" t="s">
        <v>9</v>
      </c>
      <c r="F1" s="208" t="s">
        <v>10</v>
      </c>
      <c r="G1" s="208"/>
      <c r="H1" s="208"/>
      <c r="I1" s="209"/>
    </row>
    <row r="2" spans="1:9" ht="19.5" customHeight="1">
      <c r="A2" s="201"/>
      <c r="B2" s="203"/>
      <c r="C2" s="203"/>
      <c r="D2" s="205"/>
      <c r="E2" s="207"/>
      <c r="F2" s="1" t="s">
        <v>11</v>
      </c>
      <c r="G2" s="1" t="s">
        <v>12</v>
      </c>
      <c r="H2" s="1" t="s">
        <v>13</v>
      </c>
      <c r="I2" s="2" t="s">
        <v>14</v>
      </c>
    </row>
    <row r="3" spans="1:9" ht="39" customHeight="1">
      <c r="A3" s="194" t="s">
        <v>123</v>
      </c>
      <c r="B3" s="195"/>
      <c r="C3" s="195"/>
      <c r="D3" s="195"/>
      <c r="E3" s="195"/>
      <c r="F3" s="195"/>
      <c r="G3" s="195"/>
      <c r="H3" s="195"/>
      <c r="I3" s="196"/>
    </row>
    <row r="4" spans="1:9" ht="27.95" customHeight="1">
      <c r="A4" s="4">
        <v>1</v>
      </c>
      <c r="B4" s="10"/>
      <c r="C4" s="11" t="s">
        <v>81</v>
      </c>
      <c r="D4" s="5"/>
      <c r="E4" s="6"/>
      <c r="F4" s="7"/>
      <c r="G4" s="7"/>
      <c r="H4" s="9"/>
      <c r="I4" s="8">
        <f>SUM(I5:I5)</f>
        <v>0</v>
      </c>
    </row>
    <row r="5" spans="1:9" ht="27.95" customHeight="1">
      <c r="A5" s="3" t="s">
        <v>2</v>
      </c>
      <c r="B5" s="48" t="s">
        <v>29</v>
      </c>
      <c r="C5" s="51" t="s">
        <v>30</v>
      </c>
      <c r="D5" s="49" t="s">
        <v>0</v>
      </c>
      <c r="E5" s="49">
        <v>1</v>
      </c>
      <c r="F5" s="49"/>
      <c r="G5" s="49"/>
      <c r="H5" s="49"/>
      <c r="I5" s="12">
        <f>H5*E5</f>
        <v>0</v>
      </c>
    </row>
    <row r="6" spans="1:9" ht="27.95" customHeight="1">
      <c r="A6" s="3"/>
      <c r="B6" s="52"/>
      <c r="C6" s="53"/>
      <c r="D6" s="54"/>
      <c r="E6" s="54"/>
      <c r="F6" s="55"/>
      <c r="G6" s="55"/>
      <c r="H6" s="56"/>
      <c r="I6" s="13"/>
    </row>
    <row r="7" spans="1:9" ht="27.95" customHeight="1">
      <c r="A7" s="4">
        <v>2</v>
      </c>
      <c r="B7" s="10"/>
      <c r="C7" s="11" t="s">
        <v>82</v>
      </c>
      <c r="D7" s="5"/>
      <c r="E7" s="6"/>
      <c r="F7" s="7"/>
      <c r="G7" s="7"/>
      <c r="H7" s="9"/>
      <c r="I7" s="8">
        <f>SUM(I8:I11)</f>
        <v>0</v>
      </c>
    </row>
    <row r="8" spans="1:9" ht="27.95" customHeight="1">
      <c r="A8" s="3" t="s">
        <v>35</v>
      </c>
      <c r="B8" s="48" t="s">
        <v>83</v>
      </c>
      <c r="C8" s="51" t="s">
        <v>84</v>
      </c>
      <c r="D8" s="49" t="s">
        <v>0</v>
      </c>
      <c r="E8" s="49">
        <v>15</v>
      </c>
      <c r="F8" s="49">
        <v>0</v>
      </c>
      <c r="G8" s="49"/>
      <c r="H8" s="49"/>
      <c r="I8" s="12">
        <f>H8*E8</f>
        <v>0</v>
      </c>
    </row>
    <row r="9" spans="1:9" ht="27.95" customHeight="1">
      <c r="A9" s="3" t="s">
        <v>36</v>
      </c>
      <c r="B9" s="48" t="s">
        <v>85</v>
      </c>
      <c r="C9" s="51" t="s">
        <v>86</v>
      </c>
      <c r="D9" s="49" t="s">
        <v>0</v>
      </c>
      <c r="E9" s="49">
        <v>108</v>
      </c>
      <c r="F9" s="49">
        <v>0</v>
      </c>
      <c r="G9" s="49"/>
      <c r="H9" s="49"/>
      <c r="I9" s="12">
        <f t="shared" ref="I9" si="0">H9*E9</f>
        <v>0</v>
      </c>
    </row>
    <row r="10" spans="1:9" ht="27.95" customHeight="1">
      <c r="A10" s="3" t="s">
        <v>37</v>
      </c>
      <c r="B10" s="48" t="s">
        <v>87</v>
      </c>
      <c r="C10" s="51" t="s">
        <v>88</v>
      </c>
      <c r="D10" s="49" t="s">
        <v>1</v>
      </c>
      <c r="E10" s="49">
        <v>10</v>
      </c>
      <c r="F10" s="49">
        <v>0</v>
      </c>
      <c r="G10" s="49"/>
      <c r="H10" s="49"/>
      <c r="I10" s="12">
        <f t="shared" ref="I10:I15" si="1">H10*E10</f>
        <v>0</v>
      </c>
    </row>
    <row r="11" spans="1:9" ht="27.95" customHeight="1">
      <c r="A11" s="3" t="s">
        <v>70</v>
      </c>
      <c r="B11" s="48" t="s">
        <v>89</v>
      </c>
      <c r="C11" s="51" t="s">
        <v>90</v>
      </c>
      <c r="D11" s="49" t="s">
        <v>1</v>
      </c>
      <c r="E11" s="49">
        <v>50</v>
      </c>
      <c r="F11" s="49">
        <v>0</v>
      </c>
      <c r="G11" s="49"/>
      <c r="H11" s="49"/>
      <c r="I11" s="12">
        <f t="shared" si="1"/>
        <v>0</v>
      </c>
    </row>
    <row r="12" spans="1:9" ht="27.95" customHeight="1">
      <c r="A12" s="3" t="s">
        <v>96</v>
      </c>
      <c r="B12" s="48" t="s">
        <v>91</v>
      </c>
      <c r="C12" s="51" t="s">
        <v>92</v>
      </c>
      <c r="D12" s="49" t="s">
        <v>71</v>
      </c>
      <c r="E12" s="49">
        <v>15</v>
      </c>
      <c r="F12" s="49"/>
      <c r="G12" s="49"/>
      <c r="H12" s="49"/>
      <c r="I12" s="13">
        <f t="shared" si="1"/>
        <v>0</v>
      </c>
    </row>
    <row r="13" spans="1:9" ht="27.95" customHeight="1">
      <c r="A13" s="3" t="s">
        <v>97</v>
      </c>
      <c r="B13" s="48" t="s">
        <v>93</v>
      </c>
      <c r="C13" s="51" t="s">
        <v>94</v>
      </c>
      <c r="D13" s="49" t="s">
        <v>95</v>
      </c>
      <c r="E13" s="49">
        <v>3</v>
      </c>
      <c r="F13" s="49"/>
      <c r="G13" s="49">
        <v>0</v>
      </c>
      <c r="H13" s="49"/>
      <c r="I13" s="13">
        <f t="shared" si="1"/>
        <v>0</v>
      </c>
    </row>
    <row r="14" spans="1:9" ht="27.95" customHeight="1">
      <c r="A14" s="3" t="s">
        <v>101</v>
      </c>
      <c r="B14" s="48" t="s">
        <v>98</v>
      </c>
      <c r="C14" s="51" t="s">
        <v>99</v>
      </c>
      <c r="D14" s="49" t="s">
        <v>100</v>
      </c>
      <c r="E14" s="49">
        <v>2400</v>
      </c>
      <c r="F14" s="49"/>
      <c r="G14" s="49">
        <v>0</v>
      </c>
      <c r="H14" s="49"/>
      <c r="I14" s="13">
        <f t="shared" si="1"/>
        <v>0</v>
      </c>
    </row>
    <row r="15" spans="1:9" ht="27.95" customHeight="1">
      <c r="A15" s="3" t="s">
        <v>107</v>
      </c>
      <c r="B15" s="48" t="s">
        <v>105</v>
      </c>
      <c r="C15" s="51" t="s">
        <v>106</v>
      </c>
      <c r="D15" s="49" t="s">
        <v>0</v>
      </c>
      <c r="E15" s="49">
        <v>108</v>
      </c>
      <c r="F15" s="49">
        <v>0</v>
      </c>
      <c r="G15" s="49"/>
      <c r="H15" s="49"/>
      <c r="I15" s="13">
        <f t="shared" si="1"/>
        <v>0</v>
      </c>
    </row>
    <row r="16" spans="1:9" ht="27.95" customHeight="1">
      <c r="A16" s="197"/>
      <c r="B16" s="198"/>
      <c r="C16" s="198"/>
      <c r="D16" s="198"/>
      <c r="E16" s="198"/>
      <c r="F16" s="198"/>
      <c r="G16" s="198"/>
      <c r="H16" s="198"/>
      <c r="I16" s="199"/>
    </row>
    <row r="17" spans="1:9" ht="27.95" customHeight="1">
      <c r="A17" s="4">
        <v>3</v>
      </c>
      <c r="B17" s="10"/>
      <c r="C17" s="11" t="s">
        <v>102</v>
      </c>
      <c r="D17" s="5"/>
      <c r="E17" s="6"/>
      <c r="F17" s="7"/>
      <c r="G17" s="7"/>
      <c r="H17" s="9"/>
      <c r="I17" s="8">
        <f>SUM(I18:I25)</f>
        <v>0</v>
      </c>
    </row>
    <row r="18" spans="1:9" ht="27.95" customHeight="1">
      <c r="A18" s="3" t="s">
        <v>18</v>
      </c>
      <c r="B18" s="48" t="s">
        <v>108</v>
      </c>
      <c r="C18" s="51" t="s">
        <v>109</v>
      </c>
      <c r="D18" s="49" t="s">
        <v>0</v>
      </c>
      <c r="E18" s="49">
        <v>30</v>
      </c>
      <c r="F18" s="49"/>
      <c r="G18" s="49"/>
      <c r="H18" s="49"/>
      <c r="I18" s="12">
        <f t="shared" ref="I18:I24" si="2">H18*E18</f>
        <v>0</v>
      </c>
    </row>
    <row r="19" spans="1:9" ht="27.95" customHeight="1">
      <c r="A19" s="3" t="s">
        <v>22</v>
      </c>
      <c r="B19" s="48" t="s">
        <v>207</v>
      </c>
      <c r="C19" s="51" t="s">
        <v>208</v>
      </c>
      <c r="D19" s="49" t="s">
        <v>0</v>
      </c>
      <c r="E19" s="49">
        <v>108</v>
      </c>
      <c r="F19" s="49"/>
      <c r="G19" s="49"/>
      <c r="H19" s="49"/>
      <c r="I19" s="12">
        <f t="shared" si="2"/>
        <v>0</v>
      </c>
    </row>
    <row r="20" spans="1:9" ht="27.95" customHeight="1">
      <c r="A20" s="3" t="s">
        <v>23</v>
      </c>
      <c r="B20" s="48" t="s">
        <v>103</v>
      </c>
      <c r="C20" s="51" t="s">
        <v>104</v>
      </c>
      <c r="D20" s="49" t="s">
        <v>0</v>
      </c>
      <c r="E20" s="49">
        <v>108</v>
      </c>
      <c r="F20" s="49"/>
      <c r="G20" s="49"/>
      <c r="H20" s="49"/>
      <c r="I20" s="12">
        <f t="shared" si="2"/>
        <v>0</v>
      </c>
    </row>
    <row r="21" spans="1:9" ht="27.95" customHeight="1">
      <c r="A21" s="3" t="s">
        <v>24</v>
      </c>
      <c r="B21" s="48" t="s">
        <v>110</v>
      </c>
      <c r="C21" s="51" t="s">
        <v>111</v>
      </c>
      <c r="D21" s="49" t="s">
        <v>1</v>
      </c>
      <c r="E21" s="49">
        <v>500</v>
      </c>
      <c r="F21" s="49"/>
      <c r="G21" s="49"/>
      <c r="H21" s="49"/>
      <c r="I21" s="12">
        <f t="shared" si="2"/>
        <v>0</v>
      </c>
    </row>
    <row r="22" spans="1:9" ht="27.95" customHeight="1">
      <c r="A22" s="3" t="s">
        <v>25</v>
      </c>
      <c r="B22" s="48" t="s">
        <v>112</v>
      </c>
      <c r="C22" s="51" t="s">
        <v>113</v>
      </c>
      <c r="D22" s="49" t="s">
        <v>34</v>
      </c>
      <c r="E22" s="49">
        <v>120</v>
      </c>
      <c r="F22" s="49"/>
      <c r="G22" s="49"/>
      <c r="H22" s="49"/>
      <c r="I22" s="12">
        <f t="shared" si="2"/>
        <v>0</v>
      </c>
    </row>
    <row r="23" spans="1:9" ht="27.95" customHeight="1">
      <c r="A23" s="3" t="s">
        <v>26</v>
      </c>
      <c r="B23" s="48" t="s">
        <v>114</v>
      </c>
      <c r="C23" s="51" t="s">
        <v>115</v>
      </c>
      <c r="D23" s="49" t="s">
        <v>34</v>
      </c>
      <c r="E23" s="49">
        <v>120</v>
      </c>
      <c r="F23" s="49"/>
      <c r="G23" s="49"/>
      <c r="H23" s="49"/>
      <c r="I23" s="12">
        <f t="shared" si="2"/>
        <v>0</v>
      </c>
    </row>
    <row r="24" spans="1:9" ht="27.95" customHeight="1">
      <c r="A24" s="3" t="s">
        <v>27</v>
      </c>
      <c r="B24" s="48" t="s">
        <v>121</v>
      </c>
      <c r="C24" s="51" t="s">
        <v>122</v>
      </c>
      <c r="D24" s="49" t="s">
        <v>1</v>
      </c>
      <c r="E24" s="49">
        <v>50</v>
      </c>
      <c r="F24" s="49"/>
      <c r="G24" s="49"/>
      <c r="H24" s="49"/>
      <c r="I24" s="12">
        <f t="shared" si="2"/>
        <v>0</v>
      </c>
    </row>
    <row r="25" spans="1:9" ht="27.95" customHeight="1">
      <c r="A25" s="3"/>
      <c r="B25" s="48"/>
      <c r="C25" s="51"/>
      <c r="D25" s="49"/>
      <c r="E25" s="49"/>
      <c r="F25" s="50"/>
      <c r="G25" s="50"/>
      <c r="H25" s="50"/>
      <c r="I25" s="12"/>
    </row>
    <row r="26" spans="1:9" ht="27.95" customHeight="1">
      <c r="A26" s="86"/>
      <c r="B26" s="87"/>
      <c r="C26" s="87" t="s">
        <v>3</v>
      </c>
      <c r="D26" s="87"/>
      <c r="E26" s="88"/>
      <c r="F26" s="88"/>
      <c r="G26" s="88"/>
      <c r="H26" s="98"/>
      <c r="I26" s="99">
        <f>I17+I7+I4</f>
        <v>0</v>
      </c>
    </row>
    <row r="27" spans="1:9" ht="27.95" customHeight="1">
      <c r="A27" s="89"/>
      <c r="B27" s="90"/>
      <c r="C27" s="90" t="s">
        <v>223</v>
      </c>
      <c r="D27" s="90"/>
      <c r="E27" s="91"/>
      <c r="F27" s="91"/>
      <c r="G27" s="91"/>
      <c r="H27" s="100"/>
      <c r="I27" s="101">
        <f>I26*0.0349</f>
        <v>0</v>
      </c>
    </row>
    <row r="28" spans="1:9" ht="27.95" customHeight="1">
      <c r="A28" s="92"/>
      <c r="B28" s="93"/>
      <c r="C28" s="93" t="s">
        <v>224</v>
      </c>
      <c r="D28" s="93"/>
      <c r="E28" s="94"/>
      <c r="F28" s="94"/>
      <c r="G28" s="94"/>
      <c r="H28" s="102"/>
      <c r="I28" s="103">
        <f>(I27+I26)*0.2369</f>
        <v>0</v>
      </c>
    </row>
    <row r="29" spans="1:9" ht="27.95" customHeight="1">
      <c r="A29" s="95"/>
      <c r="B29" s="96"/>
      <c r="C29" s="104" t="s">
        <v>4</v>
      </c>
      <c r="D29" s="96"/>
      <c r="E29" s="97"/>
      <c r="F29" s="97"/>
      <c r="G29" s="97"/>
      <c r="H29" s="105"/>
      <c r="I29" s="106">
        <f>SUM(I26:I28)</f>
        <v>0</v>
      </c>
    </row>
    <row r="30" spans="1:9" ht="27.95" customHeight="1">
      <c r="A30" s="80"/>
      <c r="B30" s="81"/>
      <c r="C30" s="81" t="s">
        <v>124</v>
      </c>
      <c r="D30" s="82"/>
      <c r="E30" s="83"/>
      <c r="F30" s="83"/>
      <c r="G30" s="83"/>
      <c r="H30" s="84"/>
      <c r="I30" s="85">
        <f>I29/100</f>
        <v>0</v>
      </c>
    </row>
    <row r="32" spans="1:9" ht="27.95" customHeight="1">
      <c r="I32" s="133">
        <f>I29+'Composição serviços PINTURA'!I20</f>
        <v>0</v>
      </c>
    </row>
    <row r="33" spans="9:9" ht="27.95" customHeight="1">
      <c r="I33" s="133">
        <f>I26+'Composição serviços PINTURA'!I17</f>
        <v>0</v>
      </c>
    </row>
  </sheetData>
  <mergeCells count="8">
    <mergeCell ref="A16:I16"/>
    <mergeCell ref="F1:I1"/>
    <mergeCell ref="A1:A2"/>
    <mergeCell ref="B1:B2"/>
    <mergeCell ref="C1:C2"/>
    <mergeCell ref="D1:D2"/>
    <mergeCell ref="E1:E2"/>
    <mergeCell ref="A3:I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&amp;CMANUTENÇÃO PREDIAL EDIFICAÇÕES DLN/DLS&amp;RTABELA CPOS Nº 176
JULHO/2019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"/>
  <sheetViews>
    <sheetView topLeftCell="A34" zoomScaleNormal="100" workbookViewId="0">
      <selection activeCell="M23" sqref="M23"/>
    </sheetView>
  </sheetViews>
  <sheetFormatPr defaultRowHeight="15"/>
  <cols>
    <col min="1" max="1" width="6.140625" style="76" customWidth="1"/>
    <col min="2" max="2" width="62.7109375" style="61" customWidth="1"/>
    <col min="3" max="3" width="12.140625" style="61" customWidth="1"/>
    <col min="4" max="16384" width="9.140625" style="61"/>
  </cols>
  <sheetData>
    <row r="1" spans="1:5" ht="18.75">
      <c r="A1" s="248" t="s">
        <v>44</v>
      </c>
      <c r="B1" s="248"/>
      <c r="C1" s="248"/>
    </row>
    <row r="2" spans="1:5" ht="30" customHeight="1">
      <c r="A2" s="244" t="s">
        <v>45</v>
      </c>
      <c r="B2" s="244"/>
      <c r="C2" s="244"/>
    </row>
    <row r="3" spans="1:5" ht="5.0999999999999996" customHeight="1">
      <c r="A3" s="62"/>
      <c r="B3" s="62"/>
      <c r="C3" s="62"/>
    </row>
    <row r="4" spans="1:5" ht="15" customHeight="1">
      <c r="A4" s="249" t="s">
        <v>46</v>
      </c>
      <c r="B4" s="249"/>
      <c r="C4" s="63">
        <v>1</v>
      </c>
    </row>
    <row r="5" spans="1:5" ht="15" customHeight="1">
      <c r="A5" s="62"/>
      <c r="B5" s="62"/>
      <c r="C5" s="62"/>
      <c r="D5" s="250"/>
      <c r="E5" s="250"/>
    </row>
    <row r="6" spans="1:5" ht="15" customHeight="1">
      <c r="A6" s="64" t="s">
        <v>5</v>
      </c>
      <c r="B6" s="64" t="s">
        <v>38</v>
      </c>
      <c r="C6" s="64" t="s">
        <v>17</v>
      </c>
    </row>
    <row r="7" spans="1:5">
      <c r="A7" s="65">
        <v>1</v>
      </c>
      <c r="B7" s="66" t="s">
        <v>47</v>
      </c>
      <c r="C7" s="67"/>
    </row>
    <row r="8" spans="1:5">
      <c r="A8" s="68" t="s">
        <v>2</v>
      </c>
      <c r="B8" s="69" t="s">
        <v>48</v>
      </c>
      <c r="C8" s="70">
        <v>7.1400000000000005E-2</v>
      </c>
    </row>
    <row r="9" spans="1:5">
      <c r="A9" s="65">
        <v>2</v>
      </c>
      <c r="B9" s="66" t="s">
        <v>49</v>
      </c>
      <c r="C9" s="67"/>
    </row>
    <row r="10" spans="1:5">
      <c r="A10" s="68" t="s">
        <v>35</v>
      </c>
      <c r="B10" s="69" t="s">
        <v>50</v>
      </c>
      <c r="C10" s="70">
        <f>IF(C$4=1,3/100,IF(C$4=2,4/100,IF(C$4=3,5.5/100,"")))</f>
        <v>0.03</v>
      </c>
    </row>
    <row r="11" spans="1:5">
      <c r="A11" s="65">
        <v>3</v>
      </c>
      <c r="B11" s="66" t="s">
        <v>51</v>
      </c>
      <c r="C11" s="67"/>
    </row>
    <row r="12" spans="1:5">
      <c r="A12" s="68" t="s">
        <v>18</v>
      </c>
      <c r="B12" s="69" t="s">
        <v>52</v>
      </c>
      <c r="C12" s="70">
        <v>0.01</v>
      </c>
    </row>
    <row r="13" spans="1:5">
      <c r="A13" s="65">
        <v>4</v>
      </c>
      <c r="B13" s="66" t="s">
        <v>53</v>
      </c>
      <c r="C13" s="67"/>
    </row>
    <row r="14" spans="1:5">
      <c r="A14" s="68" t="s">
        <v>19</v>
      </c>
      <c r="B14" s="69" t="s">
        <v>54</v>
      </c>
      <c r="C14" s="70">
        <f>IF(C$4=1,0.8/100,IF(C$4=2,0.8/100,IF(C$4=3,1/100,"")))</f>
        <v>8.0000000000000002E-3</v>
      </c>
    </row>
    <row r="15" spans="1:5">
      <c r="A15" s="68" t="s">
        <v>28</v>
      </c>
      <c r="B15" s="69" t="s">
        <v>55</v>
      </c>
      <c r="C15" s="70">
        <v>0.01</v>
      </c>
    </row>
    <row r="16" spans="1:5">
      <c r="A16" s="65">
        <v>5</v>
      </c>
      <c r="B16" s="66" t="s">
        <v>56</v>
      </c>
      <c r="C16" s="67"/>
    </row>
    <row r="17" spans="1:5">
      <c r="A17" s="68" t="s">
        <v>15</v>
      </c>
      <c r="B17" s="69" t="s">
        <v>57</v>
      </c>
      <c r="C17" s="71">
        <v>0.05</v>
      </c>
      <c r="E17" s="61" t="s">
        <v>58</v>
      </c>
    </row>
    <row r="18" spans="1:5">
      <c r="A18" s="68" t="s">
        <v>16</v>
      </c>
      <c r="B18" s="69" t="s">
        <v>59</v>
      </c>
      <c r="C18" s="70">
        <v>6.4999999999999997E-3</v>
      </c>
    </row>
    <row r="19" spans="1:5">
      <c r="A19" s="68" t="s">
        <v>20</v>
      </c>
      <c r="B19" s="69" t="s">
        <v>60</v>
      </c>
      <c r="C19" s="70">
        <v>0.03</v>
      </c>
    </row>
    <row r="20" spans="1:5">
      <c r="A20" s="68" t="s">
        <v>21</v>
      </c>
      <c r="B20" s="69" t="s">
        <v>61</v>
      </c>
      <c r="C20" s="69"/>
    </row>
    <row r="23" spans="1:5">
      <c r="A23" s="245" t="s">
        <v>62</v>
      </c>
      <c r="B23" s="245"/>
      <c r="C23" s="245"/>
    </row>
    <row r="24" spans="1:5">
      <c r="A24" s="245" t="s">
        <v>63</v>
      </c>
      <c r="B24" s="245"/>
      <c r="C24" s="245"/>
    </row>
    <row r="26" spans="1:5" ht="18.75">
      <c r="A26" s="241" t="s">
        <v>64</v>
      </c>
      <c r="B26" s="242"/>
      <c r="C26" s="72">
        <f>ROUNDUP((((1+(C10+SUM(C14:C15)))*(1+C12)+(1*C8))/(1-SUM(C17:C20)))-1,4)</f>
        <v>0.2369</v>
      </c>
    </row>
    <row r="31" spans="1:5" ht="15.75">
      <c r="A31" s="243" t="s">
        <v>65</v>
      </c>
      <c r="B31" s="243"/>
      <c r="C31" s="243"/>
    </row>
    <row r="32" spans="1:5" ht="30" customHeight="1">
      <c r="A32" s="244" t="s">
        <v>66</v>
      </c>
      <c r="B32" s="244"/>
      <c r="C32" s="244"/>
    </row>
    <row r="33" spans="1:3">
      <c r="A33" s="73"/>
      <c r="B33" s="73"/>
    </row>
    <row r="34" spans="1:3">
      <c r="A34" s="245" t="s">
        <v>67</v>
      </c>
      <c r="B34" s="245"/>
      <c r="C34" s="74">
        <v>1</v>
      </c>
    </row>
    <row r="36" spans="1:3" ht="18.75">
      <c r="A36" s="246" t="s">
        <v>68</v>
      </c>
      <c r="B36" s="247"/>
      <c r="C36" s="75">
        <f>IF(C34&lt;&gt;"",IF(C34=1,3.49,(IF(C34=2,6.23,IF(C34=3,8.87,""))))/100,"")</f>
        <v>3.49E-2</v>
      </c>
    </row>
  </sheetData>
  <mergeCells count="11">
    <mergeCell ref="A24:C24"/>
    <mergeCell ref="A1:C1"/>
    <mergeCell ref="A2:C2"/>
    <mergeCell ref="A4:B4"/>
    <mergeCell ref="D5:E5"/>
    <mergeCell ref="A23:C23"/>
    <mergeCell ref="A26:B26"/>
    <mergeCell ref="A31:C31"/>
    <mergeCell ref="A32:C32"/>
    <mergeCell ref="A34:B34"/>
    <mergeCell ref="A36:B36"/>
  </mergeCells>
  <dataValidations count="1">
    <dataValidation type="list" allowBlank="1" showInputMessage="1" showErrorMessage="1" sqref="C4 C34">
      <formula1>"1,2,3"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8"/>
  <sheetViews>
    <sheetView view="pageLayout" zoomScaleNormal="85" zoomScaleSheetLayoutView="85" workbookViewId="0">
      <selection activeCell="E9" sqref="E9"/>
    </sheetView>
  </sheetViews>
  <sheetFormatPr defaultRowHeight="27.95" customHeight="1"/>
  <cols>
    <col min="1" max="1" width="8.28515625" customWidth="1"/>
    <col min="2" max="2" width="19.5703125" customWidth="1"/>
    <col min="3" max="3" width="29.28515625" customWidth="1"/>
    <col min="4" max="4" width="38" customWidth="1"/>
    <col min="5" max="5" width="28.7109375" customWidth="1"/>
    <col min="6" max="6" width="35.7109375" customWidth="1"/>
    <col min="7" max="7" width="22.140625" hidden="1" customWidth="1"/>
    <col min="8" max="8" width="24.5703125" hidden="1" customWidth="1"/>
  </cols>
  <sheetData>
    <row r="1" spans="1:8" ht="39" customHeight="1">
      <c r="A1" s="191" t="s">
        <v>136</v>
      </c>
      <c r="B1" s="192"/>
      <c r="C1" s="192"/>
      <c r="D1" s="192"/>
      <c r="E1" s="192"/>
      <c r="F1" s="192"/>
      <c r="G1" s="192"/>
      <c r="H1" s="192"/>
    </row>
    <row r="2" spans="1:8" ht="36.75" customHeight="1">
      <c r="A2" s="187" t="s">
        <v>213</v>
      </c>
      <c r="B2" s="188"/>
      <c r="C2" s="188"/>
      <c r="D2" s="188"/>
      <c r="E2" s="188"/>
      <c r="F2" s="188"/>
      <c r="G2" s="188"/>
      <c r="H2" s="188"/>
    </row>
    <row r="3" spans="1:8" ht="36.75" customHeight="1">
      <c r="A3" s="109" t="s">
        <v>125</v>
      </c>
      <c r="B3" s="110" t="s">
        <v>130</v>
      </c>
      <c r="C3" s="111" t="s">
        <v>126</v>
      </c>
      <c r="D3" s="112" t="s">
        <v>127</v>
      </c>
      <c r="E3" s="113" t="s">
        <v>128</v>
      </c>
      <c r="F3" s="113" t="s">
        <v>133</v>
      </c>
      <c r="G3" s="113" t="s">
        <v>145</v>
      </c>
      <c r="H3" s="113" t="s">
        <v>144</v>
      </c>
    </row>
    <row r="4" spans="1:8" ht="27.95" customHeight="1">
      <c r="A4" s="3">
        <v>17</v>
      </c>
      <c r="B4" s="189" t="s">
        <v>184</v>
      </c>
      <c r="C4" s="48" t="s">
        <v>185</v>
      </c>
      <c r="D4" s="51" t="s">
        <v>187</v>
      </c>
      <c r="E4" s="49" t="s">
        <v>189</v>
      </c>
      <c r="F4" s="49">
        <v>80</v>
      </c>
      <c r="G4" s="49">
        <f>F4*'Composição serviços PINTURA'!I21</f>
        <v>0</v>
      </c>
      <c r="H4" s="49">
        <f>F4*'Composição serviços TELHADO'!I30</f>
        <v>0</v>
      </c>
    </row>
    <row r="5" spans="1:8" ht="27.95" customHeight="1">
      <c r="A5" s="3">
        <v>18</v>
      </c>
      <c r="B5" s="190"/>
      <c r="C5" s="48" t="s">
        <v>186</v>
      </c>
      <c r="D5" s="51" t="s">
        <v>187</v>
      </c>
      <c r="E5" s="49" t="s">
        <v>190</v>
      </c>
      <c r="F5" s="49">
        <v>100</v>
      </c>
      <c r="G5" s="49">
        <f>F5*'Composição serviços PINTURA'!I21</f>
        <v>0</v>
      </c>
      <c r="H5" s="49">
        <f>F5*'Composição serviços TELHADO'!I30</f>
        <v>0</v>
      </c>
    </row>
    <row r="6" spans="1:8" ht="27.95" customHeight="1">
      <c r="A6" s="3">
        <v>19</v>
      </c>
      <c r="B6" s="190"/>
      <c r="C6" s="48" t="s">
        <v>209</v>
      </c>
      <c r="D6" s="51" t="s">
        <v>188</v>
      </c>
      <c r="E6" s="49" t="s">
        <v>191</v>
      </c>
      <c r="F6" s="49">
        <v>360</v>
      </c>
      <c r="G6" s="49">
        <f>F6*'Composição serviços PINTURA'!I21</f>
        <v>0</v>
      </c>
      <c r="H6" s="49">
        <f>F6*'Composição serviços TELHADO'!I30</f>
        <v>0</v>
      </c>
    </row>
    <row r="7" spans="1:8" ht="33" customHeight="1">
      <c r="A7" s="3">
        <v>20</v>
      </c>
      <c r="B7" s="48" t="s">
        <v>203</v>
      </c>
      <c r="C7" s="48" t="s">
        <v>204</v>
      </c>
      <c r="D7" s="51" t="s">
        <v>205</v>
      </c>
      <c r="E7" s="49" t="s">
        <v>206</v>
      </c>
      <c r="F7" s="49">
        <v>170</v>
      </c>
      <c r="G7" s="49">
        <f>F7*'Composição serviços PINTURA'!I21</f>
        <v>0</v>
      </c>
      <c r="H7" s="49">
        <f>F7*'Composição serviços TELHADO'!I30</f>
        <v>0</v>
      </c>
    </row>
    <row r="8" spans="1:8" ht="27.95" customHeight="1">
      <c r="A8" s="80"/>
      <c r="B8" s="107"/>
      <c r="C8" s="81"/>
      <c r="D8" s="81"/>
      <c r="E8" s="82"/>
      <c r="F8" s="124" t="s">
        <v>3</v>
      </c>
      <c r="G8" s="124"/>
      <c r="H8" s="125">
        <f>SUM(G4:H7)</f>
        <v>0</v>
      </c>
    </row>
  </sheetData>
  <mergeCells count="3">
    <mergeCell ref="B4:B6"/>
    <mergeCell ref="A2:H2"/>
    <mergeCell ref="A1:H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headerFooter>
    <oddHeader>&amp;RTABELA CPOS Nº 176
JULHO/2019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8"/>
  <sheetViews>
    <sheetView view="pageBreakPreview" zoomScale="85" zoomScaleNormal="85" zoomScaleSheetLayoutView="85" workbookViewId="0">
      <selection activeCell="C13" sqref="C13"/>
    </sheetView>
  </sheetViews>
  <sheetFormatPr defaultRowHeight="27.95" customHeight="1"/>
  <cols>
    <col min="1" max="1" width="8.28515625" customWidth="1"/>
    <col min="2" max="2" width="19.5703125" customWidth="1"/>
    <col min="3" max="3" width="29.28515625" customWidth="1"/>
    <col min="4" max="4" width="38" customWidth="1"/>
    <col min="5" max="5" width="28.7109375" customWidth="1"/>
    <col min="6" max="6" width="35.7109375" customWidth="1"/>
    <col min="7" max="7" width="22.140625" hidden="1" customWidth="1"/>
    <col min="8" max="8" width="24.5703125" hidden="1" customWidth="1"/>
  </cols>
  <sheetData>
    <row r="1" spans="1:8" ht="39" customHeight="1">
      <c r="A1" s="191" t="s">
        <v>136</v>
      </c>
      <c r="B1" s="192"/>
      <c r="C1" s="192"/>
      <c r="D1" s="192"/>
      <c r="E1" s="192"/>
      <c r="F1" s="192"/>
      <c r="G1" s="192"/>
      <c r="H1" s="192"/>
    </row>
    <row r="2" spans="1:8" ht="36.75" customHeight="1">
      <c r="A2" s="187" t="s">
        <v>212</v>
      </c>
      <c r="B2" s="188"/>
      <c r="C2" s="188"/>
      <c r="D2" s="188"/>
      <c r="E2" s="188"/>
      <c r="F2" s="188"/>
      <c r="G2" s="188"/>
      <c r="H2" s="188"/>
    </row>
    <row r="3" spans="1:8" ht="36.75" customHeight="1">
      <c r="A3" s="109" t="s">
        <v>125</v>
      </c>
      <c r="B3" s="110" t="s">
        <v>130</v>
      </c>
      <c r="C3" s="111" t="s">
        <v>126</v>
      </c>
      <c r="D3" s="112" t="s">
        <v>127</v>
      </c>
      <c r="E3" s="113" t="s">
        <v>128</v>
      </c>
      <c r="F3" s="113" t="s">
        <v>133</v>
      </c>
      <c r="G3" s="113" t="s">
        <v>145</v>
      </c>
      <c r="H3" s="113" t="s">
        <v>144</v>
      </c>
    </row>
    <row r="4" spans="1:8" ht="27.95" customHeight="1">
      <c r="A4" s="3">
        <v>13</v>
      </c>
      <c r="B4" s="189" t="s">
        <v>192</v>
      </c>
      <c r="C4" s="122" t="s">
        <v>196</v>
      </c>
      <c r="D4" s="51" t="s">
        <v>197</v>
      </c>
      <c r="E4" s="49" t="s">
        <v>198</v>
      </c>
      <c r="F4" s="49">
        <v>50</v>
      </c>
      <c r="G4" s="123">
        <f>F4*'Composição serviços PINTURA'!I21</f>
        <v>0</v>
      </c>
      <c r="H4" s="49">
        <f>F4*'Composição serviços TELHADO'!I30</f>
        <v>0</v>
      </c>
    </row>
    <row r="5" spans="1:8" ht="27.95" customHeight="1">
      <c r="A5" s="3">
        <v>14</v>
      </c>
      <c r="B5" s="190"/>
      <c r="C5" s="122" t="s">
        <v>201</v>
      </c>
      <c r="D5" s="51" t="s">
        <v>197</v>
      </c>
      <c r="E5" s="49" t="s">
        <v>199</v>
      </c>
      <c r="F5" s="49">
        <v>50</v>
      </c>
      <c r="G5" s="123">
        <f>F5*'Composição serviços PINTURA'!I21</f>
        <v>0</v>
      </c>
      <c r="H5" s="49">
        <f>F5*'Composição serviços TELHADO'!I30</f>
        <v>0</v>
      </c>
    </row>
    <row r="6" spans="1:8" ht="27.95" customHeight="1">
      <c r="A6" s="3">
        <v>15</v>
      </c>
      <c r="B6" s="193"/>
      <c r="C6" s="122" t="s">
        <v>202</v>
      </c>
      <c r="D6" s="51" t="s">
        <v>197</v>
      </c>
      <c r="E6" s="49" t="s">
        <v>200</v>
      </c>
      <c r="F6" s="49">
        <v>70</v>
      </c>
      <c r="G6" s="123">
        <f>F6*'Composição serviços PINTURA'!I21</f>
        <v>0</v>
      </c>
      <c r="H6" s="49">
        <f>F6*'Composição serviços TELHADO'!I30</f>
        <v>0</v>
      </c>
    </row>
    <row r="7" spans="1:8" ht="27.95" customHeight="1">
      <c r="A7" s="3">
        <v>16</v>
      </c>
      <c r="B7" s="122" t="s">
        <v>193</v>
      </c>
      <c r="C7" s="122" t="s">
        <v>143</v>
      </c>
      <c r="D7" s="51" t="s">
        <v>194</v>
      </c>
      <c r="E7" s="49" t="s">
        <v>195</v>
      </c>
      <c r="F7" s="49">
        <v>160</v>
      </c>
      <c r="G7" s="123">
        <f>F7*'Composição serviços PINTURA'!I21</f>
        <v>0</v>
      </c>
      <c r="H7" s="49">
        <f>F7*'Composição serviços TELHADO'!I30</f>
        <v>0</v>
      </c>
    </row>
    <row r="8" spans="1:8" ht="27.95" customHeight="1">
      <c r="A8" s="80"/>
      <c r="B8" s="107"/>
      <c r="C8" s="81"/>
      <c r="D8" s="81"/>
      <c r="E8" s="82"/>
      <c r="F8" s="124" t="s">
        <v>3</v>
      </c>
      <c r="G8" s="124"/>
      <c r="H8" s="125">
        <f>SUM(G4:H7)</f>
        <v>0</v>
      </c>
    </row>
  </sheetData>
  <mergeCells count="3">
    <mergeCell ref="A2:H2"/>
    <mergeCell ref="A1:H1"/>
    <mergeCell ref="B4:B6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Header>&amp;CFEENA - Rede de dados e telefonia&amp;RTABELA CPOS Nº 175
março/2019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11"/>
  <sheetViews>
    <sheetView view="pageLayout" zoomScaleNormal="85" zoomScaleSheetLayoutView="85" workbookViewId="0">
      <selection activeCell="C13" sqref="C13"/>
    </sheetView>
  </sheetViews>
  <sheetFormatPr defaultRowHeight="27.95" customHeight="1"/>
  <cols>
    <col min="1" max="1" width="8.28515625" customWidth="1"/>
    <col min="2" max="2" width="19.5703125" customWidth="1"/>
    <col min="3" max="3" width="29.28515625" customWidth="1"/>
    <col min="4" max="4" width="38" customWidth="1"/>
    <col min="5" max="5" width="28.7109375" customWidth="1"/>
    <col min="6" max="6" width="35.7109375" customWidth="1"/>
    <col min="7" max="7" width="22.140625" hidden="1" customWidth="1"/>
    <col min="8" max="8" width="24.5703125" hidden="1" customWidth="1"/>
  </cols>
  <sheetData>
    <row r="1" spans="1:8" ht="39" customHeight="1">
      <c r="A1" s="191" t="s">
        <v>136</v>
      </c>
      <c r="B1" s="192"/>
      <c r="C1" s="192"/>
      <c r="D1" s="192"/>
      <c r="E1" s="192"/>
      <c r="F1" s="192"/>
      <c r="G1" s="192"/>
      <c r="H1" s="192"/>
    </row>
    <row r="2" spans="1:8" ht="36.75" customHeight="1">
      <c r="A2" s="187" t="s">
        <v>211</v>
      </c>
      <c r="B2" s="188"/>
      <c r="C2" s="188"/>
      <c r="D2" s="188"/>
      <c r="E2" s="188"/>
      <c r="F2" s="188"/>
      <c r="G2" s="188"/>
      <c r="H2" s="188"/>
    </row>
    <row r="3" spans="1:8" ht="36.75" customHeight="1">
      <c r="A3" s="109" t="s">
        <v>125</v>
      </c>
      <c r="B3" s="110" t="s">
        <v>130</v>
      </c>
      <c r="C3" s="111" t="s">
        <v>126</v>
      </c>
      <c r="D3" s="112" t="s">
        <v>127</v>
      </c>
      <c r="E3" s="113" t="s">
        <v>128</v>
      </c>
      <c r="F3" s="113" t="s">
        <v>133</v>
      </c>
      <c r="G3" s="113" t="s">
        <v>145</v>
      </c>
      <c r="H3" s="113" t="s">
        <v>144</v>
      </c>
    </row>
    <row r="4" spans="1:8" ht="27.95" customHeight="1">
      <c r="A4" s="3">
        <v>6</v>
      </c>
      <c r="B4" s="126" t="s">
        <v>141</v>
      </c>
      <c r="C4" s="122" t="s">
        <v>142</v>
      </c>
      <c r="D4" s="122" t="s">
        <v>163</v>
      </c>
      <c r="E4" s="49" t="s">
        <v>164</v>
      </c>
      <c r="F4" s="49">
        <v>600</v>
      </c>
      <c r="G4" s="123">
        <f>F4*'Composição serviços PINTURA'!I21</f>
        <v>0</v>
      </c>
      <c r="H4" s="49">
        <f>F4*'Composição serviços TELHADO'!I30</f>
        <v>0</v>
      </c>
    </row>
    <row r="5" spans="1:8" ht="27.95" customHeight="1">
      <c r="A5" s="3">
        <v>7</v>
      </c>
      <c r="B5" s="189" t="s">
        <v>170</v>
      </c>
      <c r="C5" s="122" t="s">
        <v>171</v>
      </c>
      <c r="D5" s="51" t="s">
        <v>172</v>
      </c>
      <c r="E5" s="49" t="s">
        <v>183</v>
      </c>
      <c r="F5" s="49">
        <v>180</v>
      </c>
      <c r="G5" s="123">
        <f>F5*'Composição serviços PINTURA'!I21</f>
        <v>0</v>
      </c>
      <c r="H5" s="49">
        <f>F5*'Composição serviços TELHADO'!I30</f>
        <v>0</v>
      </c>
    </row>
    <row r="6" spans="1:8" ht="27.95" customHeight="1">
      <c r="A6" s="3">
        <v>8</v>
      </c>
      <c r="B6" s="190"/>
      <c r="C6" s="122" t="s">
        <v>173</v>
      </c>
      <c r="D6" s="51" t="s">
        <v>172</v>
      </c>
      <c r="E6" s="49" t="s">
        <v>178</v>
      </c>
      <c r="F6" s="49">
        <v>154</v>
      </c>
      <c r="G6" s="123">
        <f>F6*'Composição serviços PINTURA'!I21</f>
        <v>0</v>
      </c>
      <c r="H6" s="49">
        <f>F6*'Composição serviços TELHADO'!I30</f>
        <v>0</v>
      </c>
    </row>
    <row r="7" spans="1:8" ht="27.95" customHeight="1">
      <c r="A7" s="3">
        <v>9</v>
      </c>
      <c r="B7" s="190"/>
      <c r="C7" s="122" t="s">
        <v>174</v>
      </c>
      <c r="D7" s="51" t="s">
        <v>172</v>
      </c>
      <c r="E7" s="49" t="s">
        <v>179</v>
      </c>
      <c r="F7" s="49">
        <v>195</v>
      </c>
      <c r="G7" s="123">
        <f>F7*'Composição serviços PINTURA'!I21</f>
        <v>0</v>
      </c>
      <c r="H7" s="49">
        <f>F7*'Composição serviços TELHADO'!I30</f>
        <v>0</v>
      </c>
    </row>
    <row r="8" spans="1:8" ht="27.95" customHeight="1">
      <c r="A8" s="3">
        <v>10</v>
      </c>
      <c r="B8" s="190"/>
      <c r="C8" s="122" t="s">
        <v>175</v>
      </c>
      <c r="D8" s="51" t="s">
        <v>172</v>
      </c>
      <c r="E8" s="49" t="s">
        <v>180</v>
      </c>
      <c r="F8" s="49">
        <v>234</v>
      </c>
      <c r="G8" s="123">
        <f>F8*'Composição serviços PINTURA'!I21</f>
        <v>0</v>
      </c>
      <c r="H8" s="49">
        <f>F8*'Composição serviços TELHADO'!I30</f>
        <v>0</v>
      </c>
    </row>
    <row r="9" spans="1:8" ht="27.95" customHeight="1">
      <c r="A9" s="3">
        <v>11</v>
      </c>
      <c r="B9" s="190"/>
      <c r="C9" s="122" t="s">
        <v>176</v>
      </c>
      <c r="D9" s="51" t="s">
        <v>172</v>
      </c>
      <c r="E9" s="49" t="s">
        <v>181</v>
      </c>
      <c r="F9" s="49">
        <v>135</v>
      </c>
      <c r="G9" s="123">
        <f>F9*'Composição serviços PINTURA'!I21</f>
        <v>0</v>
      </c>
      <c r="H9" s="49">
        <f>F9*'Composição serviços TELHADO'!I30</f>
        <v>0</v>
      </c>
    </row>
    <row r="10" spans="1:8" ht="27.95" customHeight="1">
      <c r="A10" s="3">
        <v>12</v>
      </c>
      <c r="B10" s="190"/>
      <c r="C10" s="122" t="s">
        <v>177</v>
      </c>
      <c r="D10" s="51" t="s">
        <v>172</v>
      </c>
      <c r="E10" s="49" t="s">
        <v>182</v>
      </c>
      <c r="F10" s="49">
        <v>128</v>
      </c>
      <c r="G10" s="123">
        <f>F10*'Composição serviços PINTURA'!I21</f>
        <v>0</v>
      </c>
      <c r="H10" s="49">
        <f>F10*'Composição serviços TELHADO'!I30</f>
        <v>0</v>
      </c>
    </row>
    <row r="11" spans="1:8" ht="27.95" customHeight="1">
      <c r="A11" s="80"/>
      <c r="B11" s="107"/>
      <c r="C11" s="81"/>
      <c r="D11" s="81"/>
      <c r="E11" s="82"/>
      <c r="F11" s="124" t="s">
        <v>3</v>
      </c>
      <c r="G11" s="124"/>
      <c r="H11" s="125">
        <f>SUM(G4:H10)</f>
        <v>0</v>
      </c>
    </row>
  </sheetData>
  <mergeCells count="3">
    <mergeCell ref="A2:H2"/>
    <mergeCell ref="A1:H1"/>
    <mergeCell ref="B5:B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headerFooter>
    <oddHeader>&amp;RTABELA CPOS Nº 176
JULHO/2019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9"/>
  <sheetViews>
    <sheetView view="pageLayout" zoomScaleNormal="85" zoomScaleSheetLayoutView="85" workbookViewId="0">
      <selection activeCell="C11" sqref="C11"/>
    </sheetView>
  </sheetViews>
  <sheetFormatPr defaultRowHeight="27.95" customHeight="1"/>
  <cols>
    <col min="1" max="1" width="8.28515625" customWidth="1"/>
    <col min="2" max="2" width="19.5703125" customWidth="1"/>
    <col min="3" max="3" width="29.28515625" customWidth="1"/>
    <col min="4" max="4" width="38" customWidth="1"/>
    <col min="5" max="5" width="28.7109375" customWidth="1"/>
    <col min="6" max="6" width="35.7109375" customWidth="1"/>
    <col min="7" max="7" width="22.140625" hidden="1" customWidth="1"/>
    <col min="8" max="8" width="24.5703125" hidden="1" customWidth="1"/>
  </cols>
  <sheetData>
    <row r="1" spans="1:8" ht="39" customHeight="1">
      <c r="A1" s="191" t="s">
        <v>136</v>
      </c>
      <c r="B1" s="192"/>
      <c r="C1" s="192"/>
      <c r="D1" s="192"/>
      <c r="E1" s="192"/>
      <c r="F1" s="192"/>
      <c r="G1" s="192"/>
      <c r="H1" s="192"/>
    </row>
    <row r="2" spans="1:8" ht="36.75" customHeight="1">
      <c r="A2" s="187" t="s">
        <v>210</v>
      </c>
      <c r="B2" s="188"/>
      <c r="C2" s="188"/>
      <c r="D2" s="188"/>
      <c r="E2" s="188"/>
      <c r="F2" s="188"/>
      <c r="G2" s="188"/>
      <c r="H2" s="188"/>
    </row>
    <row r="3" spans="1:8" ht="36.75" customHeight="1">
      <c r="A3" s="109" t="s">
        <v>125</v>
      </c>
      <c r="B3" s="110" t="s">
        <v>130</v>
      </c>
      <c r="C3" s="111" t="s">
        <v>126</v>
      </c>
      <c r="D3" s="112" t="s">
        <v>127</v>
      </c>
      <c r="E3" s="113" t="s">
        <v>128</v>
      </c>
      <c r="F3" s="113" t="s">
        <v>133</v>
      </c>
      <c r="G3" s="113" t="s">
        <v>145</v>
      </c>
      <c r="H3" s="113" t="s">
        <v>144</v>
      </c>
    </row>
    <row r="4" spans="1:8" ht="45" customHeight="1">
      <c r="A4" s="3">
        <v>1</v>
      </c>
      <c r="B4" s="189" t="s">
        <v>135</v>
      </c>
      <c r="C4" s="122" t="s">
        <v>137</v>
      </c>
      <c r="D4" s="51" t="s">
        <v>165</v>
      </c>
      <c r="E4" s="49" t="s">
        <v>166</v>
      </c>
      <c r="F4" s="123">
        <v>150</v>
      </c>
      <c r="G4" s="123">
        <f>F4*'Composição serviços PINTURA'!I21</f>
        <v>0</v>
      </c>
      <c r="H4" s="123">
        <f>F4*'Composição serviços TELHADO'!I30</f>
        <v>0</v>
      </c>
    </row>
    <row r="5" spans="1:8" ht="45" customHeight="1">
      <c r="A5" s="3">
        <v>2</v>
      </c>
      <c r="B5" s="190"/>
      <c r="C5" s="122" t="s">
        <v>138</v>
      </c>
      <c r="D5" s="51" t="s">
        <v>165</v>
      </c>
      <c r="E5" s="49" t="s">
        <v>169</v>
      </c>
      <c r="F5" s="49">
        <v>160</v>
      </c>
      <c r="G5" s="123">
        <f>F5*'Composição serviços PINTURA'!I21</f>
        <v>0</v>
      </c>
      <c r="H5" s="123">
        <f>F5*'Composição serviços TELHADO'!I30</f>
        <v>0</v>
      </c>
    </row>
    <row r="6" spans="1:8" ht="45" customHeight="1">
      <c r="A6" s="3">
        <v>3</v>
      </c>
      <c r="B6" s="190"/>
      <c r="C6" s="122" t="s">
        <v>139</v>
      </c>
      <c r="D6" s="51" t="s">
        <v>165</v>
      </c>
      <c r="E6" s="49" t="s">
        <v>166</v>
      </c>
      <c r="F6" s="49">
        <v>25</v>
      </c>
      <c r="G6" s="123">
        <f>F6*'Composição serviços PINTURA'!I21</f>
        <v>0</v>
      </c>
      <c r="H6" s="49">
        <f>F6*'Composição serviços TELHADO'!I30</f>
        <v>0</v>
      </c>
    </row>
    <row r="7" spans="1:8" ht="45" customHeight="1">
      <c r="A7" s="3">
        <v>4</v>
      </c>
      <c r="B7" s="190"/>
      <c r="C7" s="122" t="s">
        <v>168</v>
      </c>
      <c r="D7" s="51" t="s">
        <v>165</v>
      </c>
      <c r="E7" s="49" t="s">
        <v>167</v>
      </c>
      <c r="F7" s="49">
        <v>130</v>
      </c>
      <c r="G7" s="123">
        <f>F7*'Composição serviços PINTURA'!I21</f>
        <v>0</v>
      </c>
      <c r="H7" s="49">
        <f>F7*'Composição serviços TELHADO'!I30</f>
        <v>0</v>
      </c>
    </row>
    <row r="8" spans="1:8" ht="45" customHeight="1">
      <c r="A8" s="3">
        <v>5</v>
      </c>
      <c r="B8" s="190"/>
      <c r="C8" s="122" t="s">
        <v>140</v>
      </c>
      <c r="D8" s="51" t="s">
        <v>165</v>
      </c>
      <c r="E8" s="49" t="s">
        <v>166</v>
      </c>
      <c r="F8" s="49">
        <v>100</v>
      </c>
      <c r="G8" s="123">
        <f>F8*'Composição serviços PINTURA'!I21</f>
        <v>0</v>
      </c>
      <c r="H8" s="49">
        <f>F8*'Composição serviços TELHADO'!I30</f>
        <v>0</v>
      </c>
    </row>
    <row r="9" spans="1:8" ht="27.95" customHeight="1">
      <c r="A9" s="80"/>
      <c r="B9" s="107"/>
      <c r="C9" s="81"/>
      <c r="D9" s="81"/>
      <c r="E9" s="82"/>
      <c r="F9" s="124" t="s">
        <v>3</v>
      </c>
      <c r="G9" s="124"/>
      <c r="H9" s="125">
        <f>SUM(G4:H8)</f>
        <v>0</v>
      </c>
    </row>
  </sheetData>
  <mergeCells count="3">
    <mergeCell ref="A2:H2"/>
    <mergeCell ref="A1:H1"/>
    <mergeCell ref="B4:B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headerFooter>
    <oddHeader>&amp;RTABELA CPOS Nº 176
JULHO/2019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1"/>
  <sheetViews>
    <sheetView view="pageLayout" topLeftCell="A13" zoomScaleNormal="85" zoomScaleSheetLayoutView="85" workbookViewId="0">
      <selection activeCell="H15" sqref="H15"/>
    </sheetView>
  </sheetViews>
  <sheetFormatPr defaultRowHeight="27.95" customHeight="1"/>
  <cols>
    <col min="1" max="1" width="8.28515625" customWidth="1"/>
    <col min="2" max="2" width="15.28515625" customWidth="1"/>
    <col min="3" max="3" width="76.85546875" customWidth="1"/>
    <col min="4" max="4" width="12.85546875" customWidth="1"/>
    <col min="5" max="5" width="20" customWidth="1"/>
    <col min="6" max="6" width="19.140625" customWidth="1"/>
    <col min="7" max="7" width="13.5703125" customWidth="1"/>
    <col min="8" max="8" width="15.42578125" customWidth="1"/>
    <col min="9" max="9" width="34.42578125" customWidth="1"/>
  </cols>
  <sheetData>
    <row r="1" spans="1:9" ht="16.5" customHeight="1">
      <c r="A1" s="200" t="s">
        <v>5</v>
      </c>
      <c r="B1" s="202" t="s">
        <v>6</v>
      </c>
      <c r="C1" s="202" t="s">
        <v>7</v>
      </c>
      <c r="D1" s="204" t="s">
        <v>8</v>
      </c>
      <c r="E1" s="206" t="s">
        <v>9</v>
      </c>
      <c r="F1" s="208" t="s">
        <v>10</v>
      </c>
      <c r="G1" s="208"/>
      <c r="H1" s="208"/>
      <c r="I1" s="209"/>
    </row>
    <row r="2" spans="1:9" ht="19.5" customHeight="1">
      <c r="A2" s="201"/>
      <c r="B2" s="203"/>
      <c r="C2" s="203"/>
      <c r="D2" s="205"/>
      <c r="E2" s="207"/>
      <c r="F2" s="1" t="s">
        <v>11</v>
      </c>
      <c r="G2" s="1" t="s">
        <v>12</v>
      </c>
      <c r="H2" s="1" t="s">
        <v>13</v>
      </c>
      <c r="I2" s="2" t="s">
        <v>14</v>
      </c>
    </row>
    <row r="3" spans="1:9" ht="39" customHeight="1">
      <c r="A3" s="194" t="s">
        <v>146</v>
      </c>
      <c r="B3" s="195"/>
      <c r="C3" s="195"/>
      <c r="D3" s="195"/>
      <c r="E3" s="195"/>
      <c r="F3" s="195"/>
      <c r="G3" s="195"/>
      <c r="H3" s="195"/>
      <c r="I3" s="196"/>
    </row>
    <row r="4" spans="1:9" ht="27.95" customHeight="1">
      <c r="A4" s="4">
        <v>2</v>
      </c>
      <c r="B4" s="10"/>
      <c r="C4" s="11" t="s">
        <v>81</v>
      </c>
      <c r="D4" s="5"/>
      <c r="E4" s="6"/>
      <c r="F4" s="7"/>
      <c r="G4" s="7"/>
      <c r="H4" s="9"/>
      <c r="I4" s="8">
        <f>SUM(I5:I9)</f>
        <v>0</v>
      </c>
    </row>
    <row r="5" spans="1:9" ht="27.95" customHeight="1">
      <c r="A5" s="3" t="s">
        <v>35</v>
      </c>
      <c r="B5" s="48" t="s">
        <v>147</v>
      </c>
      <c r="C5" s="51" t="s">
        <v>148</v>
      </c>
      <c r="D5" s="49" t="s">
        <v>0</v>
      </c>
      <c r="E5" s="49">
        <v>200</v>
      </c>
      <c r="F5" s="49"/>
      <c r="G5" s="49"/>
      <c r="H5" s="49"/>
      <c r="I5" s="12">
        <f>H5*E5</f>
        <v>0</v>
      </c>
    </row>
    <row r="6" spans="1:9" ht="27.95" customHeight="1">
      <c r="A6" s="3" t="s">
        <v>36</v>
      </c>
      <c r="B6" s="48" t="s">
        <v>149</v>
      </c>
      <c r="C6" s="51" t="s">
        <v>150</v>
      </c>
      <c r="D6" s="49" t="s">
        <v>71</v>
      </c>
      <c r="E6" s="49">
        <v>10</v>
      </c>
      <c r="F6" s="49"/>
      <c r="G6" s="49"/>
      <c r="H6" s="49"/>
      <c r="I6" s="12">
        <f t="shared" ref="I6:I8" si="0">H6*E6</f>
        <v>0</v>
      </c>
    </row>
    <row r="7" spans="1:9" ht="27.95" customHeight="1">
      <c r="A7" s="3" t="s">
        <v>37</v>
      </c>
      <c r="B7" s="48" t="s">
        <v>151</v>
      </c>
      <c r="C7" s="51" t="s">
        <v>152</v>
      </c>
      <c r="D7" s="49" t="s">
        <v>1</v>
      </c>
      <c r="E7" s="49">
        <v>40</v>
      </c>
      <c r="F7" s="49">
        <v>0</v>
      </c>
      <c r="G7" s="49"/>
      <c r="H7" s="49"/>
      <c r="I7" s="12">
        <f t="shared" si="0"/>
        <v>0</v>
      </c>
    </row>
    <row r="8" spans="1:9" ht="27.95" customHeight="1">
      <c r="A8" s="3" t="s">
        <v>70</v>
      </c>
      <c r="B8" s="48" t="s">
        <v>153</v>
      </c>
      <c r="C8" s="51" t="s">
        <v>154</v>
      </c>
      <c r="D8" s="49" t="s">
        <v>155</v>
      </c>
      <c r="E8" s="49">
        <v>80</v>
      </c>
      <c r="F8" s="49"/>
      <c r="G8" s="49"/>
      <c r="H8" s="49"/>
      <c r="I8" s="12">
        <f t="shared" si="0"/>
        <v>0</v>
      </c>
    </row>
    <row r="9" spans="1:9" ht="27.95" customHeight="1">
      <c r="A9" s="3" t="s">
        <v>120</v>
      </c>
      <c r="B9" s="48" t="s">
        <v>118</v>
      </c>
      <c r="C9" s="51" t="s">
        <v>119</v>
      </c>
      <c r="D9" s="49" t="s">
        <v>0</v>
      </c>
      <c r="E9" s="49">
        <v>350</v>
      </c>
      <c r="F9" s="49"/>
      <c r="G9" s="49"/>
      <c r="H9" s="49"/>
      <c r="I9" s="13">
        <f t="shared" ref="I9" si="1">H9*E9</f>
        <v>0</v>
      </c>
    </row>
    <row r="10" spans="1:9" ht="27.95" customHeight="1">
      <c r="A10" s="197"/>
      <c r="B10" s="198"/>
      <c r="C10" s="198"/>
      <c r="D10" s="198"/>
      <c r="E10" s="198"/>
      <c r="F10" s="198"/>
      <c r="G10" s="198"/>
      <c r="H10" s="198"/>
      <c r="I10" s="199"/>
    </row>
    <row r="11" spans="1:9" ht="27.95" customHeight="1">
      <c r="A11" s="4">
        <v>3</v>
      </c>
      <c r="B11" s="10"/>
      <c r="C11" s="11" t="s">
        <v>156</v>
      </c>
      <c r="D11" s="5"/>
      <c r="E11" s="6"/>
      <c r="F11" s="7"/>
      <c r="G11" s="7"/>
      <c r="H11" s="9"/>
      <c r="I11" s="8">
        <f>SUM(I12:I16)</f>
        <v>0</v>
      </c>
    </row>
    <row r="12" spans="1:9" ht="27.95" customHeight="1">
      <c r="A12" s="3" t="s">
        <v>18</v>
      </c>
      <c r="B12" s="48" t="s">
        <v>157</v>
      </c>
      <c r="C12" s="51" t="s">
        <v>158</v>
      </c>
      <c r="D12" s="49" t="s">
        <v>0</v>
      </c>
      <c r="E12" s="49">
        <v>50</v>
      </c>
      <c r="F12" s="49"/>
      <c r="G12" s="49"/>
      <c r="H12" s="49"/>
      <c r="I12" s="12">
        <f t="shared" ref="I12:I13" si="2">H12*E12</f>
        <v>0</v>
      </c>
    </row>
    <row r="13" spans="1:9" ht="27.95" customHeight="1">
      <c r="A13" s="3" t="s">
        <v>22</v>
      </c>
      <c r="B13" s="48" t="s">
        <v>116</v>
      </c>
      <c r="C13" s="51" t="s">
        <v>117</v>
      </c>
      <c r="D13" s="49" t="s">
        <v>0</v>
      </c>
      <c r="E13" s="49">
        <v>500</v>
      </c>
      <c r="F13" s="49"/>
      <c r="G13" s="49"/>
      <c r="H13" s="49"/>
      <c r="I13" s="12">
        <f t="shared" si="2"/>
        <v>0</v>
      </c>
    </row>
    <row r="14" spans="1:9" ht="27.95" customHeight="1">
      <c r="A14" s="3" t="s">
        <v>23</v>
      </c>
      <c r="B14" s="48" t="s">
        <v>159</v>
      </c>
      <c r="C14" s="51" t="s">
        <v>160</v>
      </c>
      <c r="D14" s="49" t="s">
        <v>0</v>
      </c>
      <c r="E14" s="49">
        <v>350</v>
      </c>
      <c r="F14" s="49"/>
      <c r="G14" s="49"/>
      <c r="H14" s="49"/>
      <c r="I14" s="12">
        <f>H14*E14</f>
        <v>0</v>
      </c>
    </row>
    <row r="15" spans="1:9" ht="27.95" customHeight="1">
      <c r="A15" s="3" t="s">
        <v>24</v>
      </c>
      <c r="B15" s="48" t="s">
        <v>161</v>
      </c>
      <c r="C15" s="51" t="s">
        <v>162</v>
      </c>
      <c r="D15" s="49" t="s">
        <v>0</v>
      </c>
      <c r="E15" s="49">
        <v>100</v>
      </c>
      <c r="F15" s="49"/>
      <c r="G15" s="49"/>
      <c r="H15" s="49"/>
      <c r="I15" s="12">
        <f>H15*E15</f>
        <v>0</v>
      </c>
    </row>
    <row r="16" spans="1:9" ht="27.95" customHeight="1">
      <c r="A16" s="3"/>
      <c r="B16" s="48"/>
      <c r="C16" s="51"/>
      <c r="D16" s="49"/>
      <c r="E16" s="49"/>
      <c r="F16" s="49"/>
      <c r="G16" s="49"/>
      <c r="H16" s="49"/>
      <c r="I16" s="12"/>
    </row>
    <row r="17" spans="1:9" ht="27.95" customHeight="1">
      <c r="A17" s="86"/>
      <c r="B17" s="87"/>
      <c r="C17" s="87" t="s">
        <v>3</v>
      </c>
      <c r="D17" s="87"/>
      <c r="E17" s="88"/>
      <c r="F17" s="88"/>
      <c r="G17" s="88"/>
      <c r="H17" s="98"/>
      <c r="I17" s="99">
        <f>I11+I4</f>
        <v>0</v>
      </c>
    </row>
    <row r="18" spans="1:9" ht="27.95" customHeight="1">
      <c r="A18" s="89"/>
      <c r="B18" s="90"/>
      <c r="C18" s="90" t="s">
        <v>223</v>
      </c>
      <c r="D18" s="90"/>
      <c r="E18" s="91"/>
      <c r="F18" s="91"/>
      <c r="G18" s="91"/>
      <c r="H18" s="100"/>
      <c r="I18" s="101">
        <f>I17*0.0349</f>
        <v>0</v>
      </c>
    </row>
    <row r="19" spans="1:9" ht="27.95" customHeight="1">
      <c r="A19" s="92"/>
      <c r="B19" s="93"/>
      <c r="C19" s="93" t="s">
        <v>224</v>
      </c>
      <c r="D19" s="93"/>
      <c r="E19" s="94"/>
      <c r="F19" s="94"/>
      <c r="G19" s="94"/>
      <c r="H19" s="102"/>
      <c r="I19" s="103">
        <f>(I18+I17)*0.2369</f>
        <v>0</v>
      </c>
    </row>
    <row r="20" spans="1:9" ht="27.95" customHeight="1">
      <c r="A20" s="95"/>
      <c r="B20" s="96"/>
      <c r="C20" s="104" t="s">
        <v>4</v>
      </c>
      <c r="D20" s="96"/>
      <c r="E20" s="97"/>
      <c r="F20" s="97"/>
      <c r="G20" s="97"/>
      <c r="H20" s="105"/>
      <c r="I20" s="106">
        <f>SUM(I17:I19)</f>
        <v>0</v>
      </c>
    </row>
    <row r="21" spans="1:9" ht="27.95" customHeight="1">
      <c r="A21" s="80"/>
      <c r="B21" s="81"/>
      <c r="C21" s="81" t="s">
        <v>124</v>
      </c>
      <c r="D21" s="82"/>
      <c r="E21" s="83"/>
      <c r="F21" s="83"/>
      <c r="G21" s="83"/>
      <c r="H21" s="84"/>
      <c r="I21" s="85">
        <f>I20/100</f>
        <v>0</v>
      </c>
    </row>
  </sheetData>
  <mergeCells count="8">
    <mergeCell ref="A3:I3"/>
    <mergeCell ref="A10:I10"/>
    <mergeCell ref="A1:A2"/>
    <mergeCell ref="B1:B2"/>
    <mergeCell ref="C1:C2"/>
    <mergeCell ref="D1:D2"/>
    <mergeCell ref="E1:E2"/>
    <mergeCell ref="F1:I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Header>&amp;CMANUTENÇÃO PREDIAL EDIFICAÇÕES DLN/DLS
COMPOSIÇÃO DE SERVIÇOS DE PINTURA&amp;RTABELA CPOS Nº 176
JULHO/2019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8"/>
  <sheetViews>
    <sheetView view="pageBreakPreview" topLeftCell="A13" zoomScale="85" zoomScaleNormal="85" zoomScaleSheetLayoutView="85" workbookViewId="0">
      <selection activeCell="H26" sqref="H26"/>
    </sheetView>
  </sheetViews>
  <sheetFormatPr defaultRowHeight="27.95" customHeight="1"/>
  <cols>
    <col min="1" max="1" width="8.28515625" customWidth="1"/>
    <col min="2" max="2" width="19.5703125" customWidth="1"/>
    <col min="3" max="3" width="29.28515625" customWidth="1"/>
    <col min="4" max="4" width="38" customWidth="1"/>
    <col min="5" max="5" width="28.7109375" customWidth="1"/>
    <col min="6" max="6" width="35.7109375" customWidth="1"/>
    <col min="7" max="7" width="22.140625" customWidth="1"/>
    <col min="8" max="8" width="24.5703125" customWidth="1"/>
  </cols>
  <sheetData>
    <row r="1" spans="1:8" ht="39" customHeight="1">
      <c r="A1" s="191" t="s">
        <v>136</v>
      </c>
      <c r="B1" s="192"/>
      <c r="C1" s="192"/>
      <c r="D1" s="192"/>
      <c r="E1" s="192"/>
      <c r="F1" s="192"/>
      <c r="G1" s="192"/>
      <c r="H1" s="192"/>
    </row>
    <row r="2" spans="1:8" ht="36.75" customHeight="1">
      <c r="A2" s="187" t="s">
        <v>72</v>
      </c>
      <c r="B2" s="188"/>
      <c r="C2" s="188"/>
      <c r="D2" s="188"/>
      <c r="E2" s="188"/>
      <c r="F2" s="188"/>
      <c r="G2" s="108"/>
      <c r="H2" s="114"/>
    </row>
    <row r="3" spans="1:8" ht="36.75" customHeight="1">
      <c r="A3" s="109" t="s">
        <v>125</v>
      </c>
      <c r="B3" s="110" t="s">
        <v>130</v>
      </c>
      <c r="C3" s="111" t="s">
        <v>126</v>
      </c>
      <c r="D3" s="112" t="s">
        <v>127</v>
      </c>
      <c r="E3" s="113" t="s">
        <v>128</v>
      </c>
      <c r="F3" s="113" t="s">
        <v>133</v>
      </c>
      <c r="G3" s="113" t="s">
        <v>145</v>
      </c>
      <c r="H3" s="113" t="s">
        <v>144</v>
      </c>
    </row>
    <row r="4" spans="1:8" ht="45" customHeight="1">
      <c r="A4" s="3">
        <v>1</v>
      </c>
      <c r="B4" s="189" t="s">
        <v>135</v>
      </c>
      <c r="C4" s="122" t="s">
        <v>137</v>
      </c>
      <c r="D4" s="51" t="s">
        <v>165</v>
      </c>
      <c r="E4" s="49" t="s">
        <v>166</v>
      </c>
      <c r="F4" s="123">
        <v>150</v>
      </c>
      <c r="G4" s="123">
        <f>F4*'Composição serviços PINTURA'!I21</f>
        <v>0</v>
      </c>
      <c r="H4" s="123"/>
    </row>
    <row r="5" spans="1:8" ht="45" customHeight="1">
      <c r="A5" s="3">
        <v>2</v>
      </c>
      <c r="B5" s="190"/>
      <c r="C5" s="122" t="s">
        <v>138</v>
      </c>
      <c r="D5" s="51" t="s">
        <v>165</v>
      </c>
      <c r="E5" s="49" t="s">
        <v>169</v>
      </c>
      <c r="F5" s="123">
        <v>160</v>
      </c>
      <c r="G5" s="123">
        <f>F5*'Composição serviços PINTURA'!I21</f>
        <v>0</v>
      </c>
      <c r="H5" s="123"/>
    </row>
    <row r="6" spans="1:8" ht="45" customHeight="1">
      <c r="A6" s="3">
        <v>4</v>
      </c>
      <c r="B6" s="190"/>
      <c r="C6" s="122" t="s">
        <v>139</v>
      </c>
      <c r="D6" s="51" t="s">
        <v>165</v>
      </c>
      <c r="E6" s="49" t="s">
        <v>166</v>
      </c>
      <c r="F6" s="49">
        <v>25</v>
      </c>
      <c r="G6" s="123">
        <f>F6*'Composição serviços PINTURA'!I21</f>
        <v>0</v>
      </c>
      <c r="H6" s="49"/>
    </row>
    <row r="7" spans="1:8" ht="45" customHeight="1">
      <c r="A7" s="3">
        <v>5</v>
      </c>
      <c r="B7" s="190"/>
      <c r="C7" s="122" t="s">
        <v>168</v>
      </c>
      <c r="D7" s="51" t="s">
        <v>165</v>
      </c>
      <c r="E7" s="49" t="s">
        <v>167</v>
      </c>
      <c r="F7" s="49">
        <v>130</v>
      </c>
      <c r="G7" s="123">
        <f>F7*'Composição serviços PINTURA'!I21</f>
        <v>0</v>
      </c>
      <c r="H7" s="49"/>
    </row>
    <row r="8" spans="1:8" ht="45" customHeight="1">
      <c r="A8" s="3">
        <v>6</v>
      </c>
      <c r="B8" s="190"/>
      <c r="C8" s="122" t="s">
        <v>140</v>
      </c>
      <c r="D8" s="51" t="s">
        <v>165</v>
      </c>
      <c r="E8" s="49" t="s">
        <v>166</v>
      </c>
      <c r="F8" s="49">
        <v>100</v>
      </c>
      <c r="G8" s="123">
        <f>F8*'Composição serviços PINTURA'!I21</f>
        <v>0</v>
      </c>
      <c r="H8" s="49"/>
    </row>
    <row r="9" spans="1:8" ht="27.95" customHeight="1">
      <c r="A9" s="3">
        <v>7</v>
      </c>
      <c r="B9" s="126" t="s">
        <v>141</v>
      </c>
      <c r="C9" s="122" t="s">
        <v>142</v>
      </c>
      <c r="D9" s="122" t="s">
        <v>163</v>
      </c>
      <c r="E9" s="49" t="s">
        <v>164</v>
      </c>
      <c r="F9" s="49">
        <v>600</v>
      </c>
      <c r="G9" s="123">
        <f>F9*'Composição serviços PINTURA'!I21</f>
        <v>0</v>
      </c>
      <c r="H9" s="49"/>
    </row>
    <row r="10" spans="1:8" ht="27.95" customHeight="1">
      <c r="A10" s="3">
        <v>8</v>
      </c>
      <c r="B10" s="189" t="s">
        <v>170</v>
      </c>
      <c r="C10" s="122" t="s">
        <v>171</v>
      </c>
      <c r="D10" s="51" t="s">
        <v>172</v>
      </c>
      <c r="E10" s="49" t="s">
        <v>183</v>
      </c>
      <c r="F10" s="49">
        <v>180</v>
      </c>
      <c r="G10" s="123">
        <f>F10*'Composição serviços PINTURA'!I21</f>
        <v>0</v>
      </c>
      <c r="H10" s="49"/>
    </row>
    <row r="11" spans="1:8" ht="27.95" customHeight="1">
      <c r="A11" s="3">
        <v>9</v>
      </c>
      <c r="B11" s="190"/>
      <c r="C11" s="122" t="s">
        <v>173</v>
      </c>
      <c r="D11" s="51" t="s">
        <v>172</v>
      </c>
      <c r="E11" s="49" t="s">
        <v>178</v>
      </c>
      <c r="F11" s="49">
        <v>154</v>
      </c>
      <c r="G11" s="123">
        <f>F11*'Composição serviços PINTURA'!I21</f>
        <v>0</v>
      </c>
      <c r="H11" s="49"/>
    </row>
    <row r="12" spans="1:8" ht="27.95" customHeight="1">
      <c r="A12" s="3">
        <v>10</v>
      </c>
      <c r="B12" s="190"/>
      <c r="C12" s="122" t="s">
        <v>174</v>
      </c>
      <c r="D12" s="51" t="s">
        <v>172</v>
      </c>
      <c r="E12" s="49" t="s">
        <v>179</v>
      </c>
      <c r="F12" s="49">
        <v>195</v>
      </c>
      <c r="G12" s="123">
        <f>F12*'Composição serviços PINTURA'!I21</f>
        <v>0</v>
      </c>
      <c r="H12" s="49"/>
    </row>
    <row r="13" spans="1:8" ht="27.95" customHeight="1">
      <c r="A13" s="3">
        <v>11</v>
      </c>
      <c r="B13" s="190"/>
      <c r="C13" s="122" t="s">
        <v>175</v>
      </c>
      <c r="D13" s="51" t="s">
        <v>172</v>
      </c>
      <c r="E13" s="49" t="s">
        <v>180</v>
      </c>
      <c r="F13" s="49">
        <v>234</v>
      </c>
      <c r="G13" s="123">
        <f>F13*'Composição serviços PINTURA'!I21</f>
        <v>0</v>
      </c>
      <c r="H13" s="49"/>
    </row>
    <row r="14" spans="1:8" ht="27.95" customHeight="1">
      <c r="A14" s="3">
        <v>12</v>
      </c>
      <c r="B14" s="190"/>
      <c r="C14" s="122" t="s">
        <v>176</v>
      </c>
      <c r="D14" s="51" t="s">
        <v>172</v>
      </c>
      <c r="E14" s="49" t="s">
        <v>181</v>
      </c>
      <c r="F14" s="49">
        <v>135</v>
      </c>
      <c r="G14" s="123">
        <f>F14*'Composição serviços PINTURA'!I21</f>
        <v>0</v>
      </c>
      <c r="H14" s="49"/>
    </row>
    <row r="15" spans="1:8" ht="27.95" customHeight="1">
      <c r="A15" s="3">
        <v>13</v>
      </c>
      <c r="B15" s="190"/>
      <c r="C15" s="122" t="s">
        <v>177</v>
      </c>
      <c r="D15" s="51" t="s">
        <v>172</v>
      </c>
      <c r="E15" s="49" t="s">
        <v>182</v>
      </c>
      <c r="F15" s="49">
        <v>128</v>
      </c>
      <c r="G15" s="123">
        <f>F15*'Composição serviços PINTURA'!I21</f>
        <v>0</v>
      </c>
      <c r="H15" s="49"/>
    </row>
    <row r="16" spans="1:8" ht="27.95" customHeight="1">
      <c r="A16" s="3">
        <v>14</v>
      </c>
      <c r="B16" s="189" t="s">
        <v>192</v>
      </c>
      <c r="C16" s="122" t="s">
        <v>196</v>
      </c>
      <c r="D16" s="51" t="s">
        <v>197</v>
      </c>
      <c r="E16" s="49" t="s">
        <v>198</v>
      </c>
      <c r="F16" s="49">
        <v>50</v>
      </c>
      <c r="G16" s="123">
        <f>F16*'Composição serviços PINTURA'!I21</f>
        <v>0</v>
      </c>
      <c r="H16" s="49"/>
    </row>
    <row r="17" spans="1:8" ht="27.95" customHeight="1">
      <c r="A17" s="3">
        <v>15</v>
      </c>
      <c r="B17" s="190"/>
      <c r="C17" s="122" t="s">
        <v>201</v>
      </c>
      <c r="D17" s="51" t="s">
        <v>197</v>
      </c>
      <c r="E17" s="49" t="s">
        <v>199</v>
      </c>
      <c r="F17" s="49">
        <v>50</v>
      </c>
      <c r="G17" s="123">
        <f>F17*'Composição serviços PINTURA'!I21</f>
        <v>0</v>
      </c>
      <c r="H17" s="49"/>
    </row>
    <row r="18" spans="1:8" ht="27.95" customHeight="1">
      <c r="A18" s="3">
        <v>16</v>
      </c>
      <c r="B18" s="193"/>
      <c r="C18" s="122" t="s">
        <v>202</v>
      </c>
      <c r="D18" s="51" t="s">
        <v>197</v>
      </c>
      <c r="E18" s="49" t="s">
        <v>200</v>
      </c>
      <c r="F18" s="49">
        <v>70</v>
      </c>
      <c r="G18" s="123">
        <f>F18*'Composição serviços PINTURA'!I21</f>
        <v>0</v>
      </c>
      <c r="H18" s="49"/>
    </row>
    <row r="19" spans="1:8" ht="27.95" customHeight="1">
      <c r="A19" s="3">
        <v>17</v>
      </c>
      <c r="B19" s="122" t="s">
        <v>193</v>
      </c>
      <c r="C19" s="122" t="s">
        <v>143</v>
      </c>
      <c r="D19" s="51" t="s">
        <v>194</v>
      </c>
      <c r="E19" s="49" t="s">
        <v>195</v>
      </c>
      <c r="F19" s="49">
        <v>160</v>
      </c>
      <c r="G19" s="123">
        <f>F19*'Composição serviços PINTURA'!I21</f>
        <v>0</v>
      </c>
      <c r="H19" s="49"/>
    </row>
    <row r="20" spans="1:8" ht="27.95" customHeight="1">
      <c r="A20" s="79"/>
      <c r="B20" s="115"/>
      <c r="C20" s="116"/>
      <c r="D20" s="53"/>
      <c r="E20" s="117" t="s">
        <v>132</v>
      </c>
      <c r="F20" s="117">
        <f>SUM(F4:F19)</f>
        <v>2521</v>
      </c>
      <c r="G20" s="117">
        <f>SUM(G4:G19)</f>
        <v>0</v>
      </c>
      <c r="H20" s="117">
        <f>SUM(H4:H19)</f>
        <v>0</v>
      </c>
    </row>
    <row r="21" spans="1:8" ht="36.75" customHeight="1">
      <c r="A21" s="187" t="s">
        <v>73</v>
      </c>
      <c r="B21" s="188"/>
      <c r="C21" s="188"/>
      <c r="D21" s="188"/>
      <c r="E21" s="188"/>
      <c r="F21" s="188"/>
      <c r="G21" s="108"/>
      <c r="H21" s="114"/>
    </row>
    <row r="22" spans="1:8" ht="36.75" customHeight="1">
      <c r="A22" s="109" t="s">
        <v>125</v>
      </c>
      <c r="B22" s="110" t="s">
        <v>130</v>
      </c>
      <c r="C22" s="111" t="s">
        <v>126</v>
      </c>
      <c r="D22" s="112" t="s">
        <v>127</v>
      </c>
      <c r="E22" s="113" t="s">
        <v>128</v>
      </c>
      <c r="F22" s="113" t="s">
        <v>129</v>
      </c>
      <c r="G22" s="113"/>
      <c r="H22" s="113" t="s">
        <v>131</v>
      </c>
    </row>
    <row r="23" spans="1:8" ht="27.95" customHeight="1">
      <c r="A23" s="3">
        <v>18</v>
      </c>
      <c r="B23" s="189" t="s">
        <v>184</v>
      </c>
      <c r="C23" s="48" t="s">
        <v>185</v>
      </c>
      <c r="D23" s="51" t="s">
        <v>187</v>
      </c>
      <c r="E23" s="49" t="s">
        <v>189</v>
      </c>
      <c r="F23" s="49">
        <v>80</v>
      </c>
      <c r="G23" s="49">
        <f>F23*'Composição serviços PINTURA'!I21</f>
        <v>0</v>
      </c>
      <c r="H23" s="49"/>
    </row>
    <row r="24" spans="1:8" ht="27.95" customHeight="1">
      <c r="A24" s="3">
        <v>19</v>
      </c>
      <c r="B24" s="190"/>
      <c r="C24" s="48" t="s">
        <v>186</v>
      </c>
      <c r="D24" s="51" t="s">
        <v>187</v>
      </c>
      <c r="E24" s="49" t="s">
        <v>190</v>
      </c>
      <c r="F24" s="49">
        <v>100</v>
      </c>
      <c r="G24" s="49">
        <f>F24*'Composição serviços PINTURA'!I21</f>
        <v>0</v>
      </c>
      <c r="H24" s="49"/>
    </row>
    <row r="25" spans="1:8" ht="27.95" customHeight="1">
      <c r="A25" s="3">
        <v>20</v>
      </c>
      <c r="B25" s="190"/>
      <c r="C25" s="48" t="s">
        <v>209</v>
      </c>
      <c r="D25" s="51" t="s">
        <v>188</v>
      </c>
      <c r="E25" s="49" t="s">
        <v>191</v>
      </c>
      <c r="F25" s="49">
        <v>360</v>
      </c>
      <c r="G25" s="49">
        <f>F25*'Composição serviços PINTURA'!I21</f>
        <v>0</v>
      </c>
      <c r="H25" s="49"/>
    </row>
    <row r="26" spans="1:8" ht="33" customHeight="1">
      <c r="A26" s="3">
        <v>21</v>
      </c>
      <c r="B26" s="48" t="s">
        <v>203</v>
      </c>
      <c r="C26" s="48" t="s">
        <v>204</v>
      </c>
      <c r="D26" s="51" t="s">
        <v>205</v>
      </c>
      <c r="E26" s="49" t="s">
        <v>206</v>
      </c>
      <c r="F26" s="49">
        <v>170</v>
      </c>
      <c r="G26" s="49">
        <f>F26*'Composição serviços PINTURA'!I21</f>
        <v>0</v>
      </c>
      <c r="H26" s="49"/>
    </row>
    <row r="27" spans="1:8" ht="27.95" customHeight="1">
      <c r="A27" s="118"/>
      <c r="B27" s="119"/>
      <c r="C27" s="120"/>
      <c r="D27" s="121"/>
      <c r="E27" s="117" t="s">
        <v>134</v>
      </c>
      <c r="F27" s="127">
        <f>SUM(F23:F26)</f>
        <v>710</v>
      </c>
      <c r="G27" s="127">
        <f>SUM(G23:G26)</f>
        <v>0</v>
      </c>
      <c r="H27" s="127">
        <f>SUM(H23:H26)</f>
        <v>0</v>
      </c>
    </row>
    <row r="28" spans="1:8" ht="27.95" customHeight="1">
      <c r="A28" s="80"/>
      <c r="B28" s="107"/>
      <c r="C28" s="81"/>
      <c r="D28" s="81"/>
      <c r="E28" s="82"/>
      <c r="F28" s="124" t="s">
        <v>3</v>
      </c>
      <c r="G28" s="124"/>
      <c r="H28" s="125">
        <f>H27+G27+G20+H20</f>
        <v>0</v>
      </c>
    </row>
  </sheetData>
  <mergeCells count="7">
    <mergeCell ref="B23:B25"/>
    <mergeCell ref="A21:F21"/>
    <mergeCell ref="A1:H1"/>
    <mergeCell ref="A2:F2"/>
    <mergeCell ref="B4:B8"/>
    <mergeCell ref="B10:B15"/>
    <mergeCell ref="B16:B18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>
    <oddHeader>&amp;CMANUTENÇÃO PREDIAL EDIFICAÇÕES DLN/DLS
VALORES POR UC&amp;RTABELA CPOS Nº 175
março/2019</oddHeader>
  </headerFooter>
  <rowBreaks count="1" manualBreakCount="1">
    <brk id="20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5"/>
  <sheetViews>
    <sheetView view="pageBreakPreview" topLeftCell="A10" zoomScale="110" zoomScaleNormal="89" zoomScaleSheetLayoutView="110" zoomScalePageLayoutView="89" workbookViewId="0">
      <selection activeCell="G39" sqref="G39"/>
    </sheetView>
  </sheetViews>
  <sheetFormatPr defaultRowHeight="15"/>
  <cols>
    <col min="3" max="3" width="47.5703125" customWidth="1"/>
    <col min="4" max="7" width="18" customWidth="1"/>
    <col min="8" max="8" width="32.28515625" style="136" customWidth="1"/>
    <col min="10" max="10" width="21.7109375" customWidth="1"/>
    <col min="12" max="12" width="10.85546875" bestFit="1" customWidth="1"/>
  </cols>
  <sheetData>
    <row r="1" spans="1:12">
      <c r="C1" s="57" t="s">
        <v>43</v>
      </c>
    </row>
    <row r="2" spans="1:12" ht="15" customHeight="1">
      <c r="A2" s="228" t="s">
        <v>229</v>
      </c>
      <c r="B2" s="228" t="s">
        <v>5</v>
      </c>
      <c r="C2" s="230" t="s">
        <v>38</v>
      </c>
      <c r="D2" s="58"/>
      <c r="E2" s="58"/>
      <c r="F2" s="77"/>
      <c r="G2" s="232" t="s">
        <v>14</v>
      </c>
      <c r="H2" s="233"/>
    </row>
    <row r="3" spans="1:12">
      <c r="A3" s="229"/>
      <c r="B3" s="229"/>
      <c r="C3" s="231"/>
      <c r="D3" s="59" t="s">
        <v>39</v>
      </c>
      <c r="E3" s="59" t="s">
        <v>40</v>
      </c>
      <c r="F3" s="78" t="s">
        <v>79</v>
      </c>
      <c r="G3" s="60" t="s">
        <v>41</v>
      </c>
      <c r="H3" s="137" t="s">
        <v>42</v>
      </c>
    </row>
    <row r="4" spans="1:12" s="139" customFormat="1" ht="20.100000000000001" customHeight="1">
      <c r="A4" s="223" t="s">
        <v>72</v>
      </c>
      <c r="B4" s="210"/>
      <c r="C4" s="210"/>
      <c r="D4" s="210"/>
      <c r="E4" s="210"/>
      <c r="F4" s="210"/>
      <c r="G4" s="210"/>
      <c r="H4" s="224"/>
    </row>
    <row r="5" spans="1:12" s="139" customFormat="1" ht="20.100000000000001" customHeight="1">
      <c r="A5" s="236">
        <v>1</v>
      </c>
      <c r="B5" s="210" t="s">
        <v>225</v>
      </c>
      <c r="C5" s="210"/>
      <c r="D5" s="140"/>
      <c r="E5" s="140"/>
      <c r="F5" s="140"/>
      <c r="G5" s="141"/>
      <c r="H5" s="142"/>
    </row>
    <row r="6" spans="1:12" s="139" customFormat="1" ht="26.25" customHeight="1">
      <c r="A6" s="237"/>
      <c r="B6" s="143">
        <v>1</v>
      </c>
      <c r="C6" s="144" t="s">
        <v>230</v>
      </c>
      <c r="D6" s="145">
        <f>G5*0.0517</f>
        <v>0</v>
      </c>
      <c r="E6" s="146"/>
      <c r="F6" s="146"/>
      <c r="G6" s="147"/>
      <c r="H6" s="148" t="e">
        <f>D6/G45</f>
        <v>#DIV/0!</v>
      </c>
      <c r="L6" s="149"/>
    </row>
    <row r="7" spans="1:12" s="139" customFormat="1" ht="20.100000000000001" customHeight="1">
      <c r="A7" s="237"/>
      <c r="B7" s="150">
        <v>2</v>
      </c>
      <c r="C7" s="151" t="s">
        <v>226</v>
      </c>
      <c r="D7" s="152"/>
      <c r="E7" s="153">
        <f>(G5*0.3633)/2</f>
        <v>0</v>
      </c>
      <c r="F7" s="153">
        <f>(G5*0.3633)/2</f>
        <v>0</v>
      </c>
      <c r="G7" s="154"/>
      <c r="H7" s="155" t="e">
        <f>(E7+F7)/G45</f>
        <v>#DIV/0!</v>
      </c>
    </row>
    <row r="8" spans="1:12" s="139" customFormat="1" ht="20.100000000000001" customHeight="1">
      <c r="A8" s="237"/>
      <c r="B8" s="150">
        <v>3</v>
      </c>
      <c r="C8" s="156" t="s">
        <v>227</v>
      </c>
      <c r="D8" s="152"/>
      <c r="E8" s="153">
        <f>G5*0.1226</f>
        <v>0</v>
      </c>
      <c r="F8" s="152"/>
      <c r="G8" s="154"/>
      <c r="H8" s="155" t="e">
        <f>E8/G45</f>
        <v>#DIV/0!</v>
      </c>
    </row>
    <row r="9" spans="1:12" s="139" customFormat="1" ht="20.100000000000001" customHeight="1">
      <c r="A9" s="238"/>
      <c r="B9" s="157">
        <v>4</v>
      </c>
      <c r="C9" s="158" t="s">
        <v>228</v>
      </c>
      <c r="D9" s="146"/>
      <c r="E9" s="145">
        <f>(G5*0.4624)/2</f>
        <v>0</v>
      </c>
      <c r="F9" s="145">
        <f>(G5*0.4624)/2</f>
        <v>0</v>
      </c>
      <c r="G9" s="154"/>
      <c r="H9" s="155" t="e">
        <f>(E9+F9)/G45</f>
        <v>#DIV/0!</v>
      </c>
    </row>
    <row r="10" spans="1:12" s="139" customFormat="1" ht="20.100000000000001" customHeight="1">
      <c r="A10" s="214" t="s">
        <v>235</v>
      </c>
      <c r="B10" s="215"/>
      <c r="C10" s="215"/>
      <c r="D10" s="145">
        <f>SUM(D6:D9)</f>
        <v>0</v>
      </c>
      <c r="E10" s="145">
        <f>SUM(E6:E9)</f>
        <v>0</v>
      </c>
      <c r="F10" s="145">
        <f>SUM(F5:F9)</f>
        <v>0</v>
      </c>
      <c r="G10" s="159">
        <f>G5</f>
        <v>0</v>
      </c>
      <c r="H10" s="160" t="e">
        <f>G10/G45</f>
        <v>#DIV/0!</v>
      </c>
    </row>
    <row r="11" spans="1:12" s="139" customFormat="1" ht="20.100000000000001" customHeight="1">
      <c r="A11" s="225">
        <v>2</v>
      </c>
      <c r="B11" s="210" t="s">
        <v>231</v>
      </c>
      <c r="C11" s="210"/>
      <c r="D11" s="140"/>
      <c r="E11" s="140"/>
      <c r="F11" s="140"/>
      <c r="G11" s="141"/>
      <c r="H11" s="161"/>
    </row>
    <row r="12" spans="1:12" s="139" customFormat="1" ht="24" customHeight="1">
      <c r="A12" s="226"/>
      <c r="B12" s="143">
        <v>1</v>
      </c>
      <c r="C12" s="162" t="s">
        <v>230</v>
      </c>
      <c r="D12" s="163">
        <f>G11*0.0517</f>
        <v>0</v>
      </c>
      <c r="E12" s="164"/>
      <c r="F12" s="164"/>
      <c r="G12" s="165"/>
      <c r="H12" s="155" t="e">
        <f>D12/G45</f>
        <v>#DIV/0!</v>
      </c>
    </row>
    <row r="13" spans="1:12" s="139" customFormat="1" ht="20.100000000000001" customHeight="1">
      <c r="A13" s="226"/>
      <c r="B13" s="150">
        <v>2</v>
      </c>
      <c r="C13" s="166" t="s">
        <v>226</v>
      </c>
      <c r="D13" s="152"/>
      <c r="E13" s="167">
        <f>(G11*0.3633)/2</f>
        <v>0</v>
      </c>
      <c r="F13" s="167">
        <f>(G11*0.3633)/2</f>
        <v>0</v>
      </c>
      <c r="G13" s="168"/>
      <c r="H13" s="155" t="e">
        <f>(E13+F13)/G45</f>
        <v>#DIV/0!</v>
      </c>
      <c r="J13" s="169">
        <f>G16+G11</f>
        <v>0</v>
      </c>
    </row>
    <row r="14" spans="1:12" s="139" customFormat="1" ht="20.100000000000001" customHeight="1">
      <c r="A14" s="226"/>
      <c r="B14" s="150">
        <v>3</v>
      </c>
      <c r="C14" s="170" t="s">
        <v>227</v>
      </c>
      <c r="D14" s="152"/>
      <c r="E14" s="167">
        <f>G11*0.1226</f>
        <v>0</v>
      </c>
      <c r="F14" s="152"/>
      <c r="G14" s="168"/>
      <c r="H14" s="155" t="e">
        <f>E14/G45</f>
        <v>#DIV/0!</v>
      </c>
    </row>
    <row r="15" spans="1:12" s="139" customFormat="1" ht="20.100000000000001" customHeight="1">
      <c r="A15" s="226"/>
      <c r="B15" s="157">
        <v>4</v>
      </c>
      <c r="C15" s="171" t="s">
        <v>228</v>
      </c>
      <c r="D15" s="164"/>
      <c r="E15" s="163">
        <f>(G11*0.4624)/2</f>
        <v>0</v>
      </c>
      <c r="F15" s="163">
        <f>(G11*0.4624)/2</f>
        <v>0</v>
      </c>
      <c r="G15" s="168"/>
      <c r="H15" s="155" t="e">
        <f>(E15+F15)/G45</f>
        <v>#DIV/0!</v>
      </c>
    </row>
    <row r="16" spans="1:12" s="139" customFormat="1" ht="20.100000000000001" customHeight="1">
      <c r="A16" s="226"/>
      <c r="B16" s="210" t="s">
        <v>170</v>
      </c>
      <c r="C16" s="210"/>
      <c r="D16" s="140"/>
      <c r="E16" s="140"/>
      <c r="F16" s="140"/>
      <c r="G16" s="141"/>
      <c r="H16" s="142"/>
    </row>
    <row r="17" spans="1:8" s="139" customFormat="1" ht="23.25" customHeight="1">
      <c r="A17" s="226"/>
      <c r="B17" s="143">
        <v>1</v>
      </c>
      <c r="C17" s="144" t="s">
        <v>230</v>
      </c>
      <c r="D17" s="172">
        <f>G16*0.0517</f>
        <v>0</v>
      </c>
      <c r="E17" s="146"/>
      <c r="F17" s="146"/>
      <c r="G17" s="168"/>
      <c r="H17" s="173" t="e">
        <f>D17/G45</f>
        <v>#DIV/0!</v>
      </c>
    </row>
    <row r="18" spans="1:8" s="139" customFormat="1" ht="20.100000000000001" customHeight="1">
      <c r="A18" s="226"/>
      <c r="B18" s="150">
        <v>2</v>
      </c>
      <c r="C18" s="151" t="s">
        <v>226</v>
      </c>
      <c r="D18" s="152"/>
      <c r="E18" s="167">
        <f>(G16*0.3633)/2</f>
        <v>0</v>
      </c>
      <c r="F18" s="167">
        <f>(G16*0.3633)/2</f>
        <v>0</v>
      </c>
      <c r="G18" s="168"/>
      <c r="H18" s="174" t="e">
        <f>(E18+F18)/G45</f>
        <v>#DIV/0!</v>
      </c>
    </row>
    <row r="19" spans="1:8" s="139" customFormat="1" ht="20.100000000000001" customHeight="1">
      <c r="A19" s="226"/>
      <c r="B19" s="150">
        <v>3</v>
      </c>
      <c r="C19" s="156" t="s">
        <v>227</v>
      </c>
      <c r="D19" s="152"/>
      <c r="E19" s="167">
        <f>G16*0.1226</f>
        <v>0</v>
      </c>
      <c r="F19" s="152"/>
      <c r="G19" s="168"/>
      <c r="H19" s="174" t="e">
        <f>E19/G45</f>
        <v>#DIV/0!</v>
      </c>
    </row>
    <row r="20" spans="1:8" s="139" customFormat="1" ht="20.100000000000001" customHeight="1">
      <c r="A20" s="227"/>
      <c r="B20" s="157">
        <v>4</v>
      </c>
      <c r="C20" s="158" t="s">
        <v>228</v>
      </c>
      <c r="D20" s="146"/>
      <c r="E20" s="172">
        <f>(G16*0.4624)/2</f>
        <v>0</v>
      </c>
      <c r="F20" s="172">
        <f>(G16*0.4624)/2</f>
        <v>0</v>
      </c>
      <c r="G20" s="168"/>
      <c r="H20" s="174" t="e">
        <f>(E20+F20)/G45</f>
        <v>#DIV/0!</v>
      </c>
    </row>
    <row r="21" spans="1:8" s="139" customFormat="1" ht="20.100000000000001" customHeight="1">
      <c r="A21" s="216" t="s">
        <v>234</v>
      </c>
      <c r="B21" s="217"/>
      <c r="C21" s="217"/>
      <c r="D21" s="172">
        <f>D17+D12</f>
        <v>0</v>
      </c>
      <c r="E21" s="172">
        <f>E20+E19+E18+E15+E14+E13</f>
        <v>0</v>
      </c>
      <c r="F21" s="172">
        <f>F20+F18+F15+F13</f>
        <v>0</v>
      </c>
      <c r="G21" s="175">
        <f>G16+G11</f>
        <v>0</v>
      </c>
      <c r="H21" s="176" t="e">
        <f>G21/G45</f>
        <v>#DIV/0!</v>
      </c>
    </row>
    <row r="22" spans="1:8" s="139" customFormat="1" ht="20.100000000000001" customHeight="1">
      <c r="A22" s="220">
        <v>3</v>
      </c>
      <c r="B22" s="210" t="s">
        <v>192</v>
      </c>
      <c r="C22" s="210"/>
      <c r="D22" s="140"/>
      <c r="E22" s="140"/>
      <c r="F22" s="140"/>
      <c r="G22" s="141"/>
      <c r="H22" s="142"/>
    </row>
    <row r="23" spans="1:8" s="139" customFormat="1" ht="29.25" customHeight="1">
      <c r="A23" s="221"/>
      <c r="B23" s="143">
        <v>1</v>
      </c>
      <c r="C23" s="162" t="s">
        <v>230</v>
      </c>
      <c r="D23" s="177">
        <f>G22*0.0517</f>
        <v>0</v>
      </c>
      <c r="E23" s="164"/>
      <c r="F23" s="164"/>
      <c r="G23" s="165"/>
      <c r="H23" s="148" t="e">
        <f>D23/G45</f>
        <v>#DIV/0!</v>
      </c>
    </row>
    <row r="24" spans="1:8" s="139" customFormat="1" ht="20.100000000000001" customHeight="1">
      <c r="A24" s="221"/>
      <c r="B24" s="150">
        <v>2</v>
      </c>
      <c r="C24" s="166" t="s">
        <v>226</v>
      </c>
      <c r="D24" s="152"/>
      <c r="E24" s="178">
        <f>(G22*0.3633)/2</f>
        <v>0</v>
      </c>
      <c r="F24" s="178">
        <f>(G22*0.3633)/2</f>
        <v>0</v>
      </c>
      <c r="G24" s="168"/>
      <c r="H24" s="155" t="e">
        <f>(E24+F24)/G45</f>
        <v>#DIV/0!</v>
      </c>
    </row>
    <row r="25" spans="1:8" s="139" customFormat="1" ht="20.100000000000001" customHeight="1">
      <c r="A25" s="221"/>
      <c r="B25" s="150">
        <v>3</v>
      </c>
      <c r="C25" s="170" t="s">
        <v>227</v>
      </c>
      <c r="D25" s="152"/>
      <c r="E25" s="178">
        <f>G22*0.1226</f>
        <v>0</v>
      </c>
      <c r="F25" s="152"/>
      <c r="G25" s="168"/>
      <c r="H25" s="155" t="e">
        <f>E25/G45</f>
        <v>#DIV/0!</v>
      </c>
    </row>
    <row r="26" spans="1:8" s="139" customFormat="1" ht="20.100000000000001" customHeight="1">
      <c r="A26" s="221"/>
      <c r="B26" s="157">
        <v>4</v>
      </c>
      <c r="C26" s="171" t="s">
        <v>228</v>
      </c>
      <c r="D26" s="164"/>
      <c r="E26" s="177">
        <f>(G22*0.4624)/2</f>
        <v>0</v>
      </c>
      <c r="F26" s="177">
        <f>(G22*0.4624)/2</f>
        <v>0</v>
      </c>
      <c r="G26" s="168"/>
      <c r="H26" s="155" t="e">
        <f>(E26+F26)/G45</f>
        <v>#DIV/0!</v>
      </c>
    </row>
    <row r="27" spans="1:8" s="139" customFormat="1" ht="20.100000000000001" customHeight="1">
      <c r="A27" s="221"/>
      <c r="B27" s="210" t="s">
        <v>232</v>
      </c>
      <c r="C27" s="210"/>
      <c r="D27" s="140"/>
      <c r="E27" s="140"/>
      <c r="F27" s="140"/>
      <c r="G27" s="141"/>
      <c r="H27" s="142"/>
    </row>
    <row r="28" spans="1:8" s="139" customFormat="1" ht="23.25" customHeight="1">
      <c r="A28" s="221"/>
      <c r="B28" s="143">
        <v>1</v>
      </c>
      <c r="C28" s="144" t="s">
        <v>230</v>
      </c>
      <c r="D28" s="179">
        <f>G27*0.0517</f>
        <v>0</v>
      </c>
      <c r="E28" s="146"/>
      <c r="F28" s="146"/>
      <c r="G28" s="168"/>
      <c r="H28" s="155" t="e">
        <f>D28/G45</f>
        <v>#DIV/0!</v>
      </c>
    </row>
    <row r="29" spans="1:8" s="139" customFormat="1" ht="20.100000000000001" customHeight="1">
      <c r="A29" s="221"/>
      <c r="B29" s="150">
        <v>2</v>
      </c>
      <c r="C29" s="151" t="s">
        <v>226</v>
      </c>
      <c r="D29" s="152"/>
      <c r="E29" s="178">
        <f>(G27*0.3633)/2</f>
        <v>0</v>
      </c>
      <c r="F29" s="178">
        <f>(G27*0.3633)/2</f>
        <v>0</v>
      </c>
      <c r="G29" s="168"/>
      <c r="H29" s="155" t="e">
        <f>(E29+F29)/G45</f>
        <v>#DIV/0!</v>
      </c>
    </row>
    <row r="30" spans="1:8" s="139" customFormat="1" ht="20.100000000000001" customHeight="1">
      <c r="A30" s="221"/>
      <c r="B30" s="150">
        <v>3</v>
      </c>
      <c r="C30" s="156" t="s">
        <v>227</v>
      </c>
      <c r="D30" s="152"/>
      <c r="E30" s="178">
        <f>G27*0.1226</f>
        <v>0</v>
      </c>
      <c r="F30" s="152"/>
      <c r="G30" s="168"/>
      <c r="H30" s="155" t="e">
        <f>E30/G45</f>
        <v>#DIV/0!</v>
      </c>
    </row>
    <row r="31" spans="1:8" s="139" customFormat="1" ht="20.100000000000001" customHeight="1">
      <c r="A31" s="222"/>
      <c r="B31" s="157">
        <v>4</v>
      </c>
      <c r="C31" s="158" t="s">
        <v>228</v>
      </c>
      <c r="D31" s="146"/>
      <c r="E31" s="179">
        <f>(G27*0.4624)/2</f>
        <v>0</v>
      </c>
      <c r="F31" s="179">
        <f>(G27*0.4624)/2</f>
        <v>0</v>
      </c>
      <c r="G31" s="168"/>
      <c r="H31" s="155" t="e">
        <f>(E31+F31)/G45</f>
        <v>#DIV/0!</v>
      </c>
    </row>
    <row r="32" spans="1:8" s="139" customFormat="1" ht="20.100000000000001" customHeight="1">
      <c r="A32" s="218" t="s">
        <v>236</v>
      </c>
      <c r="B32" s="219"/>
      <c r="C32" s="219"/>
      <c r="D32" s="179">
        <f>D28+D23</f>
        <v>0</v>
      </c>
      <c r="E32" s="179">
        <f>E31+E30+E29+E26+E25+E24</f>
        <v>0</v>
      </c>
      <c r="F32" s="179">
        <f>F31+F29+F26+F24</f>
        <v>0</v>
      </c>
      <c r="G32" s="180">
        <f>G27+G22</f>
        <v>0</v>
      </c>
      <c r="H32" s="181" t="e">
        <f>G32/G45</f>
        <v>#DIV/0!</v>
      </c>
    </row>
    <row r="33" spans="1:8" s="139" customFormat="1" ht="20.100000000000001" customHeight="1">
      <c r="A33" s="223" t="s">
        <v>73</v>
      </c>
      <c r="B33" s="210"/>
      <c r="C33" s="210"/>
      <c r="D33" s="210"/>
      <c r="E33" s="210"/>
      <c r="F33" s="210"/>
      <c r="G33" s="210"/>
      <c r="H33" s="224"/>
    </row>
    <row r="34" spans="1:8" s="139" customFormat="1" ht="20.100000000000001" customHeight="1">
      <c r="A34" s="211">
        <v>4</v>
      </c>
      <c r="B34" s="210" t="s">
        <v>233</v>
      </c>
      <c r="C34" s="210"/>
      <c r="D34" s="140"/>
      <c r="E34" s="140"/>
      <c r="F34" s="140"/>
      <c r="G34" s="141"/>
      <c r="H34" s="142"/>
    </row>
    <row r="35" spans="1:8" s="139" customFormat="1" ht="24" customHeight="1">
      <c r="A35" s="212"/>
      <c r="B35" s="143">
        <v>1</v>
      </c>
      <c r="C35" s="162" t="s">
        <v>230</v>
      </c>
      <c r="D35" s="182">
        <f>G34*0.0517</f>
        <v>0</v>
      </c>
      <c r="E35" s="164"/>
      <c r="F35" s="164"/>
      <c r="G35" s="165"/>
      <c r="H35" s="148" t="e">
        <f>D35/G45</f>
        <v>#DIV/0!</v>
      </c>
    </row>
    <row r="36" spans="1:8" s="139" customFormat="1" ht="20.100000000000001" customHeight="1">
      <c r="A36" s="212"/>
      <c r="B36" s="150">
        <v>2</v>
      </c>
      <c r="C36" s="166" t="s">
        <v>226</v>
      </c>
      <c r="D36" s="152"/>
      <c r="E36" s="183">
        <f>(G34*0.3633)/2</f>
        <v>0</v>
      </c>
      <c r="F36" s="183">
        <f>(G34*0.3633)/2</f>
        <v>0</v>
      </c>
      <c r="G36" s="168"/>
      <c r="H36" s="155" t="e">
        <f>(E36+F36)/G45</f>
        <v>#DIV/0!</v>
      </c>
    </row>
    <row r="37" spans="1:8" s="139" customFormat="1" ht="20.100000000000001" customHeight="1">
      <c r="A37" s="212"/>
      <c r="B37" s="150">
        <v>3</v>
      </c>
      <c r="C37" s="170" t="s">
        <v>227</v>
      </c>
      <c r="D37" s="152"/>
      <c r="E37" s="183">
        <f>G34*0.1226</f>
        <v>0</v>
      </c>
      <c r="F37" s="152"/>
      <c r="G37" s="168"/>
      <c r="H37" s="155" t="e">
        <f>E37/G45</f>
        <v>#DIV/0!</v>
      </c>
    </row>
    <row r="38" spans="1:8" s="139" customFormat="1" ht="20.100000000000001" customHeight="1">
      <c r="A38" s="212"/>
      <c r="B38" s="157">
        <v>4</v>
      </c>
      <c r="C38" s="171" t="s">
        <v>228</v>
      </c>
      <c r="D38" s="164"/>
      <c r="E38" s="182">
        <f>(G34*0.4624)/2</f>
        <v>0</v>
      </c>
      <c r="F38" s="182">
        <f>(G34*0.4624)/2</f>
        <v>0</v>
      </c>
      <c r="G38" s="168"/>
      <c r="H38" s="155" t="e">
        <f>(E38+F38)/G45</f>
        <v>#DIV/0!</v>
      </c>
    </row>
    <row r="39" spans="1:8" s="139" customFormat="1" ht="20.100000000000001" customHeight="1">
      <c r="A39" s="212"/>
      <c r="B39" s="210" t="s">
        <v>203</v>
      </c>
      <c r="C39" s="210"/>
      <c r="D39" s="140"/>
      <c r="E39" s="140"/>
      <c r="F39" s="140"/>
      <c r="G39" s="141"/>
      <c r="H39" s="142"/>
    </row>
    <row r="40" spans="1:8" s="139" customFormat="1" ht="24" customHeight="1">
      <c r="A40" s="212"/>
      <c r="B40" s="143">
        <v>1</v>
      </c>
      <c r="C40" s="162" t="s">
        <v>230</v>
      </c>
      <c r="D40" s="182">
        <f>G39*0.0517</f>
        <v>0</v>
      </c>
      <c r="E40" s="164"/>
      <c r="F40" s="164"/>
      <c r="G40" s="165"/>
      <c r="H40" s="148" t="e">
        <f>D40/G45</f>
        <v>#DIV/0!</v>
      </c>
    </row>
    <row r="41" spans="1:8" s="139" customFormat="1" ht="20.100000000000001" customHeight="1">
      <c r="A41" s="212"/>
      <c r="B41" s="150">
        <v>2</v>
      </c>
      <c r="C41" s="166" t="s">
        <v>226</v>
      </c>
      <c r="D41" s="152"/>
      <c r="E41" s="183">
        <f>(G39*0.3633)/2</f>
        <v>0</v>
      </c>
      <c r="F41" s="183">
        <f>(G39*0.3633)/2</f>
        <v>0</v>
      </c>
      <c r="G41" s="168"/>
      <c r="H41" s="155" t="e">
        <f>(E41+F41)/G45</f>
        <v>#DIV/0!</v>
      </c>
    </row>
    <row r="42" spans="1:8" s="139" customFormat="1" ht="20.100000000000001" customHeight="1">
      <c r="A42" s="212"/>
      <c r="B42" s="150">
        <v>3</v>
      </c>
      <c r="C42" s="170" t="s">
        <v>227</v>
      </c>
      <c r="D42" s="152"/>
      <c r="E42" s="183">
        <f>G39*0.1226</f>
        <v>0</v>
      </c>
      <c r="F42" s="152"/>
      <c r="G42" s="168"/>
      <c r="H42" s="155" t="e">
        <f>E42/G45</f>
        <v>#DIV/0!</v>
      </c>
    </row>
    <row r="43" spans="1:8" s="139" customFormat="1" ht="20.100000000000001" customHeight="1">
      <c r="A43" s="213"/>
      <c r="B43" s="157">
        <v>4</v>
      </c>
      <c r="C43" s="171" t="s">
        <v>228</v>
      </c>
      <c r="D43" s="164"/>
      <c r="E43" s="182">
        <f>(G39*0.4624)/2</f>
        <v>0</v>
      </c>
      <c r="F43" s="182">
        <f>(G39*0.4624)/2</f>
        <v>0</v>
      </c>
      <c r="G43" s="168"/>
      <c r="H43" s="155" t="e">
        <f>(E43+F43)/G45</f>
        <v>#DIV/0!</v>
      </c>
    </row>
    <row r="44" spans="1:8" s="139" customFormat="1" ht="20.100000000000001" customHeight="1">
      <c r="A44" s="235" t="s">
        <v>237</v>
      </c>
      <c r="B44" s="235"/>
      <c r="C44" s="235"/>
      <c r="D44" s="184">
        <f>D40+D35</f>
        <v>0</v>
      </c>
      <c r="E44" s="184">
        <f>E43+E42+E41+E38+E37+E36</f>
        <v>0</v>
      </c>
      <c r="F44" s="184">
        <f>F43+F41+F38+F36</f>
        <v>0</v>
      </c>
      <c r="G44" s="185">
        <f>G39+G34</f>
        <v>0</v>
      </c>
      <c r="H44" s="186" t="e">
        <f>G44/G45</f>
        <v>#DIV/0!</v>
      </c>
    </row>
    <row r="45" spans="1:8" ht="30.75" customHeight="1">
      <c r="A45" s="234" t="s">
        <v>14</v>
      </c>
      <c r="B45" s="234"/>
      <c r="C45" s="234"/>
      <c r="D45" s="134">
        <f>D40+D35+D28+D23+D17+D12+D6</f>
        <v>0</v>
      </c>
      <c r="E45" s="134">
        <f>E43+E42+E41+E38+E37+E36+E31+E30+E29+E26+E25+E24+E20+E19+E18+E15+E14+E13+E9+E8+E7</f>
        <v>0</v>
      </c>
      <c r="F45" s="134">
        <f>F43+F41+F38+F36+F31+F29+F26+F24+F20+F18+F15+F13+F9+F7</f>
        <v>0</v>
      </c>
      <c r="G45" s="135">
        <f>G39+G34+G27+G22+G16+G11+G5</f>
        <v>0</v>
      </c>
      <c r="H45" s="138" t="e">
        <f>H44+H32+H21+H10</f>
        <v>#DIV/0!</v>
      </c>
    </row>
  </sheetData>
  <mergeCells count="22">
    <mergeCell ref="A2:A3"/>
    <mergeCell ref="C2:C3"/>
    <mergeCell ref="G2:H2"/>
    <mergeCell ref="A45:C45"/>
    <mergeCell ref="A44:C44"/>
    <mergeCell ref="A4:H4"/>
    <mergeCell ref="B2:B3"/>
    <mergeCell ref="B5:C5"/>
    <mergeCell ref="A5:A9"/>
    <mergeCell ref="B39:C39"/>
    <mergeCell ref="A34:A43"/>
    <mergeCell ref="A10:C10"/>
    <mergeCell ref="A21:C21"/>
    <mergeCell ref="A32:C32"/>
    <mergeCell ref="B27:C27"/>
    <mergeCell ref="A22:A31"/>
    <mergeCell ref="A33:H33"/>
    <mergeCell ref="B34:C34"/>
    <mergeCell ref="B11:C11"/>
    <mergeCell ref="B16:C16"/>
    <mergeCell ref="A11:A20"/>
    <mergeCell ref="B22:C22"/>
  </mergeCells>
  <printOptions horizontalCentered="1"/>
  <pageMargins left="0.19685039370078741" right="0.19685039370078741" top="1.3779527559055118" bottom="0.98425196850393704" header="0.39370078740157483" footer="0.19685039370078741"/>
  <pageSetup paperSize="9" scale="84" fitToHeight="0" orientation="landscape" r:id="rId1"/>
  <headerFooter>
    <oddHeader>&amp;L&amp;G&amp;C&amp;"Ecofont Vera Sans,Regular"MANUTNEÇÃO PREDIAL EDIFICAÇÕES DLN/DLS
CRONOGRAMA FÍSICO FINANCEIRO&amp;R
Boletim CPOS 176 - JUL/2019</oddHeader>
  </headerFooter>
  <rowBreaks count="1" manualBreakCount="1">
    <brk id="21" max="7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30"/>
  <sheetViews>
    <sheetView showGridLines="0" zoomScale="80" zoomScaleNormal="80" workbookViewId="0">
      <selection activeCell="J27" sqref="J27"/>
    </sheetView>
  </sheetViews>
  <sheetFormatPr defaultColWidth="9.140625" defaultRowHeight="15"/>
  <cols>
    <col min="1" max="1" width="2" style="15" customWidth="1"/>
    <col min="2" max="2" width="59.42578125" style="15" customWidth="1"/>
    <col min="3" max="3" width="19.7109375" style="15" bestFit="1" customWidth="1"/>
    <col min="4" max="29" width="3.7109375" style="15" customWidth="1"/>
    <col min="30" max="30" width="19.28515625" style="15" customWidth="1"/>
    <col min="31" max="31" width="19.140625" style="15" customWidth="1"/>
    <col min="32" max="32" width="9.140625" style="15"/>
    <col min="33" max="33" width="15.140625" style="15" customWidth="1"/>
    <col min="34" max="16384" width="9.140625" style="15"/>
  </cols>
  <sheetData>
    <row r="1" spans="1:35">
      <c r="B1" s="16"/>
      <c r="C1" s="17"/>
    </row>
    <row r="2" spans="1:35">
      <c r="B2" s="18"/>
      <c r="C2" s="19"/>
    </row>
    <row r="3" spans="1:35">
      <c r="B3" s="18"/>
      <c r="C3" s="19"/>
    </row>
    <row r="4" spans="1:35">
      <c r="B4" s="18"/>
      <c r="C4" s="19"/>
    </row>
    <row r="5" spans="1:35">
      <c r="A5" s="20"/>
      <c r="B5" s="21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4"/>
      <c r="AE5" s="24"/>
    </row>
    <row r="6" spans="1:35">
      <c r="A6" s="20"/>
      <c r="B6" s="25" t="s">
        <v>32</v>
      </c>
      <c r="C6" s="26" t="s">
        <v>33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</row>
    <row r="7" spans="1:35" ht="33.75" customHeight="1">
      <c r="A7" s="20"/>
      <c r="B7" s="239" t="s">
        <v>72</v>
      </c>
      <c r="C7" s="240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8"/>
      <c r="AE7" s="28"/>
    </row>
    <row r="8" spans="1:35" ht="26.25" customHeight="1">
      <c r="A8" s="23"/>
      <c r="B8" s="29" t="s">
        <v>74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/>
      <c r="AG8" s="33"/>
      <c r="AI8" s="34"/>
    </row>
    <row r="9" spans="1:35" ht="26.25" customHeight="1">
      <c r="A9" s="23"/>
      <c r="B9" s="29" t="s">
        <v>75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G9" s="33"/>
      <c r="AI9" s="34"/>
    </row>
    <row r="10" spans="1:35" ht="26.25" customHeight="1">
      <c r="A10" s="23"/>
      <c r="B10" s="29" t="s">
        <v>76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G10" s="33"/>
      <c r="AI10" s="34"/>
    </row>
    <row r="11" spans="1:35" ht="26.25" customHeight="1">
      <c r="A11" s="23"/>
      <c r="B11" s="29" t="s">
        <v>77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G11" s="33"/>
      <c r="AI11" s="34"/>
    </row>
    <row r="12" spans="1:35" ht="26.25" customHeight="1">
      <c r="A12" s="23"/>
      <c r="B12" s="29" t="s">
        <v>78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G12" s="33"/>
      <c r="AI12" s="34"/>
    </row>
    <row r="13" spans="1:35" ht="38.25" customHeight="1">
      <c r="A13" s="23"/>
      <c r="B13" s="239" t="s">
        <v>73</v>
      </c>
      <c r="C13" s="24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2"/>
      <c r="AG13" s="33"/>
      <c r="AI13" s="34"/>
    </row>
    <row r="14" spans="1:35" ht="26.25" customHeight="1">
      <c r="A14" s="23"/>
      <c r="B14" s="29" t="s">
        <v>74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G14" s="33"/>
      <c r="AI14" s="34"/>
    </row>
    <row r="15" spans="1:35" ht="26.25" customHeight="1">
      <c r="A15" s="23"/>
      <c r="B15" s="29" t="s">
        <v>75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2"/>
      <c r="AG15" s="33"/>
      <c r="AI15" s="34"/>
    </row>
    <row r="16" spans="1:35" ht="26.25" customHeight="1">
      <c r="A16" s="23"/>
      <c r="B16" s="29" t="s">
        <v>76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2"/>
      <c r="AG16" s="33"/>
      <c r="AI16" s="34"/>
    </row>
    <row r="17" spans="1:35" ht="26.25" customHeight="1">
      <c r="A17" s="23"/>
      <c r="B17" s="29" t="s">
        <v>77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2"/>
      <c r="AG17" s="33"/>
      <c r="AI17" s="34"/>
    </row>
    <row r="18" spans="1:35" ht="26.25" customHeight="1">
      <c r="A18" s="23"/>
      <c r="B18" s="29" t="s">
        <v>78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2"/>
      <c r="AG18" s="33"/>
      <c r="AI18" s="34"/>
    </row>
    <row r="19" spans="1:35" ht="26.25" customHeight="1">
      <c r="A19" s="23"/>
      <c r="B19" s="37" t="s">
        <v>14</v>
      </c>
      <c r="C19" s="38">
        <f>SUM(C8:C11)</f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2"/>
      <c r="AG19" s="33"/>
      <c r="AI19" s="34"/>
    </row>
    <row r="20" spans="1:35" ht="26.25" customHeight="1">
      <c r="A20" s="23"/>
      <c r="B20" s="35" t="s">
        <v>69</v>
      </c>
      <c r="C20" s="36">
        <f>C19*0.0623</f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G20" s="33"/>
      <c r="AI20" s="34"/>
    </row>
    <row r="21" spans="1:35" ht="26.25" customHeight="1">
      <c r="A21" s="23"/>
      <c r="B21" s="37" t="s">
        <v>80</v>
      </c>
      <c r="C21" s="38">
        <f>SUM(C19:C20)*0.248</f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G21" s="33"/>
      <c r="AI21" s="34"/>
    </row>
    <row r="22" spans="1:35" ht="26.25" customHeight="1">
      <c r="A22" s="23"/>
      <c r="B22" s="39" t="s">
        <v>31</v>
      </c>
      <c r="C22" s="40">
        <f>SUM(C19:C21)</f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G22" s="33"/>
      <c r="AI22" s="34"/>
    </row>
    <row r="23" spans="1:35">
      <c r="A23" s="23"/>
      <c r="B23" s="4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2"/>
      <c r="AG23" s="33"/>
      <c r="AI23" s="34"/>
    </row>
    <row r="24" spans="1:35">
      <c r="A24" s="23"/>
      <c r="B24" s="4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G24" s="33"/>
      <c r="AI24" s="34"/>
    </row>
    <row r="25" spans="1:35">
      <c r="A25" s="23"/>
      <c r="B25" s="4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G25" s="33"/>
      <c r="AI25" s="34"/>
    </row>
    <row r="26" spans="1:35">
      <c r="A26" s="23"/>
      <c r="B26" s="4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G26" s="33"/>
      <c r="AI26" s="34"/>
    </row>
    <row r="27" spans="1:35">
      <c r="A27" s="42"/>
      <c r="B27" s="4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43"/>
      <c r="AE27" s="44"/>
      <c r="AG27" s="33"/>
      <c r="AI27" s="34"/>
    </row>
    <row r="28" spans="1:35">
      <c r="A28" s="41"/>
      <c r="B28" s="4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14"/>
      <c r="AE28" s="46"/>
      <c r="AG28" s="33"/>
      <c r="AI28" s="34"/>
    </row>
    <row r="29" spans="1:35">
      <c r="A29" s="23"/>
      <c r="B29" s="2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47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14"/>
      <c r="AE29" s="46"/>
      <c r="AG29" s="33"/>
    </row>
    <row r="30" spans="1:35">
      <c r="A30" s="41"/>
      <c r="B30" s="4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14"/>
      <c r="AE30" s="46"/>
      <c r="AG30" s="33"/>
    </row>
  </sheetData>
  <mergeCells count="2">
    <mergeCell ref="B7:C7"/>
    <mergeCell ref="B13:C13"/>
  </mergeCells>
  <printOptions horizontalCentered="1"/>
  <pageMargins left="0.19685039370078741" right="0.19685039370078741" top="1.3779527559055118" bottom="0.98425196850393704" header="0.19685039370078741" footer="0.19685039370078741"/>
  <pageSetup paperSize="9" scale="90" orientation="landscape" r:id="rId1"/>
  <headerFooter>
    <oddHeader>&amp;L&amp;G&amp;C&amp;"Ecofont Vera Sans,Negrito"&amp;22FEENA
DADOS E TELEFONIA&amp;R&amp;"Ecofont Vera Sans,Regular"&amp;14
Cronograma
CPOS 175 - Mar/2019</oddHeader>
    <oddFooter>&amp;C&amp;"Ecofont Vera Sans,Regular"&amp;10Av. Prof. Frederico Hermann Júnior, 345 - Prédio 12, 1° andar - Pinheiros - 05.459-010 São Paulo
(11) 2997-5000             www. fflorestal.sp.gov.br&amp;R&amp;"Ecofont Vera Sans,Negrito"Folha 0&amp;P de 0&amp;N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11</vt:i4>
      </vt:variant>
    </vt:vector>
  </HeadingPairs>
  <TitlesOfParts>
    <vt:vector size="22" baseType="lpstr">
      <vt:lpstr>RESUMO LOTES</vt:lpstr>
      <vt:lpstr>LOTE 4</vt:lpstr>
      <vt:lpstr>LOTE 3</vt:lpstr>
      <vt:lpstr>LOTE 2</vt:lpstr>
      <vt:lpstr>LOTE 1</vt:lpstr>
      <vt:lpstr>Composição serviços PINTURA</vt:lpstr>
      <vt:lpstr>Serviço por UC</vt:lpstr>
      <vt:lpstr>CRONO</vt:lpstr>
      <vt:lpstr>Resumo</vt:lpstr>
      <vt:lpstr>Composição serviços TELHADO</vt:lpstr>
      <vt:lpstr>calculo BDI</vt:lpstr>
      <vt:lpstr>'calculo BDI'!Area_de_impressao</vt:lpstr>
      <vt:lpstr>'Composição serviços PINTURA'!Area_de_impressao</vt:lpstr>
      <vt:lpstr>'Composição serviços TELHADO'!Area_de_impressao</vt:lpstr>
      <vt:lpstr>CRONO!Area_de_impressao</vt:lpstr>
      <vt:lpstr>'LOTE 1'!Area_de_impressao</vt:lpstr>
      <vt:lpstr>'LOTE 2'!Area_de_impressao</vt:lpstr>
      <vt:lpstr>'LOTE 3'!Area_de_impressao</vt:lpstr>
      <vt:lpstr>'LOTE 4'!Area_de_impressao</vt:lpstr>
      <vt:lpstr>Resumo!Area_de_impressao</vt:lpstr>
      <vt:lpstr>'RESUMO LOTES'!Area_de_impressao</vt:lpstr>
      <vt:lpstr>'Serviço por UC'!Area_de_impressao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alferreira</dc:creator>
  <cp:lastModifiedBy>Eliana Aparecida Silva</cp:lastModifiedBy>
  <cp:lastPrinted>2019-08-28T15:01:27Z</cp:lastPrinted>
  <dcterms:created xsi:type="dcterms:W3CDTF">2018-05-21T12:28:11Z</dcterms:created>
  <dcterms:modified xsi:type="dcterms:W3CDTF">2019-09-09T11:40:05Z</dcterms:modified>
</cp:coreProperties>
</file>