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PREGÃO ELETRÔNICO\FF\295-19 - MANUTENÇÃO DE AR CONDICIONADO\FF - Pinheiros\"/>
    </mc:Choice>
  </mc:AlternateContent>
  <bookViews>
    <workbookView xWindow="0" yWindow="75" windowWidth="28755" windowHeight="12600" activeTab="6"/>
  </bookViews>
  <sheets>
    <sheet name="Cronograma" sheetId="1" r:id="rId1"/>
    <sheet name="Resumo" sheetId="2" r:id="rId2"/>
    <sheet name="Serv. Preliminares e Compl." sheetId="13" r:id="rId3"/>
    <sheet name="Manutenção Corretiva de SPLIT's" sheetId="14" r:id="rId4"/>
    <sheet name="Limpeza Ar Central" sheetId="12" r:id="rId5"/>
    <sheet name="Difusores Ar Central" sheetId="8" r:id="rId6"/>
    <sheet name="calculo BDI" sheetId="11" r:id="rId7"/>
  </sheets>
  <externalReferences>
    <externalReference r:id="rId8"/>
  </externalReferences>
  <definedNames>
    <definedName name="_xlnm.Print_Area" localSheetId="6">'calculo BDI'!$A$1:$C$36</definedName>
    <definedName name="_xlnm.Print_Area" localSheetId="0">Cronograma!$A$1:$AF$43</definedName>
    <definedName name="_xlnm.Database">[1]BOLETIM!$A$1:$F$2150</definedName>
  </definedNames>
  <calcPr calcId="152511"/>
</workbook>
</file>

<file path=xl/calcChain.xml><?xml version="1.0" encoding="utf-8"?>
<calcChain xmlns="http://schemas.openxmlformats.org/spreadsheetml/2006/main">
  <c r="G26" i="1" l="1"/>
  <c r="H13" i="13"/>
  <c r="I13" i="13" s="1"/>
  <c r="H14" i="13"/>
  <c r="I14" i="13" s="1"/>
  <c r="H15" i="13"/>
  <c r="I15" i="13"/>
  <c r="H17" i="13" l="1"/>
  <c r="I17" i="13" s="1"/>
  <c r="H16" i="13"/>
  <c r="I16" i="13" s="1"/>
  <c r="H19" i="13"/>
  <c r="E19" i="13"/>
  <c r="H18" i="13"/>
  <c r="I18" i="13" s="1"/>
  <c r="H12" i="13"/>
  <c r="I12" i="13" s="1"/>
  <c r="B7" i="1"/>
  <c r="B27" i="1"/>
  <c r="B23" i="1"/>
  <c r="B21" i="1"/>
  <c r="B19" i="1"/>
  <c r="B17" i="1"/>
  <c r="B13" i="1"/>
  <c r="B11" i="1"/>
  <c r="B9" i="1"/>
  <c r="B5" i="1"/>
  <c r="B25" i="1"/>
  <c r="H30" i="13"/>
  <c r="I30" i="13" s="1"/>
  <c r="I27" i="14"/>
  <c r="H26" i="14"/>
  <c r="I26" i="14" s="1"/>
  <c r="H25" i="14"/>
  <c r="I25" i="14" s="1"/>
  <c r="H23" i="14"/>
  <c r="I23" i="14" s="1"/>
  <c r="H22" i="14"/>
  <c r="I22" i="14" s="1"/>
  <c r="H20" i="14"/>
  <c r="I20" i="14" s="1"/>
  <c r="H19" i="14"/>
  <c r="I19" i="14" s="1"/>
  <c r="H17" i="14"/>
  <c r="I17" i="14" s="1"/>
  <c r="H16" i="14"/>
  <c r="I16" i="14" s="1"/>
  <c r="H15" i="14"/>
  <c r="I15" i="14" s="1"/>
  <c r="H14" i="14"/>
  <c r="I14" i="14" s="1"/>
  <c r="H13" i="14"/>
  <c r="I13" i="14" s="1"/>
  <c r="H12" i="14"/>
  <c r="I12" i="14" s="1"/>
  <c r="H11" i="14"/>
  <c r="I11" i="14" s="1"/>
  <c r="H10" i="14"/>
  <c r="I10" i="14" s="1"/>
  <c r="H9" i="14"/>
  <c r="I9" i="14" s="1"/>
  <c r="H8" i="14"/>
  <c r="I8" i="14" s="1"/>
  <c r="H7" i="14"/>
  <c r="I7" i="14" s="1"/>
  <c r="H6" i="14"/>
  <c r="H5" i="14"/>
  <c r="E5" i="14"/>
  <c r="E6" i="14" s="1"/>
  <c r="H4" i="14"/>
  <c r="I4" i="14" s="1"/>
  <c r="E4" i="14"/>
  <c r="H22" i="13"/>
  <c r="I22" i="13" s="1"/>
  <c r="H23" i="13"/>
  <c r="I23" i="13" s="1"/>
  <c r="E25" i="13"/>
  <c r="E26" i="13" s="1"/>
  <c r="H25" i="13"/>
  <c r="H26" i="13"/>
  <c r="H28" i="13"/>
  <c r="I28" i="13" s="1"/>
  <c r="H29" i="13"/>
  <c r="I29" i="13" s="1"/>
  <c r="H10" i="13"/>
  <c r="I10" i="13" s="1"/>
  <c r="H9" i="13"/>
  <c r="I9" i="13" s="1"/>
  <c r="H8" i="13"/>
  <c r="I8" i="13" s="1"/>
  <c r="H7" i="13"/>
  <c r="H6" i="13"/>
  <c r="E7" i="13"/>
  <c r="H5" i="13"/>
  <c r="I5" i="13" s="1"/>
  <c r="H4" i="13"/>
  <c r="E4" i="13"/>
  <c r="I18" i="14" l="1"/>
  <c r="I21" i="13"/>
  <c r="I27" i="13"/>
  <c r="I19" i="13"/>
  <c r="I11" i="13"/>
  <c r="I3" i="14"/>
  <c r="I6" i="14"/>
  <c r="I5" i="14"/>
  <c r="I21" i="14"/>
  <c r="I24" i="14"/>
  <c r="I25" i="13"/>
  <c r="I26" i="13"/>
  <c r="I6" i="13"/>
  <c r="I4" i="13"/>
  <c r="I7" i="13"/>
  <c r="I29" i="14" l="1"/>
  <c r="I24" i="13"/>
  <c r="I3" i="13"/>
  <c r="I32" i="13" l="1"/>
  <c r="W16" i="1"/>
  <c r="O16" i="1"/>
  <c r="K16" i="1" l="1"/>
  <c r="C16" i="1"/>
  <c r="G16" i="1"/>
  <c r="AA16" i="1"/>
  <c r="S16" i="1"/>
  <c r="O4" i="1"/>
  <c r="G4" i="1"/>
  <c r="AA4" i="1"/>
  <c r="K4" i="1"/>
  <c r="S4" i="1"/>
  <c r="W4" i="1"/>
  <c r="C4" i="1"/>
  <c r="H6" i="12" l="1"/>
  <c r="I6" i="12" s="1"/>
  <c r="H5" i="12"/>
  <c r="I5" i="12" s="1"/>
  <c r="H4" i="12"/>
  <c r="I4" i="12" s="1"/>
  <c r="I3" i="12" l="1"/>
  <c r="I8" i="12" l="1"/>
  <c r="C36" i="11"/>
  <c r="C15" i="11"/>
  <c r="C12" i="11"/>
  <c r="C10" i="11"/>
  <c r="C8" i="11"/>
  <c r="C30" i="14" l="1"/>
  <c r="C33" i="13"/>
  <c r="I30" i="14"/>
  <c r="I33" i="13"/>
  <c r="C26" i="1"/>
  <c r="K26" i="1"/>
  <c r="S26" i="1"/>
  <c r="W26" i="1"/>
  <c r="AA26" i="1"/>
  <c r="O26" i="1"/>
  <c r="B24" i="2"/>
  <c r="C9" i="12"/>
  <c r="C20" i="8"/>
  <c r="I9" i="12"/>
  <c r="I10" i="12" s="1"/>
  <c r="H11" i="12" s="1"/>
  <c r="C26" i="11"/>
  <c r="C21" i="8" s="1"/>
  <c r="I34" i="13" l="1"/>
  <c r="H35" i="13" s="1"/>
  <c r="I31" i="14"/>
  <c r="H32" i="14" s="1"/>
  <c r="C10" i="12"/>
  <c r="C34" i="13"/>
  <c r="C31" i="14"/>
  <c r="B25" i="2"/>
  <c r="B37" i="1" l="1"/>
  <c r="B35" i="1"/>
  <c r="B33" i="1"/>
  <c r="B31" i="1"/>
  <c r="B29" i="1"/>
  <c r="H17" i="8" l="1"/>
  <c r="I17" i="8" s="1"/>
  <c r="H16" i="8"/>
  <c r="I16" i="8" s="1"/>
  <c r="E16" i="8"/>
  <c r="H14" i="8"/>
  <c r="H13" i="8"/>
  <c r="E13" i="8"/>
  <c r="H11" i="8"/>
  <c r="E11" i="8"/>
  <c r="H10" i="8"/>
  <c r="H9" i="8"/>
  <c r="E9" i="8"/>
  <c r="E10" i="8" s="1"/>
  <c r="H8" i="8"/>
  <c r="E8" i="8"/>
  <c r="I6" i="8"/>
  <c r="H6" i="8"/>
  <c r="H5" i="8"/>
  <c r="I5" i="8" s="1"/>
  <c r="H4" i="8"/>
  <c r="I4" i="8" s="1"/>
  <c r="I3" i="8" l="1"/>
  <c r="C40" i="1" s="1"/>
  <c r="I8" i="8"/>
  <c r="I15" i="8"/>
  <c r="I10" i="8"/>
  <c r="I11" i="8"/>
  <c r="I13" i="8"/>
  <c r="I12" i="8" s="1"/>
  <c r="I9" i="8"/>
  <c r="I7" i="8" l="1"/>
  <c r="I19" i="8" l="1"/>
  <c r="G40" i="1"/>
  <c r="I20" i="8" l="1"/>
  <c r="B15" i="1"/>
  <c r="B3" i="1"/>
  <c r="I21" i="8" l="1"/>
  <c r="H22" i="8" s="1"/>
  <c r="G30" i="1"/>
  <c r="W30" i="1"/>
  <c r="O30" i="1"/>
  <c r="C30" i="1"/>
  <c r="K30" i="1"/>
  <c r="S30" i="1"/>
  <c r="AA30" i="1"/>
  <c r="G41" i="1"/>
  <c r="G42" i="1" s="1"/>
  <c r="W40" i="1" l="1"/>
  <c r="W41" i="1" s="1"/>
  <c r="W42" i="1" s="1"/>
  <c r="K40" i="1"/>
  <c r="K41" i="1" s="1"/>
  <c r="K42" i="1" s="1"/>
  <c r="O40" i="1"/>
  <c r="O41" i="1" s="1"/>
  <c r="O42" i="1" s="1"/>
  <c r="S40" i="1"/>
  <c r="S41" i="1" s="1"/>
  <c r="S42" i="1" s="1"/>
  <c r="C23" i="2"/>
  <c r="C41" i="1"/>
  <c r="C42" i="1" s="1"/>
  <c r="C24" i="2" l="1"/>
  <c r="C25" i="2" s="1"/>
  <c r="AA40" i="1"/>
  <c r="AA41" i="1" s="1"/>
  <c r="AA42" i="1" s="1"/>
  <c r="AE40" i="1"/>
  <c r="AF7" i="1" s="1"/>
  <c r="AE41" i="1" l="1"/>
  <c r="AE42" i="1" s="1"/>
  <c r="AF31" i="1"/>
  <c r="AF19" i="1"/>
  <c r="AF15" i="1"/>
  <c r="AF21" i="1"/>
  <c r="AF25" i="1"/>
  <c r="AF23" i="1"/>
  <c r="AF13" i="1"/>
  <c r="AF29" i="1"/>
  <c r="AF33" i="1"/>
  <c r="AF11" i="1"/>
  <c r="AF35" i="1"/>
  <c r="AF37" i="1"/>
  <c r="AF27" i="1"/>
  <c r="AF17" i="1"/>
  <c r="AF9" i="1"/>
  <c r="AF3" i="1"/>
  <c r="AF5" i="1"/>
  <c r="C26" i="2"/>
  <c r="AE43" i="1" l="1"/>
  <c r="AE46" i="1" s="1"/>
  <c r="K43" i="1" l="1"/>
  <c r="K46" i="1" s="1"/>
  <c r="C43" i="1" l="1"/>
  <c r="C46" i="1" s="1"/>
  <c r="G43" i="1"/>
  <c r="G46" i="1" s="1"/>
  <c r="AA43" i="1" l="1"/>
  <c r="AA46" i="1" s="1"/>
  <c r="W43" i="1"/>
  <c r="W46" i="1" s="1"/>
  <c r="O43" i="1"/>
  <c r="O46" i="1" s="1"/>
  <c r="S43" i="1"/>
  <c r="S46" i="1" s="1"/>
</calcChain>
</file>

<file path=xl/sharedStrings.xml><?xml version="1.0" encoding="utf-8"?>
<sst xmlns="http://schemas.openxmlformats.org/spreadsheetml/2006/main" count="334" uniqueCount="200">
  <si>
    <t>Item</t>
  </si>
  <si>
    <t>Edificação/Serviços</t>
  </si>
  <si>
    <t>Meses</t>
  </si>
  <si>
    <t>Custo Total por Serviços</t>
  </si>
  <si>
    <t>01</t>
  </si>
  <si>
    <t>02</t>
  </si>
  <si>
    <t>03</t>
  </si>
  <si>
    <t>Valor R$</t>
  </si>
  <si>
    <t>Percentual</t>
  </si>
  <si>
    <t>Total Obra</t>
  </si>
  <si>
    <t xml:space="preserve">Adm. Local </t>
  </si>
  <si>
    <t>Total (Obra + Adm + BDI.)</t>
  </si>
  <si>
    <t>Gerenciamento</t>
  </si>
  <si>
    <t>Total (Obra + BDI + Adm. + Gerenciamento)</t>
  </si>
  <si>
    <t>Obra</t>
  </si>
  <si>
    <t>Valor</t>
  </si>
  <si>
    <t>Total</t>
  </si>
  <si>
    <t>Total + BDI</t>
  </si>
  <si>
    <t>Cód. CPOS</t>
  </si>
  <si>
    <t>Serviços</t>
  </si>
  <si>
    <t>Un</t>
  </si>
  <si>
    <t>Qt</t>
  </si>
  <si>
    <t>Valores (R$)</t>
  </si>
  <si>
    <t>PUMat</t>
  </si>
  <si>
    <t>PUMO</t>
  </si>
  <si>
    <t>PServ</t>
  </si>
  <si>
    <t>2.1</t>
  </si>
  <si>
    <t>TOTAL</t>
  </si>
  <si>
    <t>TOTAL +BDI</t>
  </si>
  <si>
    <t>unid</t>
  </si>
  <si>
    <t>1.1</t>
  </si>
  <si>
    <t>1.2</t>
  </si>
  <si>
    <t>1.3</t>
  </si>
  <si>
    <t>1.4</t>
  </si>
  <si>
    <t>h</t>
  </si>
  <si>
    <t>2.2</t>
  </si>
  <si>
    <t>3.1</t>
  </si>
  <si>
    <t>3.2</t>
  </si>
  <si>
    <t>3.3</t>
  </si>
  <si>
    <t>un</t>
  </si>
  <si>
    <t>s/ cod. 4</t>
  </si>
  <si>
    <t>4.1</t>
  </si>
  <si>
    <t>4.2</t>
  </si>
  <si>
    <t>04</t>
  </si>
  <si>
    <t>05</t>
  </si>
  <si>
    <t>06</t>
  </si>
  <si>
    <t>07</t>
  </si>
  <si>
    <t>Elaboração de Laudos de qualidade do Ar em ambientes climatizados - 8 pontos</t>
  </si>
  <si>
    <t>Laudos</t>
  </si>
  <si>
    <t>Serviços Preliminares e Complementares</t>
  </si>
  <si>
    <t>Proteções e Limpeza</t>
  </si>
  <si>
    <t>02.03.030</t>
  </si>
  <si>
    <t>Proteção de superfícies em geral com plástico bolha</t>
  </si>
  <si>
    <t>m²</t>
  </si>
  <si>
    <t>55.01.020</t>
  </si>
  <si>
    <t>Limpeza final da obra</t>
  </si>
  <si>
    <t>01.17.151</t>
  </si>
  <si>
    <t>Projeto executivo de climatização em formato A1</t>
  </si>
  <si>
    <t>B.01.000.020115</t>
  </si>
  <si>
    <t>Remoção de difusores verticais</t>
  </si>
  <si>
    <t>B.01.000.010144</t>
  </si>
  <si>
    <t>Serralheiro</t>
  </si>
  <si>
    <t>B.01.000.010145</t>
  </si>
  <si>
    <t>Ajudante serralheiro</t>
  </si>
  <si>
    <t>Fechamento das janelas dos difusores verticais</t>
  </si>
  <si>
    <t>61.20.450</t>
  </si>
  <si>
    <t>Duto em chapa de aço galvanizado</t>
  </si>
  <si>
    <t>kg</t>
  </si>
  <si>
    <t>2.3</t>
  </si>
  <si>
    <t>2.4</t>
  </si>
  <si>
    <t>H.13.000.069565</t>
  </si>
  <si>
    <t>Solda eletrolítica tipo Smaw-AWS 6013 eletrodos esp. 2,5/3,25/4,0mm, ref. ESAB, LINCOLN e WELD</t>
  </si>
  <si>
    <t>Instação de difusores horizontais</t>
  </si>
  <si>
    <t>61.10.513</t>
  </si>
  <si>
    <t>Difusor de plástico, diâmetro Ø 15 cm</t>
  </si>
  <si>
    <t>Acabamento</t>
  </si>
  <si>
    <t>33.11.020</t>
  </si>
  <si>
    <t>Esmalte em superfície metálica, inclusive preparo</t>
  </si>
  <si>
    <t>4.3</t>
  </si>
  <si>
    <t>4.4</t>
  </si>
  <si>
    <t>DEMONSTRATIVO DE COMPOSIÇÃO DO BDI</t>
  </si>
  <si>
    <t>Componentes do BDI indicado pelo Acordão TCU-Plenario nº2622/2013 para obras de "Construção de edificios"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</si>
  <si>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</si>
  <si>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</si>
  <si>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</si>
  <si>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</si>
  <si>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</si>
  <si>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</si>
  <si>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</si>
  <si>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Riscos</t>
  </si>
  <si>
    <t>PARCELAS RELATIVAS À INCIDENCIA DE TRIBUTOS</t>
  </si>
  <si>
    <t>5.1</t>
  </si>
  <si>
    <t>Imposto sobre Serviços - ISS</t>
  </si>
  <si>
    <t>5.2</t>
  </si>
  <si>
    <t>Impostos que incidem sobre faturamento - PIS</t>
  </si>
  <si>
    <t>5.3</t>
  </si>
  <si>
    <t>Impostos que incidem sobre faturamento - COFINS</t>
  </si>
  <si>
    <t>5.4</t>
  </si>
  <si>
    <t>Contribuição Previdenciaria</t>
  </si>
  <si>
    <t>(1-("5.1"+"5.2"+"5.3"+"5.4"))</t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</si>
  <si>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</si>
  <si>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</si>
  <si>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</si>
  <si>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rPr>
        <b/>
        <sz val="14"/>
        <color theme="1"/>
        <rFont val="Calibri"/>
        <family val="2"/>
        <scheme val="minor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</si>
  <si>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Quartil a ser adotado</t>
  </si>
  <si>
    <t>Descrição</t>
  </si>
  <si>
    <t>Seguros + Garantias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</si>
  <si>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</si>
  <si>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r>
      <rPr>
        <b/>
        <sz val="14"/>
        <color theme="1"/>
        <rFont val="Calibri"/>
        <family val="2"/>
        <scheme val="minor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</si>
  <si>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t>Limpeza de Ar Central 1º e 4º Pavimento</t>
  </si>
  <si>
    <t>Difusores de Ar Central 4°Pavimento</t>
  </si>
  <si>
    <t>s/ cod. 2</t>
  </si>
  <si>
    <t>s/ cod. 1</t>
  </si>
  <si>
    <t>s/ cod. 3</t>
  </si>
  <si>
    <t>Execução de limpeza em dutos do sistema de climatização do 1º e 4º andar</t>
  </si>
  <si>
    <t>Execução de limpeza em equipamentos do sistema de ar condicionado central no 1º e 4º Andar (3 unid. RAH-1512 e 3 unid. RAH-1011L)</t>
  </si>
  <si>
    <t>BDI</t>
  </si>
  <si>
    <t>Mapeamento de rede Elétrica</t>
  </si>
  <si>
    <t>Plaquetas em plastico ABS ou acrilico, gravadas com o número do circuito e breve descrição, a ser colada ao lado de cada disjuntor</t>
  </si>
  <si>
    <t>B.01.000.010115</t>
  </si>
  <si>
    <t>Eletricista</t>
  </si>
  <si>
    <t>1.5</t>
  </si>
  <si>
    <t>B.01.000.010116</t>
  </si>
  <si>
    <t>Ajudante eletricista</t>
  </si>
  <si>
    <t>1.6</t>
  </si>
  <si>
    <t>01.17.111</t>
  </si>
  <si>
    <t>Projeto executivo de instalações elétricas em formato A1</t>
  </si>
  <si>
    <t>1.7</t>
  </si>
  <si>
    <t>B.01.000.020116</t>
  </si>
  <si>
    <t>Engenheiro junior de elétrica - Levantamento no local</t>
  </si>
  <si>
    <t>Projetos</t>
  </si>
  <si>
    <t>01.17.161</t>
  </si>
  <si>
    <t>Projeto executivo de climatização em formato A0</t>
  </si>
  <si>
    <t>Engenheiro junior de civil - Levantamento no local - pago na entrega do projeto final</t>
  </si>
  <si>
    <t>Evaporadoras e Condensadoras</t>
  </si>
  <si>
    <t>s/ cod. 7</t>
  </si>
  <si>
    <t>Limpeza e Higienização interna e externa de gabinetes, serpentinas, bandeja de captação de condensado e do dreno, da mangueira de dreno, do conjunto moto-ventilador e dos filtros de ar das unidades evaporadoras com suas respectivas condensadoras</t>
  </si>
  <si>
    <t>Eletricista - retirada de aparelhos inoperantes, com transporte do equipamento até local adequado (2 hora por unidade)</t>
  </si>
  <si>
    <t>Ajudante eletricista - retirada de aparelhos inoperantes, com transporte do equipamento até local adequado (2 hora por unidade)</t>
  </si>
  <si>
    <t>43.07.330</t>
  </si>
  <si>
    <t>Ar condicionado a frio, tipo split parede com capacidade de 12.000 BTU/h</t>
  </si>
  <si>
    <t>cj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</si>
  <si>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</si>
  <si>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</si>
  <si>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</si>
  <si>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</si>
  <si>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43.20.140</t>
  </si>
  <si>
    <t>Bomba de remoção de condensados para condicionadores de ar</t>
  </si>
  <si>
    <t>s/ cod. 8</t>
  </si>
  <si>
    <t>Execução de reparo em tubulação de dreno com possivel troca e aplicação de nova vedação junto a transposição com caixilharia</t>
  </si>
  <si>
    <t>s/ cod. 9</t>
  </si>
  <si>
    <t>Complemento ou recarga total de gás refrigerante R-22</t>
  </si>
  <si>
    <t>s/ cod. 11</t>
  </si>
  <si>
    <t>Fornecimento e troca de capacitores aparelho Midea - modelo 42MLCB24M5</t>
  </si>
  <si>
    <t>s/ cod. 12</t>
  </si>
  <si>
    <t>Fornecimento e troca de placa eletronica de evaporadora Midea - modelo 42MLCB24M5</t>
  </si>
  <si>
    <t>s/ cod. 13</t>
  </si>
  <si>
    <t>Fornecimento e troca de compressor</t>
  </si>
  <si>
    <t>s/ cod. 14</t>
  </si>
  <si>
    <t>Fornecimento e instalação de Helice para condensadora Midea 18.000 BTU - modelo 38KCG18M5</t>
  </si>
  <si>
    <t>s/ cod. 15</t>
  </si>
  <si>
    <t>Fornecimento e instalação de Helice para condensadora Midea 24.000 BTU - modelo 38MLCB24M5</t>
  </si>
  <si>
    <t>Controle remoto</t>
  </si>
  <si>
    <t>Controle remoto intercambiavel entre os diversos modelos do fabricante LG</t>
  </si>
  <si>
    <t>Controle remoto intercambiavel entre os diversos modelos do fabricante Midea</t>
  </si>
  <si>
    <t>Acabamentos</t>
  </si>
  <si>
    <t>s/ cod. 10</t>
  </si>
  <si>
    <t>Reexecução de vedação junto a caixilharia</t>
  </si>
  <si>
    <t>Transferência de Equipamento</t>
  </si>
  <si>
    <t>Eletricista - transferência de equipamento fora de posição 2h por unidade</t>
  </si>
  <si>
    <t>Ajudante eletricista - transferência de equipamento fora de posição 2h por unidade</t>
  </si>
  <si>
    <t>1.8</t>
  </si>
  <si>
    <t>1.9</t>
  </si>
  <si>
    <t>1.10</t>
  </si>
  <si>
    <t>1.11</t>
  </si>
  <si>
    <t>1.12</t>
  </si>
  <si>
    <t>1.13</t>
  </si>
  <si>
    <t>1.14</t>
  </si>
  <si>
    <t>Manutenção dos equip. Split</t>
  </si>
  <si>
    <t>Limpeza do Ar central</t>
  </si>
  <si>
    <t>37.17.114</t>
  </si>
  <si>
    <t>Dispositivo diferencial residual de 125 A x 30 mA - 4 polos</t>
  </si>
  <si>
    <t>39.03.170</t>
  </si>
  <si>
    <t>Cabo de cobre de 2,5 mm², isolamento 0,6/1 kV - isolação em PVC 70°C</t>
  </si>
  <si>
    <t>m</t>
  </si>
  <si>
    <t>39.03.174</t>
  </si>
  <si>
    <t>Cabo de cobre de 4 mm², isolamento 0,6/1 kV - isolação em PVC 70°C.</t>
  </si>
  <si>
    <t>2.5</t>
  </si>
  <si>
    <t>2.6</t>
  </si>
  <si>
    <t>39.10.050</t>
  </si>
  <si>
    <t>Terminal de compressão para cabo de 2,5 mm²</t>
  </si>
  <si>
    <t>2.7</t>
  </si>
  <si>
    <t>Engenheiro junior de elétrica</t>
  </si>
  <si>
    <t>s/ cod. 5</t>
  </si>
  <si>
    <t>s/ cod. 6</t>
  </si>
  <si>
    <t>Anilhas Plasticas númeradas para fixação em cabos</t>
  </si>
  <si>
    <t>Manutenção da rede eletrica - 4º Pav</t>
  </si>
  <si>
    <t>37.13.840</t>
  </si>
  <si>
    <t>Mini-disjuntor termomagnético, bipolar 220/380 V, corrente de 10 A até 32 A</t>
  </si>
  <si>
    <t>2.8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</si>
</sst>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.0%"/>
    <numFmt numFmtId="166" formatCode="_(* #,##0.00_);_(* \(#,##0.00\);_(* &quot;-&quot;??_);_(@_)"/>
    <numFmt numFmtId="167" formatCode="_ * #,##0.00_)\ _R_$_ ;_ * \(#,##0.00\)\ _R_$_ ;_ * &quot;-&quot;??_)\ _R_$_ ;_ @_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Ecofont Vera Sans"/>
      <family val="2"/>
    </font>
    <font>
      <sz val="11"/>
      <color theme="1"/>
      <name val="Ecofont Vera Sans"/>
      <family val="2"/>
    </font>
    <font>
      <sz val="11"/>
      <name val="Ecofont Vera Sans"/>
      <family val="2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b/>
      <sz val="11"/>
      <color theme="1"/>
      <name val="Ecofont Vera Sans"/>
      <family val="2"/>
    </font>
    <font>
      <sz val="11"/>
      <color indexed="8"/>
      <name val="Ecofont Vera Sans"/>
      <family val="2"/>
    </font>
    <font>
      <b/>
      <sz val="11"/>
      <color indexed="8"/>
      <name val="Ecofont Vera Sans"/>
      <family val="2"/>
    </font>
    <font>
      <sz val="11"/>
      <color indexed="8"/>
      <name val="Calibri"/>
      <family val="2"/>
      <scheme val="minor"/>
    </font>
    <font>
      <sz val="10"/>
      <color indexed="8"/>
      <name val="Ecofont Vera Sans"/>
      <family val="2"/>
    </font>
    <font>
      <b/>
      <sz val="9"/>
      <name val="Ecofont Vera Sans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Ecofont Vera Sans"/>
      <family val="2"/>
    </font>
    <font>
      <sz val="11"/>
      <color rgb="FF006100"/>
      <name val="Ecofont Vera Sans"/>
      <family val="2"/>
    </font>
    <font>
      <b/>
      <sz val="11"/>
      <color rgb="FFFA7D00"/>
      <name val="Ecofont Vera Sans"/>
      <family val="2"/>
    </font>
    <font>
      <b/>
      <sz val="11"/>
      <color theme="0"/>
      <name val="Ecofont Vera Sans"/>
      <family val="2"/>
    </font>
    <font>
      <sz val="11"/>
      <color rgb="FFFA7D00"/>
      <name val="Ecofont Vera Sans"/>
      <family val="2"/>
    </font>
    <font>
      <sz val="11"/>
      <color rgb="FF3F3F76"/>
      <name val="Ecofont Vera Sans"/>
      <family val="2"/>
    </font>
    <font>
      <sz val="11"/>
      <color rgb="FF9C0006"/>
      <name val="Ecofont Vera Sans"/>
      <family val="2"/>
    </font>
    <font>
      <sz val="11"/>
      <color rgb="FF9C6500"/>
      <name val="Ecofont Vera Sans"/>
      <family val="2"/>
    </font>
    <font>
      <b/>
      <sz val="11"/>
      <color rgb="FF3F3F3F"/>
      <name val="Ecofont Vera Sans"/>
      <family val="2"/>
    </font>
    <font>
      <sz val="11"/>
      <color rgb="FFFF0000"/>
      <name val="Ecofont Vera Sans"/>
      <family val="2"/>
    </font>
    <font>
      <i/>
      <sz val="11"/>
      <color rgb="FF7F7F7F"/>
      <name val="Ecofont Vera Sans"/>
      <family val="2"/>
    </font>
    <font>
      <b/>
      <sz val="15"/>
      <color theme="3"/>
      <name val="Ecofont Vera Sans"/>
      <family val="2"/>
    </font>
    <font>
      <b/>
      <sz val="13"/>
      <color theme="3"/>
      <name val="Ecofont Vera Sans"/>
      <family val="2"/>
    </font>
    <font>
      <b/>
      <sz val="11"/>
      <color theme="3"/>
      <name val="Ecofont Vera Sans"/>
      <family val="2"/>
    </font>
    <font>
      <sz val="9"/>
      <name val="Ecofont Vera Sans"/>
      <family val="2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0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2" fillId="10" borderId="0" applyNumberFormat="0" applyBorder="0" applyAlignment="0" applyProtection="0"/>
    <xf numFmtId="0" fontId="23" fillId="14" borderId="54" applyNumberFormat="0" applyAlignment="0" applyProtection="0"/>
    <xf numFmtId="0" fontId="24" fillId="15" borderId="57" applyNumberFormat="0" applyAlignment="0" applyProtection="0"/>
    <xf numFmtId="0" fontId="25" fillId="0" borderId="56" applyNumberFormat="0" applyFill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6" fillId="13" borderId="54" applyNumberFormat="0" applyAlignment="0" applyProtection="0"/>
    <xf numFmtId="0" fontId="27" fillId="11" borderId="0" applyNumberFormat="0" applyBorder="0" applyAlignment="0" applyProtection="0"/>
    <xf numFmtId="164" fontId="18" fillId="0" borderId="0" applyFont="0" applyFill="0" applyBorder="0" applyAlignment="0" applyProtection="0"/>
    <xf numFmtId="0" fontId="28" fillId="12" borderId="0" applyNumberFormat="0" applyBorder="0" applyAlignment="0" applyProtection="0"/>
    <xf numFmtId="0" fontId="1" fillId="0" borderId="0"/>
    <xf numFmtId="0" fontId="1" fillId="16" borderId="58" applyNumberFormat="0" applyFont="0" applyAlignment="0" applyProtection="0"/>
    <xf numFmtId="9" fontId="18" fillId="0" borderId="0" applyFont="0" applyFill="0" applyBorder="0" applyAlignment="0" applyProtection="0"/>
    <xf numFmtId="0" fontId="29" fillId="14" borderId="55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51" applyNumberFormat="0" applyFill="0" applyAlignment="0" applyProtection="0"/>
    <xf numFmtId="0" fontId="33" fillId="0" borderId="52" applyNumberFormat="0" applyFill="0" applyAlignment="0" applyProtection="0"/>
    <xf numFmtId="0" fontId="34" fillId="0" borderId="53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59" applyNumberFormat="0" applyFill="0" applyAlignment="0" applyProtection="0"/>
  </cellStyleXfs>
  <cellXfs count="202">
    <xf numFmtId="0" fontId="0" fillId="0" borderId="0" xfId="0"/>
    <xf numFmtId="0" fontId="3" fillId="0" borderId="0" xfId="0" applyFont="1"/>
    <xf numFmtId="43" fontId="2" fillId="2" borderId="9" xfId="0" applyNumberFormat="1" applyFont="1" applyFill="1" applyBorder="1" applyAlignment="1">
      <alignment horizontal="center" vertical="center"/>
    </xf>
    <xf numFmtId="165" fontId="2" fillId="2" borderId="10" xfId="0" applyNumberFormat="1" applyFont="1" applyFill="1" applyBorder="1" applyAlignment="1">
      <alignment horizontal="center" vertical="center"/>
    </xf>
    <xf numFmtId="43" fontId="2" fillId="0" borderId="11" xfId="1" applyFont="1" applyFill="1" applyBorder="1" applyAlignment="1">
      <alignment horizontal="left" vertical="center"/>
    </xf>
    <xf numFmtId="43" fontId="2" fillId="0" borderId="12" xfId="1" applyFont="1" applyFill="1" applyBorder="1" applyAlignment="1">
      <alignment horizontal="left" vertical="center"/>
    </xf>
    <xf numFmtId="43" fontId="2" fillId="0" borderId="13" xfId="1" applyFont="1" applyFill="1" applyBorder="1" applyAlignment="1">
      <alignment horizontal="left" vertical="center"/>
    </xf>
    <xf numFmtId="43" fontId="2" fillId="0" borderId="16" xfId="1" applyFont="1" applyFill="1" applyBorder="1" applyAlignment="1">
      <alignment horizontal="left" vertical="center"/>
    </xf>
    <xf numFmtId="43" fontId="2" fillId="0" borderId="18" xfId="1" applyFont="1" applyFill="1" applyBorder="1" applyAlignment="1">
      <alignment horizontal="left" vertical="center"/>
    </xf>
    <xf numFmtId="43" fontId="2" fillId="0" borderId="19" xfId="1" applyFont="1" applyFill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43" fontId="4" fillId="4" borderId="25" xfId="1" applyNumberFormat="1" applyFont="1" applyFill="1" applyBorder="1" applyAlignment="1">
      <alignment horizontal="right" vertical="center"/>
    </xf>
    <xf numFmtId="165" fontId="2" fillId="0" borderId="25" xfId="2" applyNumberFormat="1" applyFont="1" applyBorder="1" applyAlignment="1">
      <alignment horizontal="center" vertical="center" wrapText="1"/>
    </xf>
    <xf numFmtId="43" fontId="4" fillId="2" borderId="1" xfId="1" applyNumberFormat="1" applyFont="1" applyFill="1" applyBorder="1" applyAlignment="1">
      <alignment vertical="center"/>
    </xf>
    <xf numFmtId="165" fontId="4" fillId="2" borderId="15" xfId="0" applyNumberFormat="1" applyFont="1" applyFill="1" applyBorder="1" applyAlignment="1">
      <alignment horizontal="center" vertical="center"/>
    </xf>
    <xf numFmtId="43" fontId="4" fillId="2" borderId="16" xfId="1" applyNumberFormat="1" applyFont="1" applyFill="1" applyBorder="1" applyAlignment="1">
      <alignment vertical="center"/>
    </xf>
    <xf numFmtId="165" fontId="4" fillId="2" borderId="19" xfId="0" applyNumberFormat="1" applyFont="1" applyFill="1" applyBorder="1" applyAlignment="1">
      <alignment horizontal="center" vertical="center"/>
    </xf>
    <xf numFmtId="43" fontId="2" fillId="2" borderId="5" xfId="1" applyNumberFormat="1" applyFont="1" applyFill="1" applyBorder="1" applyAlignment="1">
      <alignment vertical="center"/>
    </xf>
    <xf numFmtId="0" fontId="3" fillId="0" borderId="0" xfId="0" applyFont="1" applyAlignment="1">
      <alignment horizontal="left"/>
    </xf>
    <xf numFmtId="43" fontId="3" fillId="0" borderId="0" xfId="0" applyNumberFormat="1" applyFont="1"/>
    <xf numFmtId="165" fontId="3" fillId="0" borderId="0" xfId="0" applyNumberFormat="1" applyFont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/>
    </xf>
    <xf numFmtId="4" fontId="2" fillId="2" borderId="29" xfId="0" applyNumberFormat="1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left" vertical="center"/>
    </xf>
    <xf numFmtId="4" fontId="2" fillId="2" borderId="39" xfId="0" applyNumberFormat="1" applyFont="1" applyFill="1" applyBorder="1" applyAlignment="1">
      <alignment horizontal="right" vertical="center"/>
    </xf>
    <xf numFmtId="0" fontId="2" fillId="2" borderId="37" xfId="0" applyFont="1" applyFill="1" applyBorder="1" applyAlignment="1">
      <alignment horizontal="left" vertical="center"/>
    </xf>
    <xf numFmtId="4" fontId="2" fillId="2" borderId="40" xfId="0" applyNumberFormat="1" applyFont="1" applyFill="1" applyBorder="1" applyAlignment="1">
      <alignment horizontal="right" vertical="center"/>
    </xf>
    <xf numFmtId="0" fontId="0" fillId="4" borderId="0" xfId="0" applyFont="1" applyFill="1"/>
    <xf numFmtId="0" fontId="5" fillId="4" borderId="33" xfId="0" applyFont="1" applyFill="1" applyBorder="1" applyAlignment="1">
      <alignment vertical="center"/>
    </xf>
    <xf numFmtId="0" fontId="6" fillId="4" borderId="34" xfId="0" applyFont="1" applyFill="1" applyBorder="1" applyAlignment="1">
      <alignment vertical="center"/>
    </xf>
    <xf numFmtId="0" fontId="0" fillId="4" borderId="0" xfId="0" applyFill="1"/>
    <xf numFmtId="0" fontId="5" fillId="4" borderId="35" xfId="0" applyFont="1" applyFill="1" applyBorder="1" applyAlignment="1">
      <alignment vertical="center"/>
    </xf>
    <xf numFmtId="0" fontId="6" fillId="4" borderId="36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6" fillId="4" borderId="38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2" xfId="0" applyFont="1" applyFill="1" applyBorder="1" applyAlignment="1">
      <alignment vertical="center" wrapText="1"/>
    </xf>
    <xf numFmtId="43" fontId="4" fillId="4" borderId="29" xfId="1" applyFont="1" applyFill="1" applyBorder="1" applyAlignment="1">
      <alignment horizontal="left" wrapText="1"/>
    </xf>
    <xf numFmtId="0" fontId="2" fillId="4" borderId="0" xfId="0" applyFont="1" applyFill="1" applyBorder="1" applyAlignment="1">
      <alignment vertical="center" wrapText="1"/>
    </xf>
    <xf numFmtId="43" fontId="2" fillId="4" borderId="0" xfId="1" applyFont="1" applyFill="1" applyBorder="1" applyAlignment="1">
      <alignment vertical="center" wrapText="1"/>
    </xf>
    <xf numFmtId="0" fontId="2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43" fontId="2" fillId="2" borderId="18" xfId="1" applyNumberFormat="1" applyFont="1" applyFill="1" applyBorder="1" applyAlignment="1">
      <alignment horizontal="center" vertical="center" wrapText="1"/>
    </xf>
    <xf numFmtId="43" fontId="8" fillId="2" borderId="19" xfId="1" applyNumberFormat="1" applyFont="1" applyFill="1" applyBorder="1" applyAlignment="1">
      <alignment horizontal="center" vertical="center"/>
    </xf>
    <xf numFmtId="0" fontId="2" fillId="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vertical="center" wrapText="1"/>
    </xf>
    <xf numFmtId="0" fontId="9" fillId="3" borderId="23" xfId="0" applyFont="1" applyFill="1" applyBorder="1" applyAlignment="1">
      <alignment horizontal="center" vertical="center" wrapText="1"/>
    </xf>
    <xf numFmtId="43" fontId="9" fillId="3" borderId="23" xfId="1" applyNumberFormat="1" applyFont="1" applyFill="1" applyBorder="1" applyAlignment="1">
      <alignment vertical="center" wrapText="1"/>
    </xf>
    <xf numFmtId="43" fontId="9" fillId="3" borderId="42" xfId="1" applyNumberFormat="1" applyFont="1" applyFill="1" applyBorder="1" applyAlignment="1">
      <alignment vertical="center" wrapText="1"/>
    </xf>
    <xf numFmtId="43" fontId="10" fillId="3" borderId="24" xfId="1" applyNumberFormat="1" applyFont="1" applyFill="1" applyBorder="1" applyAlignment="1">
      <alignment vertical="center" wrapText="1"/>
    </xf>
    <xf numFmtId="2" fontId="9" fillId="0" borderId="0" xfId="3" applyNumberFormat="1" applyFont="1" applyBorder="1" applyAlignment="1">
      <alignment horizontal="center" vertical="center"/>
    </xf>
    <xf numFmtId="0" fontId="4" fillId="0" borderId="16" xfId="0" applyNumberFormat="1" applyFont="1" applyFill="1" applyBorder="1" applyAlignment="1" applyProtection="1">
      <alignment horizontal="left" vertical="center" wrapText="1"/>
      <protection locked="0"/>
    </xf>
    <xf numFmtId="2" fontId="9" fillId="0" borderId="18" xfId="3" applyNumberFormat="1" applyFont="1" applyBorder="1" applyAlignment="1">
      <alignment horizontal="center" vertical="center"/>
    </xf>
    <xf numFmtId="43" fontId="4" fillId="0" borderId="18" xfId="1" applyNumberFormat="1" applyFont="1" applyFill="1" applyBorder="1" applyAlignment="1">
      <alignment vertical="center" wrapText="1"/>
    </xf>
    <xf numFmtId="43" fontId="9" fillId="5" borderId="18" xfId="4" applyFont="1" applyFill="1" applyBorder="1" applyAlignment="1">
      <alignment horizontal="center" vertical="center" wrapText="1"/>
    </xf>
    <xf numFmtId="43" fontId="9" fillId="5" borderId="18" xfId="4" applyFont="1" applyFill="1" applyBorder="1" applyAlignment="1">
      <alignment horizontal="right" vertical="center" wrapText="1"/>
    </xf>
    <xf numFmtId="43" fontId="4" fillId="0" borderId="19" xfId="1" applyNumberFormat="1" applyFont="1" applyFill="1" applyBorder="1" applyAlignment="1">
      <alignment vertical="center" wrapText="1"/>
    </xf>
    <xf numFmtId="0" fontId="9" fillId="5" borderId="18" xfId="3" applyFont="1" applyFill="1" applyBorder="1" applyAlignment="1">
      <alignment horizontal="center" vertical="center" wrapText="1"/>
    </xf>
    <xf numFmtId="0" fontId="9" fillId="5" borderId="18" xfId="3" applyFont="1" applyFill="1" applyBorder="1" applyAlignment="1">
      <alignment horizontal="left" vertical="center" wrapText="1"/>
    </xf>
    <xf numFmtId="43" fontId="9" fillId="0" borderId="18" xfId="0" applyNumberFormat="1" applyFont="1" applyBorder="1" applyAlignment="1">
      <alignment vertical="center"/>
    </xf>
    <xf numFmtId="0" fontId="4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9" fillId="0" borderId="18" xfId="4" applyNumberFormat="1" applyFont="1" applyBorder="1" applyAlignment="1">
      <alignment vertical="center"/>
    </xf>
    <xf numFmtId="43" fontId="4" fillId="0" borderId="24" xfId="1" applyNumberFormat="1" applyFont="1" applyFill="1" applyBorder="1" applyAlignment="1">
      <alignment vertical="center" wrapText="1"/>
    </xf>
    <xf numFmtId="2" fontId="9" fillId="0" borderId="23" xfId="3" applyNumberFormat="1" applyFont="1" applyBorder="1" applyAlignment="1">
      <alignment horizontal="center" vertical="center"/>
    </xf>
    <xf numFmtId="2" fontId="9" fillId="0" borderId="23" xfId="3" applyNumberFormat="1" applyFont="1" applyBorder="1" applyAlignment="1">
      <alignment vertical="center" wrapText="1"/>
    </xf>
    <xf numFmtId="43" fontId="9" fillId="0" borderId="23" xfId="4" applyNumberFormat="1" applyFont="1" applyBorder="1" applyAlignment="1">
      <alignment vertical="center"/>
    </xf>
    <xf numFmtId="0" fontId="3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3" fontId="3" fillId="2" borderId="2" xfId="0" applyNumberFormat="1" applyFont="1" applyFill="1" applyBorder="1" applyAlignment="1">
      <alignment vertical="center"/>
    </xf>
    <xf numFmtId="43" fontId="8" fillId="2" borderId="26" xfId="0" applyNumberFormat="1" applyFont="1" applyFill="1" applyBorder="1" applyAlignment="1">
      <alignment vertical="center"/>
    </xf>
    <xf numFmtId="43" fontId="8" fillId="2" borderId="32" xfId="0" applyNumberFormat="1" applyFont="1" applyFill="1" applyBorder="1" applyAlignment="1">
      <alignment vertical="center"/>
    </xf>
    <xf numFmtId="0" fontId="3" fillId="2" borderId="43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43" fontId="3" fillId="2" borderId="17" xfId="0" applyNumberFormat="1" applyFont="1" applyFill="1" applyBorder="1" applyAlignment="1">
      <alignment vertical="center"/>
    </xf>
    <xf numFmtId="43" fontId="8" fillId="2" borderId="44" xfId="0" applyNumberFormat="1" applyFont="1" applyFill="1" applyBorder="1" applyAlignment="1">
      <alignment vertical="center"/>
    </xf>
    <xf numFmtId="43" fontId="8" fillId="2" borderId="45" xfId="0" applyNumberFormat="1" applyFont="1" applyFill="1" applyBorder="1" applyAlignment="1">
      <alignment vertical="center"/>
    </xf>
    <xf numFmtId="0" fontId="3" fillId="2" borderId="22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43" fontId="3" fillId="2" borderId="23" xfId="0" applyNumberFormat="1" applyFont="1" applyFill="1" applyBorder="1" applyAlignment="1">
      <alignment vertical="center"/>
    </xf>
    <xf numFmtId="43" fontId="8" fillId="2" borderId="28" xfId="0" applyNumberFormat="1" applyFont="1" applyFill="1" applyBorder="1" applyAlignment="1">
      <alignment vertical="center"/>
    </xf>
    <xf numFmtId="43" fontId="8" fillId="2" borderId="24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43" fontId="3" fillId="2" borderId="6" xfId="0" applyNumberFormat="1" applyFont="1" applyFill="1" applyBorder="1" applyAlignment="1">
      <alignment vertical="center"/>
    </xf>
    <xf numFmtId="0" fontId="12" fillId="0" borderId="42" xfId="3" applyFont="1" applyBorder="1" applyAlignment="1">
      <alignment horizontal="center" vertical="center"/>
    </xf>
    <xf numFmtId="0" fontId="12" fillId="0" borderId="42" xfId="3" applyFont="1" applyBorder="1" applyAlignment="1">
      <alignment horizontal="left" vertical="center" wrapText="1"/>
    </xf>
    <xf numFmtId="0" fontId="12" fillId="0" borderId="18" xfId="3" applyFont="1" applyBorder="1" applyAlignment="1">
      <alignment horizontal="center" vertical="center" wrapText="1"/>
    </xf>
    <xf numFmtId="0" fontId="12" fillId="0" borderId="18" xfId="3" applyFont="1" applyBorder="1" applyAlignment="1">
      <alignment horizontal="right" vertical="center"/>
    </xf>
    <xf numFmtId="43" fontId="2" fillId="6" borderId="16" xfId="1" applyFont="1" applyFill="1" applyBorder="1" applyAlignment="1">
      <alignment horizontal="left" vertical="center"/>
    </xf>
    <xf numFmtId="0" fontId="12" fillId="5" borderId="18" xfId="3" applyFont="1" applyFill="1" applyBorder="1" applyAlignment="1">
      <alignment horizontal="center" vertical="center" wrapText="1"/>
    </xf>
    <xf numFmtId="0" fontId="12" fillId="5" borderId="28" xfId="3" applyFont="1" applyFill="1" applyBorder="1" applyAlignment="1">
      <alignment horizontal="left" vertical="center" wrapText="1"/>
    </xf>
    <xf numFmtId="43" fontId="12" fillId="5" borderId="18" xfId="4" applyFont="1" applyFill="1" applyBorder="1" applyAlignment="1">
      <alignment horizontal="center" vertical="center" wrapText="1"/>
    </xf>
    <xf numFmtId="43" fontId="12" fillId="5" borderId="18" xfId="4" applyFont="1" applyFill="1" applyBorder="1" applyAlignment="1">
      <alignment horizontal="right" vertical="center" wrapText="1"/>
    </xf>
    <xf numFmtId="43" fontId="2" fillId="6" borderId="19" xfId="1" applyFont="1" applyFill="1" applyBorder="1" applyAlignment="1">
      <alignment horizontal="left" vertical="center"/>
    </xf>
    <xf numFmtId="43" fontId="2" fillId="6" borderId="18" xfId="1" applyFont="1" applyFill="1" applyBorder="1" applyAlignment="1">
      <alignment horizontal="left" vertical="center"/>
    </xf>
    <xf numFmtId="43" fontId="3" fillId="0" borderId="0" xfId="0" applyNumberFormat="1" applyFont="1" applyBorder="1" applyAlignment="1">
      <alignment vertical="center"/>
    </xf>
    <xf numFmtId="0" fontId="2" fillId="0" borderId="6" xfId="0" applyFont="1" applyBorder="1" applyAlignment="1">
      <alignment horizontal="left" vertical="center" wrapText="1"/>
    </xf>
    <xf numFmtId="43" fontId="2" fillId="0" borderId="6" xfId="1" applyFont="1" applyBorder="1" applyAlignment="1">
      <alignment horizontal="left" vertical="center" wrapText="1"/>
    </xf>
    <xf numFmtId="43" fontId="0" fillId="0" borderId="0" xfId="0" applyNumberFormat="1"/>
    <xf numFmtId="0" fontId="0" fillId="8" borderId="18" xfId="0" applyFill="1" applyBorder="1" applyAlignment="1">
      <alignment horizontal="center" vertical="center"/>
    </xf>
    <xf numFmtId="0" fontId="0" fillId="8" borderId="28" xfId="0" applyFill="1" applyBorder="1"/>
    <xf numFmtId="0" fontId="0" fillId="8" borderId="42" xfId="0" applyFill="1" applyBorder="1"/>
    <xf numFmtId="0" fontId="0" fillId="4" borderId="18" xfId="0" applyFill="1" applyBorder="1" applyAlignment="1">
      <alignment horizontal="center" vertical="center"/>
    </xf>
    <xf numFmtId="0" fontId="0" fillId="4" borderId="18" xfId="0" applyFill="1" applyBorder="1"/>
    <xf numFmtId="10" fontId="0" fillId="4" borderId="18" xfId="2" applyNumberFormat="1" applyFont="1" applyFill="1" applyBorder="1"/>
    <xf numFmtId="0" fontId="0" fillId="4" borderId="0" xfId="0" applyFill="1" applyAlignment="1">
      <alignment vertical="center"/>
    </xf>
    <xf numFmtId="0" fontId="0" fillId="9" borderId="18" xfId="2" applyNumberFormat="1" applyFont="1" applyFill="1" applyBorder="1" applyAlignment="1">
      <alignment horizontal="center" vertical="center"/>
    </xf>
    <xf numFmtId="10" fontId="17" fillId="4" borderId="50" xfId="2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4" fillId="9" borderId="0" xfId="0" applyFont="1" applyFill="1" applyAlignment="1">
      <alignment horizontal="center" vertical="center" wrapText="1"/>
    </xf>
    <xf numFmtId="0" fontId="15" fillId="4" borderId="18" xfId="0" applyFont="1" applyFill="1" applyBorder="1" applyAlignment="1">
      <alignment horizontal="center" vertical="center" wrapText="1"/>
    </xf>
    <xf numFmtId="10" fontId="0" fillId="9" borderId="18" xfId="2" applyNumberFormat="1" applyFont="1" applyFill="1" applyBorder="1"/>
    <xf numFmtId="10" fontId="17" fillId="4" borderId="49" xfId="2" applyNumberFormat="1" applyFont="1" applyFill="1" applyBorder="1" applyAlignment="1">
      <alignment horizontal="center" vertical="center" wrapText="1"/>
    </xf>
    <xf numFmtId="2" fontId="9" fillId="0" borderId="18" xfId="3" applyNumberFormat="1" applyFont="1" applyBorder="1" applyAlignment="1">
      <alignment vertical="center" wrapText="1"/>
    </xf>
    <xf numFmtId="2" fontId="9" fillId="0" borderId="18" xfId="3" applyNumberFormat="1" applyFont="1" applyBorder="1" applyAlignment="1">
      <alignment horizontal="center" vertical="center" wrapText="1"/>
    </xf>
    <xf numFmtId="43" fontId="9" fillId="5" borderId="42" xfId="4" applyFont="1" applyFill="1" applyBorder="1" applyAlignment="1">
      <alignment horizontal="right" vertical="center" wrapText="1"/>
    </xf>
    <xf numFmtId="0" fontId="36" fillId="5" borderId="23" xfId="0" applyFont="1" applyFill="1" applyBorder="1" applyAlignment="1">
      <alignment horizontal="left" vertical="top" wrapText="1"/>
    </xf>
    <xf numFmtId="0" fontId="36" fillId="5" borderId="23" xfId="0" applyFont="1" applyFill="1" applyBorder="1" applyAlignment="1">
      <alignment horizontal="center" vertical="top" wrapText="1"/>
    </xf>
    <xf numFmtId="43" fontId="36" fillId="5" borderId="23" xfId="4" applyFont="1" applyFill="1" applyBorder="1" applyAlignment="1">
      <alignment horizontal="right" vertical="top" wrapText="1"/>
    </xf>
    <xf numFmtId="43" fontId="2" fillId="0" borderId="22" xfId="1" applyFont="1" applyFill="1" applyBorder="1" applyAlignment="1">
      <alignment horizontal="center" vertical="center"/>
    </xf>
    <xf numFmtId="43" fontId="2" fillId="0" borderId="23" xfId="1" applyFont="1" applyFill="1" applyBorder="1" applyAlignment="1">
      <alignment horizontal="center" vertical="center"/>
    </xf>
    <xf numFmtId="43" fontId="2" fillId="0" borderId="24" xfId="1" applyFont="1" applyFill="1" applyBorder="1" applyAlignment="1">
      <alignment horizontal="center" vertical="center"/>
    </xf>
    <xf numFmtId="43" fontId="2" fillId="2" borderId="31" xfId="1" applyFont="1" applyFill="1" applyBorder="1" applyAlignment="1">
      <alignment horizontal="center" vertical="center"/>
    </xf>
    <xf numFmtId="43" fontId="4" fillId="2" borderId="27" xfId="1" applyNumberFormat="1" applyFont="1" applyFill="1" applyBorder="1" applyAlignment="1">
      <alignment horizontal="center" vertical="center"/>
    </xf>
    <xf numFmtId="43" fontId="4" fillId="2" borderId="27" xfId="1" applyFont="1" applyFill="1" applyBorder="1" applyAlignment="1">
      <alignment horizontal="center" vertical="center"/>
    </xf>
    <xf numFmtId="43" fontId="4" fillId="2" borderId="29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43" fontId="4" fillId="2" borderId="3" xfId="0" applyNumberFormat="1" applyFont="1" applyFill="1" applyBorder="1" applyAlignment="1">
      <alignment horizontal="center" vertical="center"/>
    </xf>
    <xf numFmtId="43" fontId="4" fillId="2" borderId="2" xfId="0" applyNumberFormat="1" applyFont="1" applyFill="1" applyBorder="1" applyAlignment="1">
      <alignment horizontal="center" vertical="center"/>
    </xf>
    <xf numFmtId="43" fontId="4" fillId="2" borderId="32" xfId="0" applyNumberFormat="1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2" fillId="3" borderId="1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  <xf numFmtId="10" fontId="13" fillId="3" borderId="16" xfId="2" applyNumberFormat="1" applyFont="1" applyFill="1" applyBorder="1" applyAlignment="1">
      <alignment horizontal="center" vertical="center"/>
    </xf>
    <xf numFmtId="10" fontId="13" fillId="3" borderId="18" xfId="2" applyNumberFormat="1" applyFont="1" applyFill="1" applyBorder="1" applyAlignment="1">
      <alignment horizontal="center" vertical="center"/>
    </xf>
    <xf numFmtId="10" fontId="13" fillId="3" borderId="19" xfId="2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1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43" fontId="4" fillId="0" borderId="20" xfId="1" applyNumberFormat="1" applyFont="1" applyFill="1" applyBorder="1" applyAlignment="1">
      <alignment horizontal="center" vertical="center"/>
    </xf>
    <xf numFmtId="43" fontId="4" fillId="0" borderId="11" xfId="1" applyNumberFormat="1" applyFont="1" applyFill="1" applyBorder="1" applyAlignment="1">
      <alignment horizontal="center" vertical="center"/>
    </xf>
    <xf numFmtId="165" fontId="35" fillId="0" borderId="21" xfId="2" applyNumberFormat="1" applyFont="1" applyBorder="1" applyAlignment="1">
      <alignment horizontal="center" vertical="center"/>
    </xf>
    <xf numFmtId="165" fontId="35" fillId="0" borderId="13" xfId="2" applyNumberFormat="1" applyFont="1" applyBorder="1" applyAlignment="1">
      <alignment horizontal="center" vertical="center"/>
    </xf>
    <xf numFmtId="43" fontId="2" fillId="3" borderId="14" xfId="1" applyNumberFormat="1" applyFont="1" applyFill="1" applyBorder="1" applyAlignment="1">
      <alignment horizontal="center" vertical="center"/>
    </xf>
    <xf numFmtId="43" fontId="2" fillId="3" borderId="11" xfId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4" xfId="0" applyNumberFormat="1" applyFont="1" applyFill="1" applyBorder="1" applyAlignment="1">
      <alignment horizontal="center" vertical="center"/>
    </xf>
    <xf numFmtId="165" fontId="7" fillId="3" borderId="15" xfId="2" applyNumberFormat="1" applyFont="1" applyFill="1" applyBorder="1" applyAlignment="1">
      <alignment horizontal="center" vertical="center"/>
    </xf>
    <xf numFmtId="165" fontId="7" fillId="3" borderId="13" xfId="2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2" fillId="3" borderId="46" xfId="1" applyNumberFormat="1" applyFont="1" applyFill="1" applyBorder="1" applyAlignment="1">
      <alignment horizontal="center" vertical="center"/>
    </xf>
    <xf numFmtId="165" fontId="7" fillId="3" borderId="21" xfId="2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3" fontId="4" fillId="2" borderId="27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43" fontId="8" fillId="2" borderId="30" xfId="0" applyNumberFormat="1" applyFont="1" applyFill="1" applyBorder="1" applyAlignment="1">
      <alignment horizontal="center" vertical="center"/>
    </xf>
    <xf numFmtId="43" fontId="8" fillId="2" borderId="8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3" fontId="8" fillId="2" borderId="41" xfId="0" applyNumberFormat="1" applyFont="1" applyFill="1" applyBorder="1" applyAlignment="1">
      <alignment horizontal="center" vertical="center"/>
    </xf>
    <xf numFmtId="3" fontId="8" fillId="2" borderId="18" xfId="0" applyNumberFormat="1" applyFont="1" applyFill="1" applyBorder="1" applyAlignment="1">
      <alignment horizontal="center" vertical="center"/>
    </xf>
    <xf numFmtId="43" fontId="8" fillId="2" borderId="41" xfId="0" applyNumberFormat="1" applyFont="1" applyFill="1" applyBorder="1" applyAlignment="1">
      <alignment horizontal="center" vertical="center"/>
    </xf>
    <xf numFmtId="43" fontId="8" fillId="2" borderId="18" xfId="0" applyNumberFormat="1" applyFont="1" applyFill="1" applyBorder="1" applyAlignment="1">
      <alignment horizontal="center" vertical="center"/>
    </xf>
    <xf numFmtId="43" fontId="8" fillId="2" borderId="41" xfId="1" applyNumberFormat="1" applyFont="1" applyFill="1" applyBorder="1" applyAlignment="1">
      <alignment horizontal="center" vertical="center"/>
    </xf>
    <xf numFmtId="43" fontId="8" fillId="2" borderId="4" xfId="1" applyNumberFormat="1" applyFont="1" applyFill="1" applyBorder="1" applyAlignment="1">
      <alignment horizontal="center" vertical="center"/>
    </xf>
    <xf numFmtId="0" fontId="20" fillId="4" borderId="47" xfId="0" applyFont="1" applyFill="1" applyBorder="1" applyAlignment="1">
      <alignment horizontal="center" vertical="center"/>
    </xf>
    <xf numFmtId="0" fontId="20" fillId="4" borderId="48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19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</cellXfs>
  <cellStyles count="56">
    <cellStyle name="20% - Ênfase1 2" xfId="13"/>
    <cellStyle name="20% - Ênfase2 2" xfId="14"/>
    <cellStyle name="20% - Ênfase3 2" xfId="15"/>
    <cellStyle name="20% - Ênfase4 2" xfId="16"/>
    <cellStyle name="20% - Ênfase5 2" xfId="17"/>
    <cellStyle name="20% - Ênfase6 2" xfId="18"/>
    <cellStyle name="40% - Ênfase1 2" xfId="19"/>
    <cellStyle name="40% - Ênfase2 2" xfId="20"/>
    <cellStyle name="40% - Ênfase3 2" xfId="21"/>
    <cellStyle name="40% - Ênfase4 2" xfId="22"/>
    <cellStyle name="40% - Ênfase5 2" xfId="23"/>
    <cellStyle name="40% - Ênfase6 2" xfId="24"/>
    <cellStyle name="60% - Ênfase1 2" xfId="25"/>
    <cellStyle name="60% - Ênfase2 2" xfId="26"/>
    <cellStyle name="60% - Ênfase3 2" xfId="27"/>
    <cellStyle name="60% - Ênfase4 2" xfId="28"/>
    <cellStyle name="60% - Ênfase5 2" xfId="29"/>
    <cellStyle name="60% - Ênfase6 2" xfId="30"/>
    <cellStyle name="Bom 2" xfId="31"/>
    <cellStyle name="Cálculo 2" xfId="32"/>
    <cellStyle name="Célula de Verificação 2" xfId="33"/>
    <cellStyle name="Célula Vinculada 2" xfId="34"/>
    <cellStyle name="Ênfase1 2" xfId="35"/>
    <cellStyle name="Ênfase2 2" xfId="36"/>
    <cellStyle name="Ênfase3 2" xfId="37"/>
    <cellStyle name="Ênfase4 2" xfId="38"/>
    <cellStyle name="Ênfase5 2" xfId="39"/>
    <cellStyle name="Ênfase6 2" xfId="40"/>
    <cellStyle name="Entrada 2" xfId="41"/>
    <cellStyle name="Incorreto 2" xfId="42"/>
    <cellStyle name="Moeda 2" xfId="43"/>
    <cellStyle name="Neutra 2" xfId="44"/>
    <cellStyle name="Normal" xfId="0" builtinId="0"/>
    <cellStyle name="Normal 2" xfId="3"/>
    <cellStyle name="Normal 2 2" xfId="5"/>
    <cellStyle name="Normal 3" xfId="12"/>
    <cellStyle name="Normal 4" xfId="45"/>
    <cellStyle name="Normal 5" xfId="6"/>
    <cellStyle name="Nota 2" xfId="46"/>
    <cellStyle name="Porcentagem" xfId="2" builtinId="5"/>
    <cellStyle name="Porcentagem 2" xfId="47"/>
    <cellStyle name="Saída 2" xfId="48"/>
    <cellStyle name="Separador de milhares 3" xfId="7"/>
    <cellStyle name="Separador de milhares 3 2" xfId="8"/>
    <cellStyle name="Texto de Aviso 2" xfId="49"/>
    <cellStyle name="Texto Explicativo 2" xfId="50"/>
    <cellStyle name="Título 1 2" xfId="51"/>
    <cellStyle name="Título 2 2" xfId="52"/>
    <cellStyle name="Título 3 2" xfId="53"/>
    <cellStyle name="Título 4 2" xfId="54"/>
    <cellStyle name="Total 2" xfId="55"/>
    <cellStyle name="Vírgula" xfId="1" builtinId="3"/>
    <cellStyle name="Vírgula 2" xfId="4"/>
    <cellStyle name="Vírgula 2 2" xfId="9"/>
    <cellStyle name="Vírgula 3" xfId="10"/>
    <cellStyle name="Vírgula 4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3440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50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50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344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20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25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23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32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26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388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64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29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64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28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24875" y="152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10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388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3440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50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50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69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788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344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34400" y="25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32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388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534400" y="45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20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64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07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26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45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20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534400" y="8648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140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868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85248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40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40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409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36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36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236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8524875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rmuratore/Meus%20documentos/ze%20roberto/PECarlosBotelho/SP%20139/sanit&#225;rio/planilhas/caragua/nucleolazer/playgroun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3"/>
  <sheetViews>
    <sheetView zoomScale="70" zoomScaleNormal="70" zoomScalePageLayoutView="70" workbookViewId="0">
      <selection activeCell="AE29" sqref="AE29:AE30"/>
    </sheetView>
  </sheetViews>
  <sheetFormatPr defaultRowHeight="15"/>
  <cols>
    <col min="1" max="1" width="6.7109375" bestFit="1" customWidth="1"/>
    <col min="2" max="2" width="75.7109375" customWidth="1"/>
    <col min="3" max="10" width="7.7109375" customWidth="1"/>
    <col min="11" max="30" width="7.7109375" hidden="1" customWidth="1"/>
    <col min="31" max="31" width="18.28515625" customWidth="1"/>
    <col min="32" max="32" width="12.7109375" customWidth="1"/>
  </cols>
  <sheetData>
    <row r="1" spans="1:32" s="1" customFormat="1">
      <c r="A1" s="160" t="s">
        <v>0</v>
      </c>
      <c r="B1" s="162" t="s">
        <v>1</v>
      </c>
      <c r="C1" s="168" t="s">
        <v>2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4" t="s">
        <v>3</v>
      </c>
      <c r="AF1" s="165"/>
    </row>
    <row r="2" spans="1:32" s="1" customFormat="1">
      <c r="A2" s="161"/>
      <c r="B2" s="163"/>
      <c r="C2" s="144" t="s">
        <v>4</v>
      </c>
      <c r="D2" s="145"/>
      <c r="E2" s="145"/>
      <c r="F2" s="146"/>
      <c r="G2" s="144" t="s">
        <v>5</v>
      </c>
      <c r="H2" s="145"/>
      <c r="I2" s="145"/>
      <c r="J2" s="146"/>
      <c r="K2" s="144" t="s">
        <v>6</v>
      </c>
      <c r="L2" s="145"/>
      <c r="M2" s="145"/>
      <c r="N2" s="146"/>
      <c r="O2" s="144" t="s">
        <v>43</v>
      </c>
      <c r="P2" s="145"/>
      <c r="Q2" s="145"/>
      <c r="R2" s="146"/>
      <c r="S2" s="144" t="s">
        <v>44</v>
      </c>
      <c r="T2" s="145"/>
      <c r="U2" s="145"/>
      <c r="V2" s="146"/>
      <c r="W2" s="144" t="s">
        <v>45</v>
      </c>
      <c r="X2" s="145"/>
      <c r="Y2" s="145"/>
      <c r="Z2" s="146"/>
      <c r="AA2" s="144" t="s">
        <v>46</v>
      </c>
      <c r="AB2" s="145"/>
      <c r="AC2" s="145"/>
      <c r="AD2" s="146"/>
      <c r="AE2" s="2" t="s">
        <v>7</v>
      </c>
      <c r="AF2" s="3" t="s">
        <v>8</v>
      </c>
    </row>
    <row r="3" spans="1:32" s="1" customFormat="1" ht="7.5" customHeight="1">
      <c r="A3" s="140">
        <v>1</v>
      </c>
      <c r="B3" s="142" t="str">
        <f>Resumo!B7</f>
        <v>Serviços Preliminares e Complementares</v>
      </c>
      <c r="C3" s="4"/>
      <c r="D3" s="5"/>
      <c r="E3" s="5"/>
      <c r="F3" s="6"/>
      <c r="G3" s="4"/>
      <c r="H3" s="5"/>
      <c r="I3" s="5"/>
      <c r="J3" s="6"/>
      <c r="K3" s="4"/>
      <c r="L3" s="5"/>
      <c r="M3" s="5"/>
      <c r="N3" s="6"/>
      <c r="O3" s="4"/>
      <c r="P3" s="5"/>
      <c r="Q3" s="5"/>
      <c r="R3" s="6"/>
      <c r="S3" s="4"/>
      <c r="T3" s="5"/>
      <c r="U3" s="5"/>
      <c r="V3" s="6"/>
      <c r="W3" s="4"/>
      <c r="X3" s="5"/>
      <c r="Y3" s="5"/>
      <c r="Z3" s="6"/>
      <c r="AA3" s="4"/>
      <c r="AB3" s="5"/>
      <c r="AC3" s="5"/>
      <c r="AD3" s="6"/>
      <c r="AE3" s="158"/>
      <c r="AF3" s="166" t="e">
        <f>AE3/AE$40</f>
        <v>#DIV/0!</v>
      </c>
    </row>
    <row r="4" spans="1:32" s="1" customFormat="1" ht="14.25">
      <c r="A4" s="141"/>
      <c r="B4" s="143"/>
      <c r="C4" s="147" t="str">
        <f>IFERROR(SUM(C6:F14)/$AE3,"")</f>
        <v/>
      </c>
      <c r="D4" s="148"/>
      <c r="E4" s="148"/>
      <c r="F4" s="149"/>
      <c r="G4" s="147" t="str">
        <f>IFERROR(SUM(G6:J14)/$AE3,"")</f>
        <v/>
      </c>
      <c r="H4" s="148"/>
      <c r="I4" s="148"/>
      <c r="J4" s="149"/>
      <c r="K4" s="147" t="str">
        <f>IFERROR(SUM(K6:N14)/$AE3,"")</f>
        <v/>
      </c>
      <c r="L4" s="148"/>
      <c r="M4" s="148"/>
      <c r="N4" s="149"/>
      <c r="O4" s="147" t="str">
        <f>IFERROR(SUM(O6:R14)/$AE3,"")</f>
        <v/>
      </c>
      <c r="P4" s="148"/>
      <c r="Q4" s="148"/>
      <c r="R4" s="149"/>
      <c r="S4" s="147" t="str">
        <f>IFERROR(SUM(S6:V14)/$AE3,"")</f>
        <v/>
      </c>
      <c r="T4" s="148"/>
      <c r="U4" s="148"/>
      <c r="V4" s="149"/>
      <c r="W4" s="147" t="str">
        <f>IFERROR(SUM(W6:Z14)/$AE3,"")</f>
        <v/>
      </c>
      <c r="X4" s="148"/>
      <c r="Y4" s="148"/>
      <c r="Z4" s="149"/>
      <c r="AA4" s="147" t="str">
        <f>IFERROR(SUM(AA6:AD14)/$AE3,"")</f>
        <v/>
      </c>
      <c r="AB4" s="148"/>
      <c r="AC4" s="148"/>
      <c r="AD4" s="149"/>
      <c r="AE4" s="159"/>
      <c r="AF4" s="167"/>
    </row>
    <row r="5" spans="1:32" s="1" customFormat="1" ht="7.5" customHeight="1">
      <c r="A5" s="150" t="s">
        <v>30</v>
      </c>
      <c r="B5" s="152" t="str">
        <f>'Serv. Preliminares e Compl.'!C3</f>
        <v>Mapeamento de rede Elétrica</v>
      </c>
      <c r="C5" s="97"/>
      <c r="D5" s="103"/>
      <c r="E5" s="8"/>
      <c r="F5" s="9"/>
      <c r="G5" s="7"/>
      <c r="H5" s="8"/>
      <c r="I5" s="8"/>
      <c r="J5" s="9"/>
      <c r="K5" s="7"/>
      <c r="L5" s="8"/>
      <c r="M5" s="8"/>
      <c r="N5" s="9"/>
      <c r="O5" s="7"/>
      <c r="P5" s="8"/>
      <c r="Q5" s="8"/>
      <c r="R5" s="9"/>
      <c r="S5" s="7"/>
      <c r="T5" s="8"/>
      <c r="U5" s="8"/>
      <c r="V5" s="9"/>
      <c r="W5" s="7"/>
      <c r="X5" s="8"/>
      <c r="Y5" s="8"/>
      <c r="Z5" s="9"/>
      <c r="AA5" s="7"/>
      <c r="AB5" s="8"/>
      <c r="AC5" s="8"/>
      <c r="AD5" s="9"/>
      <c r="AE5" s="154"/>
      <c r="AF5" s="156" t="e">
        <f>AE5/AE$40</f>
        <v>#DIV/0!</v>
      </c>
    </row>
    <row r="6" spans="1:32" s="1" customFormat="1">
      <c r="A6" s="151"/>
      <c r="B6" s="153"/>
      <c r="C6" s="129"/>
      <c r="D6" s="130"/>
      <c r="E6" s="130"/>
      <c r="F6" s="131"/>
      <c r="G6" s="129"/>
      <c r="H6" s="130"/>
      <c r="I6" s="130"/>
      <c r="J6" s="131"/>
      <c r="K6" s="129"/>
      <c r="L6" s="130"/>
      <c r="M6" s="130"/>
      <c r="N6" s="131"/>
      <c r="O6" s="129"/>
      <c r="P6" s="130"/>
      <c r="Q6" s="130"/>
      <c r="R6" s="131"/>
      <c r="S6" s="129"/>
      <c r="T6" s="130"/>
      <c r="U6" s="130"/>
      <c r="V6" s="131"/>
      <c r="W6" s="129"/>
      <c r="X6" s="130"/>
      <c r="Y6" s="130"/>
      <c r="Z6" s="131"/>
      <c r="AA6" s="129"/>
      <c r="AB6" s="130"/>
      <c r="AC6" s="130"/>
      <c r="AD6" s="131"/>
      <c r="AE6" s="155"/>
      <c r="AF6" s="157"/>
    </row>
    <row r="7" spans="1:32" s="1" customFormat="1" ht="7.5" customHeight="1">
      <c r="A7" s="150" t="s">
        <v>31</v>
      </c>
      <c r="B7" s="152" t="str">
        <f>'Serv. Preliminares e Compl.'!C11</f>
        <v>Manutenção da rede eletrica - 4º Pav</v>
      </c>
      <c r="C7" s="7"/>
      <c r="D7" s="8"/>
      <c r="E7" s="103"/>
      <c r="F7" s="9"/>
      <c r="G7" s="7"/>
      <c r="H7" s="8"/>
      <c r="I7" s="8"/>
      <c r="J7" s="9"/>
      <c r="K7" s="7"/>
      <c r="L7" s="8"/>
      <c r="M7" s="8"/>
      <c r="N7" s="9"/>
      <c r="O7" s="7"/>
      <c r="P7" s="8"/>
      <c r="Q7" s="8"/>
      <c r="R7" s="9"/>
      <c r="S7" s="7"/>
      <c r="T7" s="8"/>
      <c r="U7" s="8"/>
      <c r="V7" s="9"/>
      <c r="W7" s="7"/>
      <c r="X7" s="8"/>
      <c r="Y7" s="8"/>
      <c r="Z7" s="9"/>
      <c r="AA7" s="7"/>
      <c r="AB7" s="8"/>
      <c r="AC7" s="8"/>
      <c r="AD7" s="9"/>
      <c r="AE7" s="154"/>
      <c r="AF7" s="156" t="e">
        <f>AE7/AE$40</f>
        <v>#DIV/0!</v>
      </c>
    </row>
    <row r="8" spans="1:32" s="1" customFormat="1">
      <c r="A8" s="151"/>
      <c r="B8" s="153"/>
      <c r="C8" s="129"/>
      <c r="D8" s="130"/>
      <c r="E8" s="130"/>
      <c r="F8" s="131"/>
      <c r="G8" s="129"/>
      <c r="H8" s="130"/>
      <c r="I8" s="130"/>
      <c r="J8" s="131"/>
      <c r="K8" s="129"/>
      <c r="L8" s="130"/>
      <c r="M8" s="130"/>
      <c r="N8" s="131"/>
      <c r="O8" s="129"/>
      <c r="P8" s="130"/>
      <c r="Q8" s="130"/>
      <c r="R8" s="131"/>
      <c r="S8" s="129"/>
      <c r="T8" s="130"/>
      <c r="U8" s="130"/>
      <c r="V8" s="131"/>
      <c r="W8" s="129"/>
      <c r="X8" s="130"/>
      <c r="Y8" s="130"/>
      <c r="Z8" s="131"/>
      <c r="AA8" s="129"/>
      <c r="AB8" s="130"/>
      <c r="AC8" s="130"/>
      <c r="AD8" s="131"/>
      <c r="AE8" s="155"/>
      <c r="AF8" s="157"/>
    </row>
    <row r="9" spans="1:32" s="1" customFormat="1" ht="7.5" customHeight="1">
      <c r="A9" s="150" t="s">
        <v>31</v>
      </c>
      <c r="B9" s="152" t="str">
        <f>'Serv. Preliminares e Compl.'!C21</f>
        <v>Laudos</v>
      </c>
      <c r="C9" s="7"/>
      <c r="D9" s="8"/>
      <c r="E9" s="8"/>
      <c r="F9" s="9"/>
      <c r="G9" s="7"/>
      <c r="H9" s="8"/>
      <c r="I9" s="8"/>
      <c r="J9" s="102"/>
      <c r="K9" s="7"/>
      <c r="L9" s="8"/>
      <c r="M9" s="8"/>
      <c r="N9" s="9"/>
      <c r="O9" s="7"/>
      <c r="P9" s="8"/>
      <c r="Q9" s="8"/>
      <c r="R9" s="9"/>
      <c r="S9" s="7"/>
      <c r="T9" s="8"/>
      <c r="U9" s="8"/>
      <c r="V9" s="9"/>
      <c r="W9" s="7"/>
      <c r="X9" s="8"/>
      <c r="Y9" s="8"/>
      <c r="Z9" s="9"/>
      <c r="AA9" s="7"/>
      <c r="AB9" s="8"/>
      <c r="AC9" s="8"/>
      <c r="AD9" s="9"/>
      <c r="AE9" s="154"/>
      <c r="AF9" s="156" t="e">
        <f>AE9/AE$40</f>
        <v>#DIV/0!</v>
      </c>
    </row>
    <row r="10" spans="1:32" s="1" customFormat="1">
      <c r="A10" s="151"/>
      <c r="B10" s="153"/>
      <c r="C10" s="129"/>
      <c r="D10" s="130"/>
      <c r="E10" s="130"/>
      <c r="F10" s="131"/>
      <c r="G10" s="129"/>
      <c r="H10" s="130"/>
      <c r="I10" s="130"/>
      <c r="J10" s="131"/>
      <c r="K10" s="129"/>
      <c r="L10" s="130"/>
      <c r="M10" s="130"/>
      <c r="N10" s="131"/>
      <c r="O10" s="129"/>
      <c r="P10" s="130"/>
      <c r="Q10" s="130"/>
      <c r="R10" s="131"/>
      <c r="S10" s="129"/>
      <c r="T10" s="130"/>
      <c r="U10" s="130"/>
      <c r="V10" s="131"/>
      <c r="W10" s="129"/>
      <c r="X10" s="130"/>
      <c r="Y10" s="130"/>
      <c r="Z10" s="131"/>
      <c r="AA10" s="129"/>
      <c r="AB10" s="130"/>
      <c r="AC10" s="130"/>
      <c r="AD10" s="131"/>
      <c r="AE10" s="155"/>
      <c r="AF10" s="157"/>
    </row>
    <row r="11" spans="1:32" s="1" customFormat="1" ht="7.5" customHeight="1">
      <c r="A11" s="150" t="s">
        <v>32</v>
      </c>
      <c r="B11" s="152" t="str">
        <f>'Serv. Preliminares e Compl.'!C24</f>
        <v>Proteções e Limpeza</v>
      </c>
      <c r="C11" s="97"/>
      <c r="D11" s="8"/>
      <c r="E11" s="8"/>
      <c r="F11" s="9"/>
      <c r="G11" s="7"/>
      <c r="H11" s="8"/>
      <c r="I11" s="103"/>
      <c r="J11" s="102"/>
      <c r="K11" s="7"/>
      <c r="L11" s="8"/>
      <c r="M11" s="8"/>
      <c r="N11" s="9"/>
      <c r="O11" s="7"/>
      <c r="P11" s="8"/>
      <c r="Q11" s="8"/>
      <c r="R11" s="9"/>
      <c r="S11" s="7"/>
      <c r="T11" s="8"/>
      <c r="U11" s="8"/>
      <c r="V11" s="9"/>
      <c r="W11" s="7"/>
      <c r="X11" s="8"/>
      <c r="Y11" s="8"/>
      <c r="Z11" s="9"/>
      <c r="AA11" s="7"/>
      <c r="AB11" s="8"/>
      <c r="AC11" s="8"/>
      <c r="AD11" s="9"/>
      <c r="AE11" s="154"/>
      <c r="AF11" s="156" t="e">
        <f>AE11/AE$40</f>
        <v>#DIV/0!</v>
      </c>
    </row>
    <row r="12" spans="1:32" s="1" customFormat="1">
      <c r="A12" s="151"/>
      <c r="B12" s="153"/>
      <c r="C12" s="129"/>
      <c r="D12" s="130"/>
      <c r="E12" s="130"/>
      <c r="F12" s="131"/>
      <c r="G12" s="129"/>
      <c r="H12" s="130"/>
      <c r="I12" s="130"/>
      <c r="J12" s="131"/>
      <c r="K12" s="129"/>
      <c r="L12" s="130"/>
      <c r="M12" s="130"/>
      <c r="N12" s="131"/>
      <c r="O12" s="129"/>
      <c r="P12" s="130"/>
      <c r="Q12" s="130"/>
      <c r="R12" s="131"/>
      <c r="S12" s="129"/>
      <c r="T12" s="130"/>
      <c r="U12" s="130"/>
      <c r="V12" s="131"/>
      <c r="W12" s="129"/>
      <c r="X12" s="130"/>
      <c r="Y12" s="130"/>
      <c r="Z12" s="131"/>
      <c r="AA12" s="129"/>
      <c r="AB12" s="130"/>
      <c r="AC12" s="130"/>
      <c r="AD12" s="131"/>
      <c r="AE12" s="155"/>
      <c r="AF12" s="157"/>
    </row>
    <row r="13" spans="1:32" s="1" customFormat="1" ht="7.5" customHeight="1">
      <c r="A13" s="150" t="s">
        <v>33</v>
      </c>
      <c r="B13" s="152" t="str">
        <f>'Serv. Preliminares e Compl.'!C27</f>
        <v>Projetos</v>
      </c>
      <c r="C13" s="97"/>
      <c r="D13" s="103"/>
      <c r="E13" s="8"/>
      <c r="F13" s="9"/>
      <c r="G13" s="7"/>
      <c r="H13" s="8"/>
      <c r="I13" s="8"/>
      <c r="J13" s="9"/>
      <c r="K13" s="7"/>
      <c r="L13" s="8"/>
      <c r="M13" s="8"/>
      <c r="N13" s="9"/>
      <c r="O13" s="7"/>
      <c r="P13" s="8"/>
      <c r="Q13" s="8"/>
      <c r="R13" s="9"/>
      <c r="S13" s="7"/>
      <c r="T13" s="8"/>
      <c r="U13" s="8"/>
      <c r="V13" s="9"/>
      <c r="W13" s="7"/>
      <c r="X13" s="8"/>
      <c r="Y13" s="8"/>
      <c r="Z13" s="9"/>
      <c r="AA13" s="7"/>
      <c r="AB13" s="8"/>
      <c r="AC13" s="8"/>
      <c r="AD13" s="9"/>
      <c r="AE13" s="154"/>
      <c r="AF13" s="156" t="e">
        <f>AE13/AE$40</f>
        <v>#DIV/0!</v>
      </c>
    </row>
    <row r="14" spans="1:32" s="1" customFormat="1">
      <c r="A14" s="151"/>
      <c r="B14" s="153"/>
      <c r="C14" s="129"/>
      <c r="D14" s="130"/>
      <c r="E14" s="130"/>
      <c r="F14" s="131"/>
      <c r="G14" s="129"/>
      <c r="H14" s="130"/>
      <c r="I14" s="130"/>
      <c r="J14" s="131"/>
      <c r="K14" s="129"/>
      <c r="L14" s="130"/>
      <c r="M14" s="130"/>
      <c r="N14" s="131"/>
      <c r="O14" s="129"/>
      <c r="P14" s="130"/>
      <c r="Q14" s="130"/>
      <c r="R14" s="131"/>
      <c r="S14" s="129"/>
      <c r="T14" s="130"/>
      <c r="U14" s="130"/>
      <c r="V14" s="131"/>
      <c r="W14" s="129"/>
      <c r="X14" s="130"/>
      <c r="Y14" s="130"/>
      <c r="Z14" s="131"/>
      <c r="AA14" s="129"/>
      <c r="AB14" s="130"/>
      <c r="AC14" s="130"/>
      <c r="AD14" s="131"/>
      <c r="AE14" s="155"/>
      <c r="AF14" s="157"/>
    </row>
    <row r="15" spans="1:32" s="1" customFormat="1" ht="7.5" customHeight="1">
      <c r="A15" s="140">
        <v>2</v>
      </c>
      <c r="B15" s="142" t="str">
        <f>Resumo!B8</f>
        <v>Manutenção dos equip. Split</v>
      </c>
      <c r="C15" s="4"/>
      <c r="D15" s="5"/>
      <c r="E15" s="5"/>
      <c r="F15" s="6"/>
      <c r="G15" s="4"/>
      <c r="H15" s="5"/>
      <c r="I15" s="5"/>
      <c r="J15" s="6"/>
      <c r="K15" s="4"/>
      <c r="L15" s="5"/>
      <c r="M15" s="5"/>
      <c r="N15" s="6"/>
      <c r="O15" s="4"/>
      <c r="P15" s="5"/>
      <c r="Q15" s="5"/>
      <c r="R15" s="6"/>
      <c r="S15" s="4"/>
      <c r="T15" s="5"/>
      <c r="U15" s="5"/>
      <c r="V15" s="6"/>
      <c r="W15" s="4"/>
      <c r="X15" s="5"/>
      <c r="Y15" s="5"/>
      <c r="Z15" s="6"/>
      <c r="AA15" s="4"/>
      <c r="AB15" s="5"/>
      <c r="AC15" s="5"/>
      <c r="AD15" s="6"/>
      <c r="AE15" s="169"/>
      <c r="AF15" s="170" t="e">
        <f>AE15/AE$40</f>
        <v>#DIV/0!</v>
      </c>
    </row>
    <row r="16" spans="1:32" s="1" customFormat="1" ht="14.25">
      <c r="A16" s="141"/>
      <c r="B16" s="143"/>
      <c r="C16" s="147" t="str">
        <f>IFERROR(SUM(C17:F24)/$AE15,"")</f>
        <v/>
      </c>
      <c r="D16" s="148"/>
      <c r="E16" s="148"/>
      <c r="F16" s="149"/>
      <c r="G16" s="147" t="str">
        <f t="shared" ref="G16" si="0">IFERROR(SUM(G17:J24)/$AE15,"")</f>
        <v/>
      </c>
      <c r="H16" s="148"/>
      <c r="I16" s="148"/>
      <c r="J16" s="149"/>
      <c r="K16" s="147" t="str">
        <f t="shared" ref="K16" si="1">IFERROR(SUM(K17:N24)/$AE15,"")</f>
        <v/>
      </c>
      <c r="L16" s="148"/>
      <c r="M16" s="148"/>
      <c r="N16" s="149"/>
      <c r="O16" s="147" t="str">
        <f t="shared" ref="O16" si="2">IFERROR(SUM(O17:R24)/$AE15,"")</f>
        <v/>
      </c>
      <c r="P16" s="148"/>
      <c r="Q16" s="148"/>
      <c r="R16" s="149"/>
      <c r="S16" s="147" t="str">
        <f t="shared" ref="S16" si="3">IFERROR(SUM(S17:V24)/$AE15,"")</f>
        <v/>
      </c>
      <c r="T16" s="148"/>
      <c r="U16" s="148"/>
      <c r="V16" s="149"/>
      <c r="W16" s="147" t="str">
        <f t="shared" ref="W16" si="4">IFERROR(SUM(W17:Z24)/$AE15,"")</f>
        <v/>
      </c>
      <c r="X16" s="148"/>
      <c r="Y16" s="148"/>
      <c r="Z16" s="149"/>
      <c r="AA16" s="147" t="str">
        <f t="shared" ref="AA16" si="5">IFERROR(SUM(AA17:AD24)/$AE15,"")</f>
        <v/>
      </c>
      <c r="AB16" s="148"/>
      <c r="AC16" s="148"/>
      <c r="AD16" s="149"/>
      <c r="AE16" s="159"/>
      <c r="AF16" s="167"/>
    </row>
    <row r="17" spans="1:32" s="1" customFormat="1" ht="7.5" customHeight="1">
      <c r="A17" s="150" t="s">
        <v>26</v>
      </c>
      <c r="B17" s="152" t="str">
        <f>'Manutenção Corretiva de SPLIT''s'!C3</f>
        <v>Evaporadoras e Condensadoras</v>
      </c>
      <c r="C17" s="7"/>
      <c r="D17" s="8"/>
      <c r="E17" s="103"/>
      <c r="F17" s="102"/>
      <c r="G17" s="97"/>
      <c r="H17" s="8"/>
      <c r="I17" s="8"/>
      <c r="J17" s="9"/>
      <c r="K17" s="7"/>
      <c r="L17" s="8"/>
      <c r="M17" s="8"/>
      <c r="N17" s="9"/>
      <c r="O17" s="7"/>
      <c r="P17" s="8"/>
      <c r="Q17" s="8"/>
      <c r="R17" s="9"/>
      <c r="S17" s="7"/>
      <c r="T17" s="8"/>
      <c r="U17" s="8"/>
      <c r="V17" s="9"/>
      <c r="W17" s="7"/>
      <c r="X17" s="8"/>
      <c r="Y17" s="8"/>
      <c r="Z17" s="9"/>
      <c r="AA17" s="7"/>
      <c r="AB17" s="8"/>
      <c r="AC17" s="8"/>
      <c r="AD17" s="9"/>
      <c r="AE17" s="154"/>
      <c r="AF17" s="156" t="e">
        <f>AE17/AE$40</f>
        <v>#DIV/0!</v>
      </c>
    </row>
    <row r="18" spans="1:32" s="1" customFormat="1">
      <c r="A18" s="151"/>
      <c r="B18" s="153"/>
      <c r="C18" s="129"/>
      <c r="D18" s="130"/>
      <c r="E18" s="130"/>
      <c r="F18" s="131"/>
      <c r="G18" s="129"/>
      <c r="H18" s="130"/>
      <c r="I18" s="130"/>
      <c r="J18" s="131"/>
      <c r="K18" s="129"/>
      <c r="L18" s="130"/>
      <c r="M18" s="130"/>
      <c r="N18" s="131"/>
      <c r="O18" s="129"/>
      <c r="P18" s="130"/>
      <c r="Q18" s="130"/>
      <c r="R18" s="131"/>
      <c r="S18" s="129"/>
      <c r="T18" s="130"/>
      <c r="U18" s="130"/>
      <c r="V18" s="131"/>
      <c r="W18" s="129"/>
      <c r="X18" s="130"/>
      <c r="Y18" s="130"/>
      <c r="Z18" s="131"/>
      <c r="AA18" s="129"/>
      <c r="AB18" s="130"/>
      <c r="AC18" s="130"/>
      <c r="AD18" s="131"/>
      <c r="AE18" s="155"/>
      <c r="AF18" s="157"/>
    </row>
    <row r="19" spans="1:32" s="1" customFormat="1" ht="7.5" customHeight="1">
      <c r="A19" s="150" t="s">
        <v>36</v>
      </c>
      <c r="B19" s="152" t="str">
        <f>'Manutenção Corretiva de SPLIT''s'!C18</f>
        <v>Controle remoto</v>
      </c>
      <c r="C19" s="7"/>
      <c r="D19" s="8"/>
      <c r="E19" s="8"/>
      <c r="F19" s="9"/>
      <c r="G19" s="7"/>
      <c r="H19" s="103"/>
      <c r="I19" s="8"/>
      <c r="J19" s="9"/>
      <c r="K19" s="7"/>
      <c r="L19" s="8"/>
      <c r="M19" s="8"/>
      <c r="N19" s="9"/>
      <c r="O19" s="7"/>
      <c r="P19" s="8"/>
      <c r="Q19" s="8"/>
      <c r="R19" s="9"/>
      <c r="S19" s="7"/>
      <c r="T19" s="8"/>
      <c r="U19" s="8"/>
      <c r="V19" s="9"/>
      <c r="W19" s="7"/>
      <c r="X19" s="8"/>
      <c r="Y19" s="8"/>
      <c r="Z19" s="9"/>
      <c r="AA19" s="7"/>
      <c r="AB19" s="8"/>
      <c r="AC19" s="8"/>
      <c r="AD19" s="9"/>
      <c r="AE19" s="154"/>
      <c r="AF19" s="156" t="e">
        <f>AE19/AE$40</f>
        <v>#DIV/0!</v>
      </c>
    </row>
    <row r="20" spans="1:32" s="1" customFormat="1">
      <c r="A20" s="151"/>
      <c r="B20" s="153"/>
      <c r="C20" s="129"/>
      <c r="D20" s="130"/>
      <c r="E20" s="130"/>
      <c r="F20" s="131"/>
      <c r="G20" s="129"/>
      <c r="H20" s="130"/>
      <c r="I20" s="130"/>
      <c r="J20" s="131"/>
      <c r="K20" s="129"/>
      <c r="L20" s="130"/>
      <c r="M20" s="130"/>
      <c r="N20" s="131"/>
      <c r="O20" s="129"/>
      <c r="P20" s="130"/>
      <c r="Q20" s="130"/>
      <c r="R20" s="131"/>
      <c r="S20" s="129"/>
      <c r="T20" s="130"/>
      <c r="U20" s="130"/>
      <c r="V20" s="131"/>
      <c r="W20" s="129"/>
      <c r="X20" s="130"/>
      <c r="Y20" s="130"/>
      <c r="Z20" s="131"/>
      <c r="AA20" s="129"/>
      <c r="AB20" s="130"/>
      <c r="AC20" s="130"/>
      <c r="AD20" s="131"/>
      <c r="AE20" s="155"/>
      <c r="AF20" s="157"/>
    </row>
    <row r="21" spans="1:32" s="1" customFormat="1" ht="7.5" customHeight="1">
      <c r="A21" s="150" t="s">
        <v>37</v>
      </c>
      <c r="B21" s="152" t="str">
        <f>'Manutenção Corretiva de SPLIT''s'!C21</f>
        <v>Acabamentos</v>
      </c>
      <c r="C21" s="7"/>
      <c r="D21" s="8"/>
      <c r="E21" s="8"/>
      <c r="F21" s="9"/>
      <c r="G21" s="7"/>
      <c r="H21" s="103"/>
      <c r="I21" s="8"/>
      <c r="J21" s="9"/>
      <c r="K21" s="7"/>
      <c r="L21" s="8"/>
      <c r="M21" s="8"/>
      <c r="N21" s="9"/>
      <c r="O21" s="7"/>
      <c r="P21" s="8"/>
      <c r="Q21" s="8"/>
      <c r="R21" s="9"/>
      <c r="S21" s="7"/>
      <c r="T21" s="8"/>
      <c r="U21" s="8"/>
      <c r="V21" s="9"/>
      <c r="W21" s="7"/>
      <c r="X21" s="8"/>
      <c r="Y21" s="8"/>
      <c r="Z21" s="9"/>
      <c r="AA21" s="7"/>
      <c r="AB21" s="8"/>
      <c r="AC21" s="8"/>
      <c r="AD21" s="9"/>
      <c r="AE21" s="154"/>
      <c r="AF21" s="156" t="e">
        <f>AE21/AE$40</f>
        <v>#DIV/0!</v>
      </c>
    </row>
    <row r="22" spans="1:32" s="1" customFormat="1">
      <c r="A22" s="151"/>
      <c r="B22" s="153"/>
      <c r="C22" s="129"/>
      <c r="D22" s="130"/>
      <c r="E22" s="130"/>
      <c r="F22" s="131"/>
      <c r="G22" s="129"/>
      <c r="H22" s="130"/>
      <c r="I22" s="130"/>
      <c r="J22" s="131"/>
      <c r="K22" s="129"/>
      <c r="L22" s="130"/>
      <c r="M22" s="130"/>
      <c r="N22" s="131"/>
      <c r="O22" s="129"/>
      <c r="P22" s="130"/>
      <c r="Q22" s="130"/>
      <c r="R22" s="131"/>
      <c r="S22" s="129"/>
      <c r="T22" s="130"/>
      <c r="U22" s="130"/>
      <c r="V22" s="131"/>
      <c r="W22" s="129"/>
      <c r="X22" s="130"/>
      <c r="Y22" s="130"/>
      <c r="Z22" s="131"/>
      <c r="AA22" s="129"/>
      <c r="AB22" s="130"/>
      <c r="AC22" s="130"/>
      <c r="AD22" s="131"/>
      <c r="AE22" s="155"/>
      <c r="AF22" s="157"/>
    </row>
    <row r="23" spans="1:32" s="1" customFormat="1" ht="7.5" customHeight="1">
      <c r="A23" s="150" t="s">
        <v>38</v>
      </c>
      <c r="B23" s="152" t="str">
        <f>'Manutenção Corretiva de SPLIT''s'!C24</f>
        <v>Transferência de Equipamento</v>
      </c>
      <c r="C23" s="7"/>
      <c r="D23" s="8"/>
      <c r="E23" s="8"/>
      <c r="F23" s="102"/>
      <c r="G23" s="7"/>
      <c r="H23" s="8"/>
      <c r="I23" s="8"/>
      <c r="J23" s="9"/>
      <c r="K23" s="7"/>
      <c r="L23" s="8"/>
      <c r="M23" s="8"/>
      <c r="N23" s="9"/>
      <c r="O23" s="7"/>
      <c r="P23" s="8"/>
      <c r="Q23" s="8"/>
      <c r="R23" s="9"/>
      <c r="S23" s="7"/>
      <c r="T23" s="8"/>
      <c r="U23" s="8"/>
      <c r="V23" s="9"/>
      <c r="W23" s="7"/>
      <c r="X23" s="8"/>
      <c r="Y23" s="8"/>
      <c r="Z23" s="9"/>
      <c r="AA23" s="7"/>
      <c r="AB23" s="8"/>
      <c r="AC23" s="8"/>
      <c r="AD23" s="9"/>
      <c r="AE23" s="154"/>
      <c r="AF23" s="156" t="e">
        <f>AE23/AE$40</f>
        <v>#DIV/0!</v>
      </c>
    </row>
    <row r="24" spans="1:32" s="1" customFormat="1">
      <c r="A24" s="151"/>
      <c r="B24" s="153"/>
      <c r="C24" s="129"/>
      <c r="D24" s="130"/>
      <c r="E24" s="130"/>
      <c r="F24" s="131"/>
      <c r="G24" s="129"/>
      <c r="H24" s="130"/>
      <c r="I24" s="130"/>
      <c r="J24" s="131"/>
      <c r="K24" s="129"/>
      <c r="L24" s="130"/>
      <c r="M24" s="130"/>
      <c r="N24" s="131"/>
      <c r="O24" s="129"/>
      <c r="P24" s="130"/>
      <c r="Q24" s="130"/>
      <c r="R24" s="131"/>
      <c r="S24" s="129"/>
      <c r="T24" s="130"/>
      <c r="U24" s="130"/>
      <c r="V24" s="131"/>
      <c r="W24" s="129"/>
      <c r="X24" s="130"/>
      <c r="Y24" s="130"/>
      <c r="Z24" s="131"/>
      <c r="AA24" s="129"/>
      <c r="AB24" s="130"/>
      <c r="AC24" s="130"/>
      <c r="AD24" s="131"/>
      <c r="AE24" s="155"/>
      <c r="AF24" s="157"/>
    </row>
    <row r="25" spans="1:32" s="1" customFormat="1" ht="7.5" customHeight="1">
      <c r="A25" s="140">
        <v>3</v>
      </c>
      <c r="B25" s="142" t="str">
        <f>Resumo!B9</f>
        <v>Limpeza de Ar Central 1º e 4º Pavimento</v>
      </c>
      <c r="C25" s="4"/>
      <c r="D25" s="5"/>
      <c r="E25" s="5"/>
      <c r="F25" s="6"/>
      <c r="G25" s="4"/>
      <c r="H25" s="5"/>
      <c r="I25" s="5"/>
      <c r="J25" s="6"/>
      <c r="K25" s="4"/>
      <c r="L25" s="5"/>
      <c r="M25" s="5"/>
      <c r="N25" s="6"/>
      <c r="O25" s="4"/>
      <c r="P25" s="5"/>
      <c r="Q25" s="5"/>
      <c r="R25" s="6"/>
      <c r="S25" s="4"/>
      <c r="T25" s="5"/>
      <c r="U25" s="5"/>
      <c r="V25" s="6"/>
      <c r="W25" s="4"/>
      <c r="X25" s="5"/>
      <c r="Y25" s="5"/>
      <c r="Z25" s="6"/>
      <c r="AA25" s="4"/>
      <c r="AB25" s="5"/>
      <c r="AC25" s="5"/>
      <c r="AD25" s="6"/>
      <c r="AE25" s="169"/>
      <c r="AF25" s="170" t="e">
        <f>AE25/AE$40</f>
        <v>#DIV/0!</v>
      </c>
    </row>
    <row r="26" spans="1:32" s="1" customFormat="1" ht="14.25">
      <c r="A26" s="141"/>
      <c r="B26" s="143"/>
      <c r="C26" s="147" t="str">
        <f t="shared" ref="C26" si="6">IFERROR(SUM(C27:F28)/$AE25,"")</f>
        <v/>
      </c>
      <c r="D26" s="148"/>
      <c r="E26" s="148"/>
      <c r="F26" s="149"/>
      <c r="G26" s="147" t="str">
        <f t="shared" ref="G26" si="7">IFERROR(SUM(G27:J28)/$AE25,"")</f>
        <v/>
      </c>
      <c r="H26" s="148"/>
      <c r="I26" s="148"/>
      <c r="J26" s="149"/>
      <c r="K26" s="147" t="str">
        <f t="shared" ref="K26" si="8">IFERROR(SUM(K27:N28)/$AE25,"")</f>
        <v/>
      </c>
      <c r="L26" s="148"/>
      <c r="M26" s="148"/>
      <c r="N26" s="149"/>
      <c r="O26" s="147" t="str">
        <f t="shared" ref="O26" si="9">IFERROR(SUM(O27:R28)/$AE25,"")</f>
        <v/>
      </c>
      <c r="P26" s="148"/>
      <c r="Q26" s="148"/>
      <c r="R26" s="149"/>
      <c r="S26" s="147" t="str">
        <f t="shared" ref="S26" si="10">IFERROR(SUM(S27:V28)/$AE25,"")</f>
        <v/>
      </c>
      <c r="T26" s="148"/>
      <c r="U26" s="148"/>
      <c r="V26" s="149"/>
      <c r="W26" s="147" t="str">
        <f t="shared" ref="W26" si="11">IFERROR(SUM(W27:Z28)/$AE25,"")</f>
        <v/>
      </c>
      <c r="X26" s="148"/>
      <c r="Y26" s="148"/>
      <c r="Z26" s="149"/>
      <c r="AA26" s="147" t="str">
        <f>IFERROR(SUM(AA27:AD28)/$AE25,"")</f>
        <v/>
      </c>
      <c r="AB26" s="148"/>
      <c r="AC26" s="148"/>
      <c r="AD26" s="149"/>
      <c r="AE26" s="159"/>
      <c r="AF26" s="167"/>
    </row>
    <row r="27" spans="1:32" s="1" customFormat="1" ht="7.5" customHeight="1">
      <c r="A27" s="150" t="s">
        <v>36</v>
      </c>
      <c r="B27" s="152" t="str">
        <f>'Limpeza Ar Central'!C3</f>
        <v>Limpeza do Ar central</v>
      </c>
      <c r="C27" s="7"/>
      <c r="D27" s="8"/>
      <c r="E27" s="8"/>
      <c r="F27" s="9"/>
      <c r="G27" s="97"/>
      <c r="H27" s="103"/>
      <c r="I27" s="8"/>
      <c r="J27" s="9"/>
      <c r="K27" s="7"/>
      <c r="L27" s="8"/>
      <c r="M27" s="8"/>
      <c r="N27" s="9"/>
      <c r="O27" s="7"/>
      <c r="P27" s="8"/>
      <c r="Q27" s="8"/>
      <c r="R27" s="9"/>
      <c r="S27" s="7"/>
      <c r="T27" s="8"/>
      <c r="U27" s="8"/>
      <c r="V27" s="9"/>
      <c r="W27" s="7"/>
      <c r="X27" s="8"/>
      <c r="Y27" s="8"/>
      <c r="Z27" s="9"/>
      <c r="AA27" s="7"/>
      <c r="AB27" s="8"/>
      <c r="AC27" s="8"/>
      <c r="AD27" s="9"/>
      <c r="AE27" s="154"/>
      <c r="AF27" s="156" t="e">
        <f>AE27/AE$40</f>
        <v>#DIV/0!</v>
      </c>
    </row>
    <row r="28" spans="1:32" s="1" customFormat="1">
      <c r="A28" s="151"/>
      <c r="B28" s="153"/>
      <c r="C28" s="129"/>
      <c r="D28" s="130"/>
      <c r="E28" s="130"/>
      <c r="F28" s="131"/>
      <c r="G28" s="129"/>
      <c r="H28" s="130"/>
      <c r="I28" s="130"/>
      <c r="J28" s="131"/>
      <c r="K28" s="129"/>
      <c r="L28" s="130"/>
      <c r="M28" s="130"/>
      <c r="N28" s="131"/>
      <c r="O28" s="129"/>
      <c r="P28" s="130"/>
      <c r="Q28" s="130"/>
      <c r="R28" s="131"/>
      <c r="S28" s="129"/>
      <c r="T28" s="130"/>
      <c r="U28" s="130"/>
      <c r="V28" s="131"/>
      <c r="W28" s="129"/>
      <c r="X28" s="130"/>
      <c r="Y28" s="130"/>
      <c r="Z28" s="131"/>
      <c r="AA28" s="129"/>
      <c r="AB28" s="130"/>
      <c r="AC28" s="130"/>
      <c r="AD28" s="131"/>
      <c r="AE28" s="155"/>
      <c r="AF28" s="157"/>
    </row>
    <row r="29" spans="1:32" s="1" customFormat="1" ht="7.5" customHeight="1">
      <c r="A29" s="140">
        <v>4</v>
      </c>
      <c r="B29" s="142" t="str">
        <f>Resumo!B10</f>
        <v>Difusores de Ar Central 4°Pavimento</v>
      </c>
      <c r="C29" s="4"/>
      <c r="D29" s="5"/>
      <c r="E29" s="5"/>
      <c r="F29" s="6"/>
      <c r="G29" s="4"/>
      <c r="H29" s="5"/>
      <c r="I29" s="5"/>
      <c r="J29" s="6"/>
      <c r="K29" s="4"/>
      <c r="L29" s="5"/>
      <c r="M29" s="5"/>
      <c r="N29" s="6"/>
      <c r="O29" s="4"/>
      <c r="P29" s="5"/>
      <c r="Q29" s="5"/>
      <c r="R29" s="6"/>
      <c r="S29" s="4"/>
      <c r="T29" s="5"/>
      <c r="U29" s="5"/>
      <c r="V29" s="6"/>
      <c r="W29" s="4"/>
      <c r="X29" s="5"/>
      <c r="Y29" s="5"/>
      <c r="Z29" s="6"/>
      <c r="AA29" s="4"/>
      <c r="AB29" s="5"/>
      <c r="AC29" s="5"/>
      <c r="AD29" s="6"/>
      <c r="AE29" s="169"/>
      <c r="AF29" s="170" t="e">
        <f>AE29/AE$40</f>
        <v>#DIV/0!</v>
      </c>
    </row>
    <row r="30" spans="1:32" s="1" customFormat="1" ht="14.25">
      <c r="A30" s="141"/>
      <c r="B30" s="143"/>
      <c r="C30" s="147" t="str">
        <f>IFERROR(SUM(C31:F38)/$AE29,"")</f>
        <v/>
      </c>
      <c r="D30" s="148"/>
      <c r="E30" s="148"/>
      <c r="F30" s="149"/>
      <c r="G30" s="147" t="str">
        <f>IFERROR(SUM(G31:J38)/$AE29,"")</f>
        <v/>
      </c>
      <c r="H30" s="148"/>
      <c r="I30" s="148"/>
      <c r="J30" s="149"/>
      <c r="K30" s="147" t="str">
        <f t="shared" ref="K30" si="12">IFERROR(SUM(K31:N38)/$AE29,"")</f>
        <v/>
      </c>
      <c r="L30" s="148"/>
      <c r="M30" s="148"/>
      <c r="N30" s="149"/>
      <c r="O30" s="147" t="str">
        <f t="shared" ref="O30" si="13">IFERROR(SUM(O31:R38)/$AE29,"")</f>
        <v/>
      </c>
      <c r="P30" s="148"/>
      <c r="Q30" s="148"/>
      <c r="R30" s="149"/>
      <c r="S30" s="147" t="str">
        <f t="shared" ref="S30" si="14">IFERROR(SUM(S31:V38)/$AE29,"")</f>
        <v/>
      </c>
      <c r="T30" s="148"/>
      <c r="U30" s="148"/>
      <c r="V30" s="149"/>
      <c r="W30" s="147" t="str">
        <f t="shared" ref="W30" si="15">IFERROR(SUM(W31:Z38)/$AE29,"")</f>
        <v/>
      </c>
      <c r="X30" s="148"/>
      <c r="Y30" s="148"/>
      <c r="Z30" s="149"/>
      <c r="AA30" s="147" t="str">
        <f t="shared" ref="AA30" si="16">IFERROR(SUM(AA31:AD38)/$AE29,"")</f>
        <v/>
      </c>
      <c r="AB30" s="148"/>
      <c r="AC30" s="148"/>
      <c r="AD30" s="149"/>
      <c r="AE30" s="159"/>
      <c r="AF30" s="167"/>
    </row>
    <row r="31" spans="1:32" s="1" customFormat="1" ht="7.5" customHeight="1">
      <c r="A31" s="150" t="s">
        <v>41</v>
      </c>
      <c r="B31" s="152" t="str">
        <f>'Difusores Ar Central'!C3</f>
        <v>Remoção de difusores verticais</v>
      </c>
      <c r="C31" s="7"/>
      <c r="D31" s="8"/>
      <c r="E31" s="103"/>
      <c r="F31" s="9"/>
      <c r="G31" s="7"/>
      <c r="H31" s="8"/>
      <c r="I31" s="8"/>
      <c r="J31" s="9"/>
      <c r="K31" s="7"/>
      <c r="L31" s="8"/>
      <c r="M31" s="8"/>
      <c r="N31" s="9"/>
      <c r="O31" s="7"/>
      <c r="P31" s="8"/>
      <c r="Q31" s="8"/>
      <c r="R31" s="9"/>
      <c r="S31" s="7"/>
      <c r="T31" s="8"/>
      <c r="U31" s="8"/>
      <c r="V31" s="9"/>
      <c r="W31" s="7"/>
      <c r="X31" s="8"/>
      <c r="Y31" s="8"/>
      <c r="Z31" s="9"/>
      <c r="AA31" s="7"/>
      <c r="AB31" s="8"/>
      <c r="AC31" s="8"/>
      <c r="AD31" s="9"/>
      <c r="AE31" s="154"/>
      <c r="AF31" s="156" t="e">
        <f>AE31/AE$40</f>
        <v>#DIV/0!</v>
      </c>
    </row>
    <row r="32" spans="1:32" s="1" customFormat="1">
      <c r="A32" s="151"/>
      <c r="B32" s="153"/>
      <c r="C32" s="129"/>
      <c r="D32" s="130"/>
      <c r="E32" s="130"/>
      <c r="F32" s="131"/>
      <c r="G32" s="129"/>
      <c r="H32" s="130"/>
      <c r="I32" s="130"/>
      <c r="J32" s="131"/>
      <c r="K32" s="129"/>
      <c r="L32" s="130"/>
      <c r="M32" s="130"/>
      <c r="N32" s="131"/>
      <c r="O32" s="129"/>
      <c r="P32" s="130"/>
      <c r="Q32" s="130"/>
      <c r="R32" s="131"/>
      <c r="S32" s="129"/>
      <c r="T32" s="130"/>
      <c r="U32" s="130"/>
      <c r="V32" s="131"/>
      <c r="W32" s="129"/>
      <c r="X32" s="130"/>
      <c r="Y32" s="130"/>
      <c r="Z32" s="131"/>
      <c r="AA32" s="129"/>
      <c r="AB32" s="130"/>
      <c r="AC32" s="130"/>
      <c r="AD32" s="131"/>
      <c r="AE32" s="155"/>
      <c r="AF32" s="157"/>
    </row>
    <row r="33" spans="1:32" s="1" customFormat="1" ht="7.5" customHeight="1">
      <c r="A33" s="150" t="s">
        <v>42</v>
      </c>
      <c r="B33" s="152" t="str">
        <f>'Difusores Ar Central'!C7</f>
        <v>Fechamento das janelas dos difusores verticais</v>
      </c>
      <c r="C33" s="7"/>
      <c r="D33" s="8"/>
      <c r="E33" s="8"/>
      <c r="F33" s="102"/>
      <c r="G33" s="97"/>
      <c r="H33" s="8"/>
      <c r="I33" s="8"/>
      <c r="J33" s="9"/>
      <c r="K33" s="7"/>
      <c r="L33" s="8"/>
      <c r="M33" s="8"/>
      <c r="N33" s="9"/>
      <c r="O33" s="7"/>
      <c r="P33" s="8"/>
      <c r="Q33" s="8"/>
      <c r="R33" s="9"/>
      <c r="S33" s="7"/>
      <c r="T33" s="8"/>
      <c r="U33" s="8"/>
      <c r="V33" s="9"/>
      <c r="W33" s="7"/>
      <c r="X33" s="8"/>
      <c r="Y33" s="8"/>
      <c r="Z33" s="9"/>
      <c r="AA33" s="7"/>
      <c r="AB33" s="8"/>
      <c r="AC33" s="8"/>
      <c r="AD33" s="9"/>
      <c r="AE33" s="154"/>
      <c r="AF33" s="156" t="e">
        <f>AE33/AE$40</f>
        <v>#DIV/0!</v>
      </c>
    </row>
    <row r="34" spans="1:32" s="1" customFormat="1">
      <c r="A34" s="151"/>
      <c r="B34" s="153"/>
      <c r="C34" s="129"/>
      <c r="D34" s="130"/>
      <c r="E34" s="130"/>
      <c r="F34" s="131"/>
      <c r="G34" s="129"/>
      <c r="H34" s="130"/>
      <c r="I34" s="130"/>
      <c r="J34" s="131"/>
      <c r="K34" s="129"/>
      <c r="L34" s="130"/>
      <c r="M34" s="130"/>
      <c r="N34" s="131"/>
      <c r="O34" s="129"/>
      <c r="P34" s="130"/>
      <c r="Q34" s="130"/>
      <c r="R34" s="131"/>
      <c r="S34" s="129"/>
      <c r="T34" s="130"/>
      <c r="U34" s="130"/>
      <c r="V34" s="131"/>
      <c r="W34" s="129"/>
      <c r="X34" s="130"/>
      <c r="Y34" s="130"/>
      <c r="Z34" s="131"/>
      <c r="AA34" s="129"/>
      <c r="AB34" s="130"/>
      <c r="AC34" s="130"/>
      <c r="AD34" s="131"/>
      <c r="AE34" s="155"/>
      <c r="AF34" s="157"/>
    </row>
    <row r="35" spans="1:32" s="1" customFormat="1" ht="7.5" customHeight="1">
      <c r="A35" s="150" t="s">
        <v>78</v>
      </c>
      <c r="B35" s="152" t="str">
        <f>'Difusores Ar Central'!C12</f>
        <v>Instação de difusores horizontais</v>
      </c>
      <c r="C35" s="7"/>
      <c r="D35" s="8"/>
      <c r="E35" s="8"/>
      <c r="F35" s="9"/>
      <c r="G35" s="97"/>
      <c r="H35" s="103"/>
      <c r="I35" s="8"/>
      <c r="J35" s="9"/>
      <c r="K35" s="7"/>
      <c r="L35" s="8"/>
      <c r="M35" s="8"/>
      <c r="N35" s="9"/>
      <c r="O35" s="7"/>
      <c r="P35" s="8"/>
      <c r="Q35" s="8"/>
      <c r="R35" s="9"/>
      <c r="S35" s="7"/>
      <c r="T35" s="8"/>
      <c r="U35" s="8"/>
      <c r="V35" s="9"/>
      <c r="W35" s="7"/>
      <c r="X35" s="8"/>
      <c r="Y35" s="8"/>
      <c r="Z35" s="9"/>
      <c r="AA35" s="7"/>
      <c r="AB35" s="8"/>
      <c r="AC35" s="8"/>
      <c r="AD35" s="9"/>
      <c r="AE35" s="154"/>
      <c r="AF35" s="156" t="e">
        <f>AE35/AE$40</f>
        <v>#DIV/0!</v>
      </c>
    </row>
    <row r="36" spans="1:32" s="1" customFormat="1">
      <c r="A36" s="151"/>
      <c r="B36" s="153"/>
      <c r="C36" s="129"/>
      <c r="D36" s="130"/>
      <c r="E36" s="130"/>
      <c r="F36" s="131"/>
      <c r="G36" s="129"/>
      <c r="H36" s="130"/>
      <c r="I36" s="130"/>
      <c r="J36" s="131"/>
      <c r="K36" s="129"/>
      <c r="L36" s="130"/>
      <c r="M36" s="130"/>
      <c r="N36" s="131"/>
      <c r="O36" s="129"/>
      <c r="P36" s="130"/>
      <c r="Q36" s="130"/>
      <c r="R36" s="131"/>
      <c r="S36" s="129"/>
      <c r="T36" s="130"/>
      <c r="U36" s="130"/>
      <c r="V36" s="131"/>
      <c r="W36" s="129"/>
      <c r="X36" s="130"/>
      <c r="Y36" s="130"/>
      <c r="Z36" s="131"/>
      <c r="AA36" s="129"/>
      <c r="AB36" s="130"/>
      <c r="AC36" s="130"/>
      <c r="AD36" s="131"/>
      <c r="AE36" s="155"/>
      <c r="AF36" s="157"/>
    </row>
    <row r="37" spans="1:32" s="1" customFormat="1" ht="7.5" customHeight="1">
      <c r="A37" s="150" t="s">
        <v>79</v>
      </c>
      <c r="B37" s="152" t="str">
        <f>'Difusores Ar Central'!C15</f>
        <v>Acabamento</v>
      </c>
      <c r="C37" s="7"/>
      <c r="D37" s="8"/>
      <c r="E37" s="8"/>
      <c r="F37" s="9"/>
      <c r="G37" s="7"/>
      <c r="H37" s="103"/>
      <c r="I37" s="8"/>
      <c r="J37" s="9"/>
      <c r="K37" s="7"/>
      <c r="L37" s="8"/>
      <c r="M37" s="8"/>
      <c r="N37" s="9"/>
      <c r="O37" s="7"/>
      <c r="P37" s="8"/>
      <c r="Q37" s="8"/>
      <c r="R37" s="9"/>
      <c r="S37" s="7"/>
      <c r="T37" s="8"/>
      <c r="U37" s="8"/>
      <c r="V37" s="9"/>
      <c r="W37" s="7"/>
      <c r="X37" s="8"/>
      <c r="Y37" s="8"/>
      <c r="Z37" s="9"/>
      <c r="AA37" s="7"/>
      <c r="AB37" s="8"/>
      <c r="AC37" s="8"/>
      <c r="AD37" s="9"/>
      <c r="AE37" s="154"/>
      <c r="AF37" s="156" t="e">
        <f>AE37/AE$40</f>
        <v>#DIV/0!</v>
      </c>
    </row>
    <row r="38" spans="1:32" s="1" customFormat="1">
      <c r="A38" s="151"/>
      <c r="B38" s="153"/>
      <c r="C38" s="129"/>
      <c r="D38" s="130"/>
      <c r="E38" s="130"/>
      <c r="F38" s="131"/>
      <c r="G38" s="129"/>
      <c r="H38" s="130"/>
      <c r="I38" s="130"/>
      <c r="J38" s="131"/>
      <c r="K38" s="129"/>
      <c r="L38" s="130"/>
      <c r="M38" s="130"/>
      <c r="N38" s="131"/>
      <c r="O38" s="129"/>
      <c r="P38" s="130"/>
      <c r="Q38" s="130"/>
      <c r="R38" s="131"/>
      <c r="S38" s="129"/>
      <c r="T38" s="130"/>
      <c r="U38" s="130"/>
      <c r="V38" s="131"/>
      <c r="W38" s="129"/>
      <c r="X38" s="130"/>
      <c r="Y38" s="130"/>
      <c r="Z38" s="131"/>
      <c r="AA38" s="129"/>
      <c r="AB38" s="130"/>
      <c r="AC38" s="130"/>
      <c r="AD38" s="131"/>
      <c r="AE38" s="155"/>
      <c r="AF38" s="157"/>
    </row>
    <row r="39" spans="1:32" s="1" customFormat="1" ht="9.9499999999999993" customHeight="1">
      <c r="A39" s="10"/>
      <c r="B39" s="105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1"/>
      <c r="AF39" s="12"/>
    </row>
    <row r="40" spans="1:32" s="1" customFormat="1" ht="14.25">
      <c r="A40" s="171" t="s">
        <v>9</v>
      </c>
      <c r="B40" s="172"/>
      <c r="C40" s="133">
        <f>SUM(C5:F14)+SUM(C18:F24)+SUM(C27:F28)+SUM(C31:F38)</f>
        <v>0</v>
      </c>
      <c r="D40" s="134"/>
      <c r="E40" s="134"/>
      <c r="F40" s="134"/>
      <c r="G40" s="133">
        <f>SUM(G5:J14)+SUM(G18:J24)+SUM(G27:J28)+SUM(G31:J38)</f>
        <v>0</v>
      </c>
      <c r="H40" s="134"/>
      <c r="I40" s="134"/>
      <c r="J40" s="134"/>
      <c r="K40" s="133">
        <f>SUM(K9:N14)+K18+SUM(K27:N28)+SUM(K31:N38)</f>
        <v>0</v>
      </c>
      <c r="L40" s="134"/>
      <c r="M40" s="134"/>
      <c r="N40" s="134"/>
      <c r="O40" s="133">
        <f>SUM(O9:R14)+O18+SUM(O27:R28)+SUM(O31:R38)</f>
        <v>0</v>
      </c>
      <c r="P40" s="134"/>
      <c r="Q40" s="134"/>
      <c r="R40" s="134"/>
      <c r="S40" s="133">
        <f>SUM(S9:V14)+S18+SUM(S27:V28)+SUM(S31:V38)</f>
        <v>0</v>
      </c>
      <c r="T40" s="134"/>
      <c r="U40" s="134"/>
      <c r="V40" s="134"/>
      <c r="W40" s="133">
        <f>SUM(W9:Z14)+W18+SUM(W27:Z28)+SUM(W31:Z38)</f>
        <v>0</v>
      </c>
      <c r="X40" s="134"/>
      <c r="Y40" s="134"/>
      <c r="Z40" s="134"/>
      <c r="AA40" s="133">
        <f>SUM(AA9:AD14)+AA18+SUM(AA27:AD28)+SUM(AA31:AD38)</f>
        <v>0</v>
      </c>
      <c r="AB40" s="134"/>
      <c r="AC40" s="134"/>
      <c r="AD40" s="134"/>
      <c r="AE40" s="13">
        <f>AE3+AE15+AE25+AE29</f>
        <v>0</v>
      </c>
      <c r="AF40" s="14"/>
    </row>
    <row r="41" spans="1:32" s="1" customFormat="1" ht="14.25">
      <c r="A41" s="178" t="s">
        <v>10</v>
      </c>
      <c r="B41" s="179"/>
      <c r="C41" s="135">
        <f>C40*'calculo BDI'!$C36</f>
        <v>0</v>
      </c>
      <c r="D41" s="136"/>
      <c r="E41" s="136"/>
      <c r="F41" s="136"/>
      <c r="G41" s="135">
        <f>G40*'calculo BDI'!$C36</f>
        <v>0</v>
      </c>
      <c r="H41" s="136"/>
      <c r="I41" s="136"/>
      <c r="J41" s="136"/>
      <c r="K41" s="135">
        <f>K40*'calculo BDI'!$C36</f>
        <v>0</v>
      </c>
      <c r="L41" s="136"/>
      <c r="M41" s="136"/>
      <c r="N41" s="136"/>
      <c r="O41" s="135">
        <f>O40*'calculo BDI'!$C36</f>
        <v>0</v>
      </c>
      <c r="P41" s="136"/>
      <c r="Q41" s="136"/>
      <c r="R41" s="136"/>
      <c r="S41" s="135">
        <f>S40*'calculo BDI'!$C36</f>
        <v>0</v>
      </c>
      <c r="T41" s="136"/>
      <c r="U41" s="136"/>
      <c r="V41" s="136"/>
      <c r="W41" s="135">
        <f>W40*'calculo BDI'!$C36</f>
        <v>0</v>
      </c>
      <c r="X41" s="136"/>
      <c r="Y41" s="136"/>
      <c r="Z41" s="136"/>
      <c r="AA41" s="135">
        <f>AA40*'calculo BDI'!$C36</f>
        <v>0</v>
      </c>
      <c r="AB41" s="136"/>
      <c r="AC41" s="136"/>
      <c r="AD41" s="136"/>
      <c r="AE41" s="15">
        <f>AE40*'calculo BDI'!C36</f>
        <v>0</v>
      </c>
      <c r="AF41" s="16"/>
    </row>
    <row r="42" spans="1:32" s="1" customFormat="1" ht="14.25">
      <c r="A42" s="178" t="s">
        <v>116</v>
      </c>
      <c r="B42" s="179"/>
      <c r="C42" s="135">
        <f>(C41+C40)*'calculo BDI'!$C26</f>
        <v>0</v>
      </c>
      <c r="D42" s="136"/>
      <c r="E42" s="136"/>
      <c r="F42" s="136"/>
      <c r="G42" s="135">
        <f>(G41+G40)*'calculo BDI'!$C26</f>
        <v>0</v>
      </c>
      <c r="H42" s="136"/>
      <c r="I42" s="136"/>
      <c r="J42" s="136"/>
      <c r="K42" s="135">
        <f>(K41+K40)*'calculo BDI'!$C26</f>
        <v>0</v>
      </c>
      <c r="L42" s="136"/>
      <c r="M42" s="136"/>
      <c r="N42" s="136"/>
      <c r="O42" s="135">
        <f>(O41+O40)*'calculo BDI'!$C26</f>
        <v>0</v>
      </c>
      <c r="P42" s="136"/>
      <c r="Q42" s="136"/>
      <c r="R42" s="136"/>
      <c r="S42" s="135">
        <f>(S41+S40)*'calculo BDI'!$C26</f>
        <v>0</v>
      </c>
      <c r="T42" s="136"/>
      <c r="U42" s="136"/>
      <c r="V42" s="136"/>
      <c r="W42" s="135">
        <f>(W41+W40)*'calculo BDI'!$C26</f>
        <v>0</v>
      </c>
      <c r="X42" s="136"/>
      <c r="Y42" s="136"/>
      <c r="Z42" s="136"/>
      <c r="AA42" s="135">
        <f>(AA41+AA40)*'calculo BDI'!$C26</f>
        <v>0</v>
      </c>
      <c r="AB42" s="136"/>
      <c r="AC42" s="136"/>
      <c r="AD42" s="136"/>
      <c r="AE42" s="15">
        <f>(AE41+AE40)*'calculo BDI'!C26</f>
        <v>0</v>
      </c>
      <c r="AF42" s="16"/>
    </row>
    <row r="43" spans="1:32" s="1" customFormat="1">
      <c r="A43" s="176" t="s">
        <v>11</v>
      </c>
      <c r="B43" s="177"/>
      <c r="C43" s="132">
        <f>SUM(C40:F42)</f>
        <v>0</v>
      </c>
      <c r="D43" s="132"/>
      <c r="E43" s="132"/>
      <c r="F43" s="132"/>
      <c r="G43" s="132">
        <f>SUM(G40:J42)</f>
        <v>0</v>
      </c>
      <c r="H43" s="132"/>
      <c r="I43" s="132"/>
      <c r="J43" s="132"/>
      <c r="K43" s="132">
        <f>SUM(K40:N42)</f>
        <v>0</v>
      </c>
      <c r="L43" s="132"/>
      <c r="M43" s="132"/>
      <c r="N43" s="132"/>
      <c r="O43" s="132">
        <f>SUM(O40:R42)</f>
        <v>0</v>
      </c>
      <c r="P43" s="132"/>
      <c r="Q43" s="132"/>
      <c r="R43" s="132"/>
      <c r="S43" s="132">
        <f>SUM(S40:V42)</f>
        <v>0</v>
      </c>
      <c r="T43" s="132"/>
      <c r="U43" s="132"/>
      <c r="V43" s="132"/>
      <c r="W43" s="132">
        <f>SUM(W40:Z42)</f>
        <v>0</v>
      </c>
      <c r="X43" s="132"/>
      <c r="Y43" s="132"/>
      <c r="Z43" s="132"/>
      <c r="AA43" s="132">
        <f>SUM(AA40:AD42)</f>
        <v>0</v>
      </c>
      <c r="AB43" s="132"/>
      <c r="AC43" s="132"/>
      <c r="AD43" s="132"/>
      <c r="AE43" s="17">
        <f>SUM(AE40:AE42)</f>
        <v>0</v>
      </c>
      <c r="AF43" s="3"/>
    </row>
    <row r="44" spans="1:32" s="1" customFormat="1" ht="9.9499999999999993" customHeight="1">
      <c r="A44" s="18"/>
      <c r="AE44" s="19"/>
      <c r="AF44" s="20"/>
    </row>
    <row r="45" spans="1:32" s="1" customFormat="1" ht="14.25">
      <c r="A45" s="173" t="s">
        <v>12</v>
      </c>
      <c r="B45" s="174"/>
      <c r="C45" s="175"/>
      <c r="D45" s="175"/>
      <c r="E45" s="175"/>
      <c r="F45" s="175"/>
      <c r="G45" s="137"/>
      <c r="H45" s="138"/>
      <c r="I45" s="138"/>
      <c r="J45" s="139"/>
      <c r="K45" s="137"/>
      <c r="L45" s="138"/>
      <c r="M45" s="138"/>
      <c r="N45" s="139"/>
      <c r="O45" s="137"/>
      <c r="P45" s="138"/>
      <c r="Q45" s="138"/>
      <c r="R45" s="139"/>
      <c r="S45" s="137"/>
      <c r="T45" s="138"/>
      <c r="U45" s="138"/>
      <c r="V45" s="139"/>
      <c r="W45" s="137"/>
      <c r="X45" s="138"/>
      <c r="Y45" s="138"/>
      <c r="Z45" s="139"/>
      <c r="AA45" s="137"/>
      <c r="AB45" s="138"/>
      <c r="AC45" s="138"/>
      <c r="AD45" s="139"/>
      <c r="AE45" s="13"/>
      <c r="AF45" s="21"/>
    </row>
    <row r="46" spans="1:32" s="1" customFormat="1" ht="30" customHeight="1">
      <c r="A46" s="176" t="s">
        <v>13</v>
      </c>
      <c r="B46" s="177"/>
      <c r="C46" s="132">
        <f>C45+C43</f>
        <v>0</v>
      </c>
      <c r="D46" s="132"/>
      <c r="E46" s="132"/>
      <c r="F46" s="132"/>
      <c r="G46" s="132">
        <f>G43+G45</f>
        <v>0</v>
      </c>
      <c r="H46" s="132"/>
      <c r="I46" s="132"/>
      <c r="J46" s="132"/>
      <c r="K46" s="132">
        <f>K43+K45</f>
        <v>0</v>
      </c>
      <c r="L46" s="132"/>
      <c r="M46" s="132"/>
      <c r="N46" s="132"/>
      <c r="O46" s="132">
        <f>O43+O45</f>
        <v>0</v>
      </c>
      <c r="P46" s="132"/>
      <c r="Q46" s="132"/>
      <c r="R46" s="132"/>
      <c r="S46" s="132">
        <f>S43+S45</f>
        <v>0</v>
      </c>
      <c r="T46" s="132"/>
      <c r="U46" s="132"/>
      <c r="V46" s="132"/>
      <c r="W46" s="132">
        <f>W43+W45</f>
        <v>0</v>
      </c>
      <c r="X46" s="132"/>
      <c r="Y46" s="132"/>
      <c r="Z46" s="132"/>
      <c r="AA46" s="132">
        <f>AA43+AA45</f>
        <v>0</v>
      </c>
      <c r="AB46" s="132"/>
      <c r="AC46" s="132"/>
      <c r="AD46" s="132"/>
      <c r="AE46" s="17">
        <f>AE43+AE45</f>
        <v>0</v>
      </c>
      <c r="AF46" s="3"/>
    </row>
    <row r="53" spans="31:31">
      <c r="AE53" s="107"/>
    </row>
  </sheetData>
  <mergeCells count="257">
    <mergeCell ref="A7:A8"/>
    <mergeCell ref="B7:B8"/>
    <mergeCell ref="AE7:AE8"/>
    <mergeCell ref="AF7:AF8"/>
    <mergeCell ref="C8:F8"/>
    <mergeCell ref="G8:J8"/>
    <mergeCell ref="K8:N8"/>
    <mergeCell ref="O8:R8"/>
    <mergeCell ref="S8:V8"/>
    <mergeCell ref="W8:Z8"/>
    <mergeCell ref="AA8:AD8"/>
    <mergeCell ref="A23:A24"/>
    <mergeCell ref="B23:B24"/>
    <mergeCell ref="AE23:AE24"/>
    <mergeCell ref="AF23:AF24"/>
    <mergeCell ref="C24:F24"/>
    <mergeCell ref="G24:J24"/>
    <mergeCell ref="K24:N24"/>
    <mergeCell ref="O24:R24"/>
    <mergeCell ref="S24:V24"/>
    <mergeCell ref="W24:Z24"/>
    <mergeCell ref="AA24:AD24"/>
    <mergeCell ref="A21:A22"/>
    <mergeCell ref="B21:B22"/>
    <mergeCell ref="AE21:AE22"/>
    <mergeCell ref="AF21:AF22"/>
    <mergeCell ref="C22:F22"/>
    <mergeCell ref="G22:J22"/>
    <mergeCell ref="K22:N22"/>
    <mergeCell ref="O22:R22"/>
    <mergeCell ref="S22:V22"/>
    <mergeCell ref="W22:Z22"/>
    <mergeCell ref="AA22:AD22"/>
    <mergeCell ref="A19:A20"/>
    <mergeCell ref="B19:B20"/>
    <mergeCell ref="AE19:AE20"/>
    <mergeCell ref="AF19:AF20"/>
    <mergeCell ref="C20:F20"/>
    <mergeCell ref="G20:J20"/>
    <mergeCell ref="K20:N20"/>
    <mergeCell ref="O20:R20"/>
    <mergeCell ref="S20:V20"/>
    <mergeCell ref="W20:Z20"/>
    <mergeCell ref="AA20:AD20"/>
    <mergeCell ref="A5:A6"/>
    <mergeCell ref="B5:B6"/>
    <mergeCell ref="AE5:AE6"/>
    <mergeCell ref="AF5:AF6"/>
    <mergeCell ref="C6:F6"/>
    <mergeCell ref="G6:J6"/>
    <mergeCell ref="K6:N6"/>
    <mergeCell ref="O6:R6"/>
    <mergeCell ref="S6:V6"/>
    <mergeCell ref="W6:Z6"/>
    <mergeCell ref="AA6:AD6"/>
    <mergeCell ref="A35:A36"/>
    <mergeCell ref="B35:B36"/>
    <mergeCell ref="AE35:AE36"/>
    <mergeCell ref="AF35:AF36"/>
    <mergeCell ref="C36:F36"/>
    <mergeCell ref="G36:J36"/>
    <mergeCell ref="K36:N36"/>
    <mergeCell ref="O36:R36"/>
    <mergeCell ref="S36:V36"/>
    <mergeCell ref="W36:Z36"/>
    <mergeCell ref="AA36:AD36"/>
    <mergeCell ref="A33:A34"/>
    <mergeCell ref="B33:B34"/>
    <mergeCell ref="AE33:AE34"/>
    <mergeCell ref="AF33:AF34"/>
    <mergeCell ref="C34:F34"/>
    <mergeCell ref="G34:J34"/>
    <mergeCell ref="K34:N34"/>
    <mergeCell ref="O34:R34"/>
    <mergeCell ref="S34:V34"/>
    <mergeCell ref="W34:Z34"/>
    <mergeCell ref="AA34:AD34"/>
    <mergeCell ref="A31:A32"/>
    <mergeCell ref="B31:B32"/>
    <mergeCell ref="AE31:AE32"/>
    <mergeCell ref="AF31:AF32"/>
    <mergeCell ref="C32:F32"/>
    <mergeCell ref="G32:J32"/>
    <mergeCell ref="K32:N32"/>
    <mergeCell ref="O32:R32"/>
    <mergeCell ref="S32:V32"/>
    <mergeCell ref="W32:Z32"/>
    <mergeCell ref="AA32:AD32"/>
    <mergeCell ref="AE29:AE30"/>
    <mergeCell ref="AF29:AF30"/>
    <mergeCell ref="C30:F30"/>
    <mergeCell ref="G30:J30"/>
    <mergeCell ref="K30:N30"/>
    <mergeCell ref="O30:R30"/>
    <mergeCell ref="S30:V30"/>
    <mergeCell ref="W30:Z30"/>
    <mergeCell ref="AA30:AD30"/>
    <mergeCell ref="A40:B40"/>
    <mergeCell ref="C40:F40"/>
    <mergeCell ref="G40:J40"/>
    <mergeCell ref="A45:B45"/>
    <mergeCell ref="C45:F45"/>
    <mergeCell ref="G45:J45"/>
    <mergeCell ref="K45:N45"/>
    <mergeCell ref="A46:B46"/>
    <mergeCell ref="C46:F46"/>
    <mergeCell ref="G46:J46"/>
    <mergeCell ref="K46:N46"/>
    <mergeCell ref="A41:B41"/>
    <mergeCell ref="C41:F41"/>
    <mergeCell ref="G41:J41"/>
    <mergeCell ref="K41:N41"/>
    <mergeCell ref="A42:B42"/>
    <mergeCell ref="C42:F42"/>
    <mergeCell ref="G42:J42"/>
    <mergeCell ref="K42:N42"/>
    <mergeCell ref="A43:B43"/>
    <mergeCell ref="C43:F43"/>
    <mergeCell ref="G43:J43"/>
    <mergeCell ref="K43:N43"/>
    <mergeCell ref="K40:N40"/>
    <mergeCell ref="A17:A18"/>
    <mergeCell ref="B17:B18"/>
    <mergeCell ref="AE17:AE18"/>
    <mergeCell ref="AF17:AF18"/>
    <mergeCell ref="C18:F18"/>
    <mergeCell ref="G18:J18"/>
    <mergeCell ref="K18:N18"/>
    <mergeCell ref="A15:A16"/>
    <mergeCell ref="B15:B16"/>
    <mergeCell ref="AE15:AE16"/>
    <mergeCell ref="AF15:AF16"/>
    <mergeCell ref="C16:F16"/>
    <mergeCell ref="G16:J16"/>
    <mergeCell ref="K16:N16"/>
    <mergeCell ref="O16:R16"/>
    <mergeCell ref="O18:R18"/>
    <mergeCell ref="S16:V16"/>
    <mergeCell ref="W16:Z16"/>
    <mergeCell ref="S18:V18"/>
    <mergeCell ref="W18:Z18"/>
    <mergeCell ref="AA16:AD16"/>
    <mergeCell ref="AA18:AD18"/>
    <mergeCell ref="A27:A28"/>
    <mergeCell ref="B27:B28"/>
    <mergeCell ref="AE27:AE28"/>
    <mergeCell ref="AF27:AF28"/>
    <mergeCell ref="C28:F28"/>
    <mergeCell ref="G28:J28"/>
    <mergeCell ref="K28:N28"/>
    <mergeCell ref="A25:A26"/>
    <mergeCell ref="B25:B26"/>
    <mergeCell ref="AE25:AE26"/>
    <mergeCell ref="AF25:AF26"/>
    <mergeCell ref="C26:F26"/>
    <mergeCell ref="G26:J26"/>
    <mergeCell ref="K26:N26"/>
    <mergeCell ref="O26:R26"/>
    <mergeCell ref="O28:R28"/>
    <mergeCell ref="S26:V26"/>
    <mergeCell ref="W26:Z26"/>
    <mergeCell ref="S28:V28"/>
    <mergeCell ref="W28:Z28"/>
    <mergeCell ref="AA26:AD26"/>
    <mergeCell ref="AA28:AD28"/>
    <mergeCell ref="B9:B10"/>
    <mergeCell ref="AE9:AE10"/>
    <mergeCell ref="O10:R10"/>
    <mergeCell ref="O14:R14"/>
    <mergeCell ref="A11:A12"/>
    <mergeCell ref="B11:B12"/>
    <mergeCell ref="AE11:AE12"/>
    <mergeCell ref="AF11:AF12"/>
    <mergeCell ref="C12:F12"/>
    <mergeCell ref="G12:J12"/>
    <mergeCell ref="K12:N12"/>
    <mergeCell ref="O12:R12"/>
    <mergeCell ref="AE13:AE14"/>
    <mergeCell ref="AF9:AF10"/>
    <mergeCell ref="C10:F10"/>
    <mergeCell ref="G10:J10"/>
    <mergeCell ref="K10:N10"/>
    <mergeCell ref="AF13:AF14"/>
    <mergeCell ref="C14:F14"/>
    <mergeCell ref="G14:J14"/>
    <mergeCell ref="K14:N14"/>
    <mergeCell ref="W12:Z12"/>
    <mergeCell ref="AA10:AD10"/>
    <mergeCell ref="AA14:AD14"/>
    <mergeCell ref="AE3:AE4"/>
    <mergeCell ref="A1:A2"/>
    <mergeCell ref="B1:B2"/>
    <mergeCell ref="AE1:AF1"/>
    <mergeCell ref="C2:F2"/>
    <mergeCell ref="G2:J2"/>
    <mergeCell ref="K2:N2"/>
    <mergeCell ref="AF3:AF4"/>
    <mergeCell ref="C4:F4"/>
    <mergeCell ref="G4:J4"/>
    <mergeCell ref="K4:N4"/>
    <mergeCell ref="O2:R2"/>
    <mergeCell ref="O4:R4"/>
    <mergeCell ref="W2:Z2"/>
    <mergeCell ref="W4:Z4"/>
    <mergeCell ref="C1:AD1"/>
    <mergeCell ref="AA2:AD2"/>
    <mergeCell ref="AA4:AD4"/>
    <mergeCell ref="AE37:AE38"/>
    <mergeCell ref="AF37:AF38"/>
    <mergeCell ref="C38:F38"/>
    <mergeCell ref="G38:J38"/>
    <mergeCell ref="K38:N38"/>
    <mergeCell ref="O38:R38"/>
    <mergeCell ref="S38:V38"/>
    <mergeCell ref="W38:Z38"/>
    <mergeCell ref="AA38:AD38"/>
    <mergeCell ref="A29:A30"/>
    <mergeCell ref="B29:B30"/>
    <mergeCell ref="O42:R42"/>
    <mergeCell ref="O43:R43"/>
    <mergeCell ref="O45:R45"/>
    <mergeCell ref="O46:R46"/>
    <mergeCell ref="S2:V2"/>
    <mergeCell ref="S4:V4"/>
    <mergeCell ref="S46:V46"/>
    <mergeCell ref="S10:V10"/>
    <mergeCell ref="S41:V41"/>
    <mergeCell ref="S42:V42"/>
    <mergeCell ref="S43:V43"/>
    <mergeCell ref="S45:V45"/>
    <mergeCell ref="S12:V12"/>
    <mergeCell ref="S40:V40"/>
    <mergeCell ref="S14:V14"/>
    <mergeCell ref="A37:A38"/>
    <mergeCell ref="B37:B38"/>
    <mergeCell ref="A3:A4"/>
    <mergeCell ref="B3:B4"/>
    <mergeCell ref="A13:A14"/>
    <mergeCell ref="B13:B14"/>
    <mergeCell ref="A9:A10"/>
    <mergeCell ref="AA12:AD12"/>
    <mergeCell ref="W46:Z46"/>
    <mergeCell ref="W10:Z10"/>
    <mergeCell ref="W14:Z14"/>
    <mergeCell ref="O40:R40"/>
    <mergeCell ref="O41:R41"/>
    <mergeCell ref="AA40:AD40"/>
    <mergeCell ref="AA41:AD41"/>
    <mergeCell ref="AA42:AD42"/>
    <mergeCell ref="AA43:AD43"/>
    <mergeCell ref="AA45:AD45"/>
    <mergeCell ref="AA46:AD46"/>
    <mergeCell ref="W40:Z40"/>
    <mergeCell ref="W41:Z41"/>
    <mergeCell ref="W42:Z42"/>
    <mergeCell ref="W43:Z43"/>
    <mergeCell ref="W45:Z45"/>
  </mergeCells>
  <pageMargins left="0.511811024" right="0.511811024" top="0.78740157499999996" bottom="0.78740157499999996" header="0.31496062000000002" footer="0.31496062000000002"/>
  <pageSetup paperSize="9" scale="70" orientation="landscape" r:id="rId1"/>
  <headerFooter>
    <oddHeader>&amp;L&amp;G&amp;C&amp;"-,Negrito"&amp;14Manutenção de Ar Condicionado - FF Pinheiros
&amp;A&amp;RCPOS 175 - Mar/19</oddHeader>
    <oddFooter>&amp;L&amp;"Verdana,Negrito"&amp;8Fundação Florestal&amp;"Verdana,Normal" | Av. Prof. Frederico Hermann Jr 345 | CEP 05459-010
São Paulo, SP | Fone (11) 2997-5000 | www.fflorestal.sp.gov.br
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zoomScaleNormal="100" workbookViewId="0">
      <selection activeCell="C7" sqref="C7:C10"/>
    </sheetView>
  </sheetViews>
  <sheetFormatPr defaultRowHeight="15"/>
  <cols>
    <col min="1" max="1" width="2" style="30" customWidth="1"/>
    <col min="2" max="2" width="59.42578125" style="30" customWidth="1"/>
    <col min="3" max="3" width="19.7109375" style="30" bestFit="1" customWidth="1"/>
    <col min="4" max="16384" width="9.140625" style="33"/>
  </cols>
  <sheetData>
    <row r="1" spans="1:3">
      <c r="B1" s="31"/>
      <c r="C1" s="32"/>
    </row>
    <row r="2" spans="1:3">
      <c r="B2" s="34"/>
      <c r="C2" s="35"/>
    </row>
    <row r="3" spans="1:3">
      <c r="B3" s="34"/>
      <c r="C3" s="35"/>
    </row>
    <row r="4" spans="1:3">
      <c r="B4" s="34"/>
      <c r="C4" s="35"/>
    </row>
    <row r="5" spans="1:3">
      <c r="A5" s="36"/>
      <c r="B5" s="37"/>
      <c r="C5" s="38"/>
    </row>
    <row r="6" spans="1:3">
      <c r="A6" s="36"/>
      <c r="B6" s="22" t="s">
        <v>14</v>
      </c>
      <c r="C6" s="23" t="s">
        <v>15</v>
      </c>
    </row>
    <row r="7" spans="1:3">
      <c r="A7" s="39"/>
      <c r="B7" s="40" t="s">
        <v>49</v>
      </c>
      <c r="C7" s="41"/>
    </row>
    <row r="8" spans="1:3">
      <c r="A8" s="39"/>
      <c r="B8" s="40" t="s">
        <v>178</v>
      </c>
      <c r="C8" s="41"/>
    </row>
    <row r="9" spans="1:3">
      <c r="A9" s="39"/>
      <c r="B9" s="40" t="s">
        <v>109</v>
      </c>
      <c r="C9" s="41"/>
    </row>
    <row r="10" spans="1:3">
      <c r="A10" s="39"/>
      <c r="B10" s="40" t="s">
        <v>110</v>
      </c>
      <c r="C10" s="41"/>
    </row>
    <row r="11" spans="1:3">
      <c r="A11" s="39"/>
      <c r="B11" s="40"/>
      <c r="C11" s="41"/>
    </row>
    <row r="12" spans="1:3">
      <c r="A12" s="39"/>
      <c r="B12" s="40"/>
      <c r="C12" s="41"/>
    </row>
    <row r="13" spans="1:3">
      <c r="A13" s="39"/>
      <c r="B13" s="40"/>
      <c r="C13" s="41"/>
    </row>
    <row r="14" spans="1:3">
      <c r="A14" s="39"/>
      <c r="B14" s="40"/>
      <c r="C14" s="41"/>
    </row>
    <row r="15" spans="1:3">
      <c r="A15" s="39"/>
      <c r="B15" s="40"/>
      <c r="C15" s="41"/>
    </row>
    <row r="16" spans="1:3">
      <c r="A16" s="39"/>
      <c r="B16" s="40"/>
      <c r="C16" s="41"/>
    </row>
    <row r="17" spans="1:3">
      <c r="A17" s="39"/>
      <c r="B17" s="40"/>
      <c r="C17" s="41"/>
    </row>
    <row r="18" spans="1:3">
      <c r="A18" s="39"/>
      <c r="B18" s="40"/>
      <c r="C18" s="41"/>
    </row>
    <row r="19" spans="1:3">
      <c r="A19" s="39"/>
      <c r="B19" s="40"/>
      <c r="C19" s="41"/>
    </row>
    <row r="20" spans="1:3">
      <c r="A20" s="39"/>
      <c r="B20" s="40"/>
      <c r="C20" s="41"/>
    </row>
    <row r="21" spans="1:3">
      <c r="A21" s="39"/>
      <c r="B21" s="40"/>
      <c r="C21" s="41"/>
    </row>
    <row r="22" spans="1:3">
      <c r="A22" s="39"/>
      <c r="B22" s="40"/>
      <c r="C22" s="41"/>
    </row>
    <row r="23" spans="1:3">
      <c r="A23" s="39"/>
      <c r="B23" s="24" t="s">
        <v>16</v>
      </c>
      <c r="C23" s="25">
        <f>SUM(C7:C22)</f>
        <v>0</v>
      </c>
    </row>
    <row r="24" spans="1:3">
      <c r="A24" s="39"/>
      <c r="B24" s="26" t="str">
        <f>CONCATENATE("Administração Local (",'calculo BDI'!C36*100,"%)")</f>
        <v>Administração Local (3,49%)</v>
      </c>
      <c r="C24" s="27">
        <f>C23*'calculo BDI'!C36</f>
        <v>0</v>
      </c>
    </row>
    <row r="25" spans="1:3">
      <c r="A25" s="39"/>
      <c r="B25" s="24" t="str">
        <f>CONCATENATE("BDI (",'calculo BDI'!C26*100,"%)")</f>
        <v>BDI (21,32%)</v>
      </c>
      <c r="C25" s="25">
        <f>SUM(C23:C24)*'calculo BDI'!C26</f>
        <v>0</v>
      </c>
    </row>
    <row r="26" spans="1:3">
      <c r="A26" s="39"/>
      <c r="B26" s="28" t="s">
        <v>17</v>
      </c>
      <c r="C26" s="29">
        <f>SUM(C23:C25)</f>
        <v>0</v>
      </c>
    </row>
    <row r="27" spans="1:3">
      <c r="A27" s="39"/>
      <c r="B27" s="42"/>
      <c r="C27" s="43"/>
    </row>
    <row r="28" spans="1:3">
      <c r="A28" s="39"/>
      <c r="B28" s="42"/>
      <c r="C28" s="43"/>
    </row>
    <row r="29" spans="1:3">
      <c r="A29" s="39"/>
      <c r="B29" s="42"/>
      <c r="C29" s="43"/>
    </row>
    <row r="30" spans="1:3">
      <c r="A30" s="39"/>
      <c r="B30" s="42"/>
      <c r="C30" s="43"/>
    </row>
    <row r="31" spans="1:3">
      <c r="A31" s="44"/>
      <c r="B31" s="42"/>
      <c r="C31" s="43"/>
    </row>
    <row r="32" spans="1:3">
      <c r="A32" s="42"/>
      <c r="B32" s="42"/>
      <c r="C32" s="43"/>
    </row>
    <row r="33" spans="1:3">
      <c r="A33" s="39"/>
      <c r="B33" s="39"/>
      <c r="C33" s="43"/>
    </row>
    <row r="34" spans="1:3">
      <c r="A34" s="42"/>
      <c r="B34" s="42"/>
      <c r="C34" s="43"/>
    </row>
  </sheetData>
  <pageMargins left="0.511811024" right="0.44791666666666669" top="0.97916666666666663" bottom="0.88541666666666663" header="0.31496062000000002" footer="0.31496062000000002"/>
  <pageSetup paperSize="9" orientation="portrait" r:id="rId1"/>
  <headerFooter>
    <oddHeader>&amp;L&amp;G&amp;C&amp;"-,Negrito"Manutenção de Sistema de climatização - FF Pinheiros
&amp;A&amp;RCPOS 175 - Mar/19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opLeftCell="A19" zoomScaleNormal="100" workbookViewId="0">
      <selection activeCell="G30" sqref="G30"/>
    </sheetView>
  </sheetViews>
  <sheetFormatPr defaultRowHeight="15"/>
  <cols>
    <col min="1" max="1" width="6.85546875" bestFit="1" customWidth="1"/>
    <col min="2" max="2" width="19.7109375" customWidth="1"/>
    <col min="3" max="3" width="102.7109375" bestFit="1" customWidth="1"/>
    <col min="4" max="4" width="10" bestFit="1" customWidth="1"/>
    <col min="5" max="5" width="12.85546875" bestFit="1" customWidth="1"/>
    <col min="6" max="6" width="12.7109375" bestFit="1" customWidth="1"/>
    <col min="7" max="8" width="12.85546875" bestFit="1" customWidth="1"/>
    <col min="9" max="9" width="17.7109375" bestFit="1" customWidth="1"/>
  </cols>
  <sheetData>
    <row r="1" spans="1:9" s="45" customFormat="1" ht="18" customHeight="1">
      <c r="A1" s="182" t="s">
        <v>0</v>
      </c>
      <c r="B1" s="184" t="s">
        <v>18</v>
      </c>
      <c r="C1" s="184" t="s">
        <v>19</v>
      </c>
      <c r="D1" s="186" t="s">
        <v>20</v>
      </c>
      <c r="E1" s="188" t="s">
        <v>21</v>
      </c>
      <c r="F1" s="190" t="s">
        <v>22</v>
      </c>
      <c r="G1" s="190"/>
      <c r="H1" s="190"/>
      <c r="I1" s="191"/>
    </row>
    <row r="2" spans="1:9" s="45" customFormat="1" ht="18" customHeight="1">
      <c r="A2" s="183"/>
      <c r="B2" s="185"/>
      <c r="C2" s="185"/>
      <c r="D2" s="187"/>
      <c r="E2" s="189"/>
      <c r="F2" s="46" t="s">
        <v>23</v>
      </c>
      <c r="G2" s="46" t="s">
        <v>24</v>
      </c>
      <c r="H2" s="46" t="s">
        <v>25</v>
      </c>
      <c r="I2" s="47" t="s">
        <v>16</v>
      </c>
    </row>
    <row r="3" spans="1:9" s="45" customFormat="1" ht="18" customHeight="1">
      <c r="A3" s="48">
        <v>1</v>
      </c>
      <c r="B3" s="49"/>
      <c r="C3" s="50" t="s">
        <v>117</v>
      </c>
      <c r="D3" s="51"/>
      <c r="E3" s="52"/>
      <c r="F3" s="52"/>
      <c r="G3" s="52"/>
      <c r="H3" s="53"/>
      <c r="I3" s="54">
        <f>SUM(I4:I10)</f>
        <v>0</v>
      </c>
    </row>
    <row r="4" spans="1:9" s="45" customFormat="1" ht="18" customHeight="1">
      <c r="A4" s="56" t="s">
        <v>30</v>
      </c>
      <c r="B4" s="62" t="s">
        <v>40</v>
      </c>
      <c r="C4" s="123" t="s">
        <v>195</v>
      </c>
      <c r="D4" s="57" t="s">
        <v>29</v>
      </c>
      <c r="E4" s="58">
        <f>34*3*2</f>
        <v>204</v>
      </c>
      <c r="F4" s="59"/>
      <c r="G4" s="59"/>
      <c r="H4" s="60">
        <f>F4+G4</f>
        <v>0</v>
      </c>
      <c r="I4" s="61">
        <f>H4*E4</f>
        <v>0</v>
      </c>
    </row>
    <row r="5" spans="1:9" s="45" customFormat="1" ht="30" customHeight="1">
      <c r="A5" s="56" t="s">
        <v>31</v>
      </c>
      <c r="B5" s="62" t="s">
        <v>193</v>
      </c>
      <c r="C5" s="63" t="s">
        <v>118</v>
      </c>
      <c r="D5" s="62" t="s">
        <v>29</v>
      </c>
      <c r="E5" s="62">
        <v>36</v>
      </c>
      <c r="F5" s="59"/>
      <c r="G5" s="59"/>
      <c r="H5" s="60">
        <f t="shared" ref="H5:H10" si="0">F5+G5</f>
        <v>0</v>
      </c>
      <c r="I5" s="61">
        <f>H5*E5</f>
        <v>0</v>
      </c>
    </row>
    <row r="6" spans="1:9" s="45" customFormat="1" ht="18" customHeight="1">
      <c r="A6" s="56" t="s">
        <v>32</v>
      </c>
      <c r="B6" s="62" t="s">
        <v>119</v>
      </c>
      <c r="C6" s="63" t="s">
        <v>120</v>
      </c>
      <c r="D6" s="95" t="s">
        <v>34</v>
      </c>
      <c r="E6" s="62">
        <v>16</v>
      </c>
      <c r="F6" s="59"/>
      <c r="G6" s="59"/>
      <c r="H6" s="60">
        <f t="shared" si="0"/>
        <v>0</v>
      </c>
      <c r="I6" s="61">
        <f>H6*E6</f>
        <v>0</v>
      </c>
    </row>
    <row r="7" spans="1:9" s="45" customFormat="1" ht="18" customHeight="1">
      <c r="A7" s="56" t="s">
        <v>33</v>
      </c>
      <c r="B7" s="93" t="s">
        <v>122</v>
      </c>
      <c r="C7" s="94" t="s">
        <v>123</v>
      </c>
      <c r="D7" s="95" t="s">
        <v>34</v>
      </c>
      <c r="E7" s="62">
        <f>E6</f>
        <v>16</v>
      </c>
      <c r="F7" s="59"/>
      <c r="G7" s="59"/>
      <c r="H7" s="60">
        <f t="shared" si="0"/>
        <v>0</v>
      </c>
      <c r="I7" s="61">
        <f>H7*E7</f>
        <v>0</v>
      </c>
    </row>
    <row r="8" spans="1:9" s="45" customFormat="1" ht="18" customHeight="1">
      <c r="A8" s="56" t="s">
        <v>121</v>
      </c>
      <c r="B8" s="98" t="s">
        <v>125</v>
      </c>
      <c r="C8" s="99" t="s">
        <v>126</v>
      </c>
      <c r="D8" s="100" t="s">
        <v>39</v>
      </c>
      <c r="E8" s="100">
        <v>2</v>
      </c>
      <c r="F8" s="59">
        <v>0</v>
      </c>
      <c r="G8" s="59"/>
      <c r="H8" s="60">
        <f t="shared" si="0"/>
        <v>0</v>
      </c>
      <c r="I8" s="61">
        <f t="shared" ref="I8:I23" si="1">H8*E8</f>
        <v>0</v>
      </c>
    </row>
    <row r="9" spans="1:9" s="45" customFormat="1" ht="18" customHeight="1">
      <c r="A9" s="56" t="s">
        <v>124</v>
      </c>
      <c r="B9" s="57" t="s">
        <v>128</v>
      </c>
      <c r="C9" s="123" t="s">
        <v>129</v>
      </c>
      <c r="D9" s="57" t="s">
        <v>34</v>
      </c>
      <c r="E9" s="58">
        <v>8</v>
      </c>
      <c r="F9" s="59"/>
      <c r="G9" s="59"/>
      <c r="H9" s="60">
        <f t="shared" si="0"/>
        <v>0</v>
      </c>
      <c r="I9" s="61">
        <f t="shared" si="1"/>
        <v>0</v>
      </c>
    </row>
    <row r="10" spans="1:9" s="45" customFormat="1" ht="18" customHeight="1">
      <c r="A10" s="56"/>
      <c r="B10" s="62"/>
      <c r="C10" s="63"/>
      <c r="D10" s="62"/>
      <c r="E10" s="64"/>
      <c r="F10" s="59"/>
      <c r="G10" s="96"/>
      <c r="H10" s="60">
        <f t="shared" si="0"/>
        <v>0</v>
      </c>
      <c r="I10" s="61">
        <f t="shared" si="1"/>
        <v>0</v>
      </c>
    </row>
    <row r="11" spans="1:9" s="45" customFormat="1" ht="18" customHeight="1">
      <c r="A11" s="48">
        <v>2</v>
      </c>
      <c r="B11" s="49"/>
      <c r="C11" s="50" t="s">
        <v>196</v>
      </c>
      <c r="D11" s="51"/>
      <c r="E11" s="52"/>
      <c r="F11" s="52"/>
      <c r="G11" s="52"/>
      <c r="H11" s="53"/>
      <c r="I11" s="54">
        <f>SUM(I12:I19)</f>
        <v>0</v>
      </c>
    </row>
    <row r="12" spans="1:9" s="45" customFormat="1" ht="18" customHeight="1">
      <c r="A12" s="65" t="s">
        <v>26</v>
      </c>
      <c r="B12" s="57" t="s">
        <v>180</v>
      </c>
      <c r="C12" s="123" t="s">
        <v>181</v>
      </c>
      <c r="D12" s="57" t="s">
        <v>39</v>
      </c>
      <c r="E12" s="58">
        <v>1</v>
      </c>
      <c r="F12" s="59"/>
      <c r="G12" s="59"/>
      <c r="H12" s="60">
        <f>F12+G12</f>
        <v>0</v>
      </c>
      <c r="I12" s="61">
        <f>H12*E12</f>
        <v>0</v>
      </c>
    </row>
    <row r="13" spans="1:9" s="45" customFormat="1" ht="18" customHeight="1">
      <c r="A13" s="65" t="s">
        <v>35</v>
      </c>
      <c r="B13" s="57" t="s">
        <v>197</v>
      </c>
      <c r="C13" s="123" t="s">
        <v>198</v>
      </c>
      <c r="D13" s="57" t="s">
        <v>39</v>
      </c>
      <c r="E13" s="58">
        <v>2</v>
      </c>
      <c r="F13" s="59"/>
      <c r="G13" s="59"/>
      <c r="H13" s="60">
        <f t="shared" ref="H13:H15" si="2">F13+G13</f>
        <v>0</v>
      </c>
      <c r="I13" s="61">
        <f t="shared" ref="I13:I15" si="3">H13*E13</f>
        <v>0</v>
      </c>
    </row>
    <row r="14" spans="1:9" s="45" customFormat="1" ht="18" customHeight="1">
      <c r="A14" s="65" t="s">
        <v>68</v>
      </c>
      <c r="B14" s="57" t="s">
        <v>182</v>
      </c>
      <c r="C14" s="123" t="s">
        <v>183</v>
      </c>
      <c r="D14" s="57" t="s">
        <v>184</v>
      </c>
      <c r="E14" s="58">
        <v>100</v>
      </c>
      <c r="F14" s="59"/>
      <c r="G14" s="96"/>
      <c r="H14" s="60">
        <f t="shared" si="2"/>
        <v>0</v>
      </c>
      <c r="I14" s="61">
        <f t="shared" si="3"/>
        <v>0</v>
      </c>
    </row>
    <row r="15" spans="1:9" s="45" customFormat="1" ht="18" customHeight="1">
      <c r="A15" s="65" t="s">
        <v>69</v>
      </c>
      <c r="B15" s="57" t="s">
        <v>185</v>
      </c>
      <c r="C15" s="123" t="s">
        <v>186</v>
      </c>
      <c r="D15" s="57" t="s">
        <v>184</v>
      </c>
      <c r="E15" s="58">
        <v>50</v>
      </c>
      <c r="F15" s="59"/>
      <c r="G15" s="59"/>
      <c r="H15" s="60">
        <f t="shared" si="2"/>
        <v>0</v>
      </c>
      <c r="I15" s="61">
        <f t="shared" si="3"/>
        <v>0</v>
      </c>
    </row>
    <row r="16" spans="1:9" s="45" customFormat="1" ht="18" customHeight="1">
      <c r="A16" s="65" t="s">
        <v>187</v>
      </c>
      <c r="B16" s="62" t="s">
        <v>189</v>
      </c>
      <c r="C16" s="63" t="s">
        <v>190</v>
      </c>
      <c r="D16" s="57" t="s">
        <v>39</v>
      </c>
      <c r="E16" s="58">
        <v>10</v>
      </c>
      <c r="F16" s="59"/>
      <c r="G16" s="59"/>
      <c r="H16" s="60">
        <f t="shared" ref="H16:H18" si="4">F16+G16</f>
        <v>0</v>
      </c>
      <c r="I16" s="61">
        <f t="shared" ref="I16:I18" si="5">H16*E16</f>
        <v>0</v>
      </c>
    </row>
    <row r="17" spans="1:9" s="45" customFormat="1" ht="18" customHeight="1">
      <c r="A17" s="65" t="s">
        <v>188</v>
      </c>
      <c r="B17" s="62" t="s">
        <v>128</v>
      </c>
      <c r="C17" s="63" t="s">
        <v>192</v>
      </c>
      <c r="D17" s="62" t="s">
        <v>34</v>
      </c>
      <c r="E17" s="58">
        <v>4</v>
      </c>
      <c r="F17" s="59"/>
      <c r="G17" s="59"/>
      <c r="H17" s="60">
        <f t="shared" si="4"/>
        <v>0</v>
      </c>
      <c r="I17" s="61">
        <f t="shared" si="5"/>
        <v>0</v>
      </c>
    </row>
    <row r="18" spans="1:9" s="45" customFormat="1" ht="18" customHeight="1">
      <c r="A18" s="65" t="s">
        <v>191</v>
      </c>
      <c r="B18" s="62" t="s">
        <v>119</v>
      </c>
      <c r="C18" s="63" t="s">
        <v>120</v>
      </c>
      <c r="D18" s="62" t="s">
        <v>34</v>
      </c>
      <c r="E18" s="62">
        <v>8</v>
      </c>
      <c r="F18" s="59"/>
      <c r="G18" s="59"/>
      <c r="H18" s="60">
        <f t="shared" si="4"/>
        <v>0</v>
      </c>
      <c r="I18" s="61">
        <f t="shared" si="5"/>
        <v>0</v>
      </c>
    </row>
    <row r="19" spans="1:9" s="45" customFormat="1" ht="18" customHeight="1">
      <c r="A19" s="65" t="s">
        <v>199</v>
      </c>
      <c r="B19" s="62" t="s">
        <v>122</v>
      </c>
      <c r="C19" s="63" t="s">
        <v>123</v>
      </c>
      <c r="D19" s="62" t="s">
        <v>34</v>
      </c>
      <c r="E19" s="62">
        <f>E18</f>
        <v>8</v>
      </c>
      <c r="F19" s="59"/>
      <c r="G19" s="59"/>
      <c r="H19" s="60">
        <f t="shared" ref="H19" si="6">F19+G19</f>
        <v>0</v>
      </c>
      <c r="I19" s="61">
        <f t="shared" ref="I19" si="7">H19*E19</f>
        <v>0</v>
      </c>
    </row>
    <row r="20" spans="1:9" s="45" customFormat="1" ht="18" customHeight="1">
      <c r="A20" s="65"/>
      <c r="B20" s="126"/>
      <c r="C20" s="126"/>
      <c r="D20" s="127"/>
      <c r="E20" s="127"/>
      <c r="F20" s="128"/>
      <c r="G20" s="128"/>
      <c r="H20" s="125"/>
      <c r="I20" s="67"/>
    </row>
    <row r="21" spans="1:9" s="45" customFormat="1" ht="18" customHeight="1">
      <c r="A21" s="48">
        <v>3</v>
      </c>
      <c r="B21" s="49"/>
      <c r="C21" s="50" t="s">
        <v>48</v>
      </c>
      <c r="D21" s="51"/>
      <c r="E21" s="52"/>
      <c r="F21" s="52"/>
      <c r="G21" s="52"/>
      <c r="H21" s="53"/>
      <c r="I21" s="54">
        <f>SUM(I22:I23)</f>
        <v>0</v>
      </c>
    </row>
    <row r="22" spans="1:9" s="45" customFormat="1" ht="18" customHeight="1">
      <c r="A22" s="56" t="s">
        <v>36</v>
      </c>
      <c r="B22" s="62" t="s">
        <v>112</v>
      </c>
      <c r="C22" s="63" t="s">
        <v>47</v>
      </c>
      <c r="D22" s="62" t="s">
        <v>29</v>
      </c>
      <c r="E22" s="66">
        <v>1</v>
      </c>
      <c r="F22" s="59"/>
      <c r="G22" s="60"/>
      <c r="H22" s="60">
        <f>F22+G22</f>
        <v>0</v>
      </c>
      <c r="I22" s="61">
        <f>E22*H22</f>
        <v>0</v>
      </c>
    </row>
    <row r="23" spans="1:9" s="45" customFormat="1" ht="18" customHeight="1">
      <c r="A23" s="56"/>
      <c r="B23" s="62"/>
      <c r="C23" s="63"/>
      <c r="D23" s="62"/>
      <c r="E23" s="64"/>
      <c r="F23" s="59"/>
      <c r="G23" s="60"/>
      <c r="H23" s="60">
        <f t="shared" ref="H23" si="8">F23+G23</f>
        <v>0</v>
      </c>
      <c r="I23" s="61">
        <f t="shared" si="1"/>
        <v>0</v>
      </c>
    </row>
    <row r="24" spans="1:9" s="45" customFormat="1" ht="18" customHeight="1">
      <c r="A24" s="48">
        <v>4</v>
      </c>
      <c r="B24" s="49"/>
      <c r="C24" s="50" t="s">
        <v>50</v>
      </c>
      <c r="D24" s="51"/>
      <c r="E24" s="52"/>
      <c r="F24" s="52"/>
      <c r="G24" s="52"/>
      <c r="H24" s="53"/>
      <c r="I24" s="54">
        <f>SUM(I25:I26)</f>
        <v>0</v>
      </c>
    </row>
    <row r="25" spans="1:9" s="45" customFormat="1" ht="18" customHeight="1">
      <c r="A25" s="56" t="s">
        <v>41</v>
      </c>
      <c r="B25" s="98" t="s">
        <v>51</v>
      </c>
      <c r="C25" s="99" t="s">
        <v>52</v>
      </c>
      <c r="D25" s="100" t="s">
        <v>53</v>
      </c>
      <c r="E25" s="100">
        <f>ROUNDUP((36.5+11.4)*2,0)</f>
        <v>96</v>
      </c>
      <c r="F25" s="59"/>
      <c r="G25" s="59"/>
      <c r="H25" s="60">
        <f>F25+G25</f>
        <v>0</v>
      </c>
      <c r="I25" s="61">
        <f>H25*E25</f>
        <v>0</v>
      </c>
    </row>
    <row r="26" spans="1:9" s="45" customFormat="1" ht="18" customHeight="1">
      <c r="A26" s="56" t="s">
        <v>42</v>
      </c>
      <c r="B26" s="98" t="s">
        <v>54</v>
      </c>
      <c r="C26" s="99" t="s">
        <v>55</v>
      </c>
      <c r="D26" s="100" t="s">
        <v>53</v>
      </c>
      <c r="E26" s="100">
        <f>E25</f>
        <v>96</v>
      </c>
      <c r="F26" s="59">
        <v>0</v>
      </c>
      <c r="G26" s="59"/>
      <c r="H26" s="60">
        <f>F26+G26</f>
        <v>0</v>
      </c>
      <c r="I26" s="61">
        <f>H26*E26</f>
        <v>0</v>
      </c>
    </row>
    <row r="27" spans="1:9" s="45" customFormat="1" ht="18" customHeight="1">
      <c r="A27" s="48">
        <v>5</v>
      </c>
      <c r="B27" s="49"/>
      <c r="C27" s="50" t="s">
        <v>130</v>
      </c>
      <c r="D27" s="51"/>
      <c r="E27" s="52"/>
      <c r="F27" s="52"/>
      <c r="G27" s="52"/>
      <c r="H27" s="53"/>
      <c r="I27" s="54">
        <f>SUM(I28:I30)</f>
        <v>0</v>
      </c>
    </row>
    <row r="28" spans="1:9" s="45" customFormat="1" ht="18" customHeight="1">
      <c r="A28" s="56" t="s">
        <v>91</v>
      </c>
      <c r="B28" s="93" t="s">
        <v>131</v>
      </c>
      <c r="C28" s="94" t="s">
        <v>132</v>
      </c>
      <c r="D28" s="95" t="s">
        <v>39</v>
      </c>
      <c r="E28" s="62">
        <v>2</v>
      </c>
      <c r="F28" s="59">
        <v>0</v>
      </c>
      <c r="G28" s="59"/>
      <c r="H28" s="60">
        <f>F28+G28</f>
        <v>0</v>
      </c>
      <c r="I28" s="61">
        <f>H28*E28</f>
        <v>0</v>
      </c>
    </row>
    <row r="29" spans="1:9" s="45" customFormat="1" ht="18" customHeight="1">
      <c r="A29" s="56" t="s">
        <v>93</v>
      </c>
      <c r="B29" s="93" t="s">
        <v>58</v>
      </c>
      <c r="C29" s="94" t="s">
        <v>133</v>
      </c>
      <c r="D29" s="95" t="s">
        <v>34</v>
      </c>
      <c r="E29" s="62">
        <v>4</v>
      </c>
      <c r="F29" s="59"/>
      <c r="G29" s="59"/>
      <c r="H29" s="60">
        <f t="shared" ref="H29" si="9">F29+G29</f>
        <v>0</v>
      </c>
      <c r="I29" s="61">
        <f>H29*E29</f>
        <v>0</v>
      </c>
    </row>
    <row r="30" spans="1:9" s="45" customFormat="1" ht="15" customHeight="1">
      <c r="A30" s="56" t="s">
        <v>95</v>
      </c>
      <c r="B30" s="93" t="s">
        <v>56</v>
      </c>
      <c r="C30" s="94" t="s">
        <v>57</v>
      </c>
      <c r="D30" s="95" t="s">
        <v>39</v>
      </c>
      <c r="E30" s="62">
        <v>2</v>
      </c>
      <c r="F30" s="59">
        <v>0</v>
      </c>
      <c r="G30" s="59"/>
      <c r="H30" s="60">
        <f>F30+G30</f>
        <v>0</v>
      </c>
      <c r="I30" s="61">
        <f t="shared" ref="I30" si="10">H30*E30</f>
        <v>0</v>
      </c>
    </row>
    <row r="31" spans="1:9" s="45" customFormat="1" ht="14.25">
      <c r="A31" s="65"/>
      <c r="B31" s="68"/>
      <c r="C31" s="69"/>
      <c r="D31" s="68"/>
      <c r="E31" s="70"/>
      <c r="F31" s="70"/>
      <c r="G31" s="70"/>
      <c r="H31" s="70"/>
      <c r="I31" s="67"/>
    </row>
    <row r="32" spans="1:9" s="45" customFormat="1">
      <c r="A32" s="71"/>
      <c r="B32" s="72"/>
      <c r="C32" s="72" t="s">
        <v>27</v>
      </c>
      <c r="D32" s="73"/>
      <c r="E32" s="74"/>
      <c r="F32" s="74"/>
      <c r="G32" s="74"/>
      <c r="H32" s="75"/>
      <c r="I32" s="76">
        <f>I3+I11+I21+I24+I27</f>
        <v>0</v>
      </c>
    </row>
    <row r="33" spans="1:9" s="45" customFormat="1">
      <c r="A33" s="77"/>
      <c r="B33" s="78"/>
      <c r="C33" s="78" t="str">
        <f>CONCATENATE("ADMINISTRAÇÃO LOCAL (",'calculo BDI'!C$36*100,"%)")</f>
        <v>ADMINISTRAÇÃO LOCAL (3,49%)</v>
      </c>
      <c r="D33" s="79"/>
      <c r="E33" s="80"/>
      <c r="F33" s="80"/>
      <c r="G33" s="80"/>
      <c r="H33" s="81"/>
      <c r="I33" s="82">
        <f>I32*'calculo BDI'!C$36</f>
        <v>0</v>
      </c>
    </row>
    <row r="34" spans="1:9" s="45" customFormat="1">
      <c r="A34" s="83"/>
      <c r="B34" s="84"/>
      <c r="C34" s="84" t="str">
        <f>CONCATENATE("BDI (",'calculo BDI'!C$26*100,"%)")</f>
        <v>BDI (21,32%)</v>
      </c>
      <c r="D34" s="85"/>
      <c r="E34" s="86"/>
      <c r="F34" s="86"/>
      <c r="G34" s="86"/>
      <c r="H34" s="87"/>
      <c r="I34" s="88">
        <f>(I33+I32)*'calculo BDI'!C$26</f>
        <v>0</v>
      </c>
    </row>
    <row r="35" spans="1:9" s="45" customFormat="1">
      <c r="A35" s="89"/>
      <c r="B35" s="90"/>
      <c r="C35" s="90" t="s">
        <v>28</v>
      </c>
      <c r="D35" s="91"/>
      <c r="E35" s="92"/>
      <c r="F35" s="92"/>
      <c r="G35" s="92"/>
      <c r="H35" s="180">
        <f>SUM(I32:I34)</f>
        <v>0</v>
      </c>
      <c r="I35" s="181"/>
    </row>
  </sheetData>
  <mergeCells count="7">
    <mergeCell ref="H35:I35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5" orientation="landscape" r:id="rId1"/>
  <headerFooter>
    <oddHeader>&amp;L&amp;G&amp;C&amp;"-,Negrito"&amp;14Manutenção de Sistema de climatização - FF Pinheiros
&amp;A&amp;RCPOS 175 - Mar/19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90" zoomScaleNormal="90" workbookViewId="0">
      <selection activeCell="G25" sqref="G25:G26"/>
    </sheetView>
  </sheetViews>
  <sheetFormatPr defaultRowHeight="15"/>
  <cols>
    <col min="1" max="1" width="6.85546875" bestFit="1" customWidth="1"/>
    <col min="2" max="2" width="18.42578125" bestFit="1" customWidth="1"/>
    <col min="3" max="3" width="102.7109375" bestFit="1" customWidth="1"/>
    <col min="4" max="4" width="10" bestFit="1" customWidth="1"/>
    <col min="5" max="5" width="12.85546875" bestFit="1" customWidth="1"/>
    <col min="6" max="6" width="12.7109375" bestFit="1" customWidth="1"/>
    <col min="7" max="8" width="12.85546875" bestFit="1" customWidth="1"/>
    <col min="9" max="9" width="17.7109375" bestFit="1" customWidth="1"/>
  </cols>
  <sheetData>
    <row r="1" spans="1:11" s="45" customFormat="1" ht="18" customHeight="1">
      <c r="A1" s="182" t="s">
        <v>0</v>
      </c>
      <c r="B1" s="184" t="s">
        <v>18</v>
      </c>
      <c r="C1" s="184" t="s">
        <v>19</v>
      </c>
      <c r="D1" s="186" t="s">
        <v>20</v>
      </c>
      <c r="E1" s="188" t="s">
        <v>21</v>
      </c>
      <c r="F1" s="190" t="s">
        <v>22</v>
      </c>
      <c r="G1" s="190"/>
      <c r="H1" s="190"/>
      <c r="I1" s="191"/>
    </row>
    <row r="2" spans="1:11" s="45" customFormat="1" ht="18" customHeight="1">
      <c r="A2" s="183"/>
      <c r="B2" s="185"/>
      <c r="C2" s="185"/>
      <c r="D2" s="187"/>
      <c r="E2" s="189"/>
      <c r="F2" s="46" t="s">
        <v>23</v>
      </c>
      <c r="G2" s="46" t="s">
        <v>24</v>
      </c>
      <c r="H2" s="46" t="s">
        <v>25</v>
      </c>
      <c r="I2" s="47" t="s">
        <v>16</v>
      </c>
    </row>
    <row r="3" spans="1:11" s="45" customFormat="1" ht="15" customHeight="1">
      <c r="A3" s="48">
        <v>1</v>
      </c>
      <c r="B3" s="49"/>
      <c r="C3" s="50" t="s">
        <v>134</v>
      </c>
      <c r="D3" s="51"/>
      <c r="E3" s="52"/>
      <c r="F3" s="52"/>
      <c r="G3" s="52"/>
      <c r="H3" s="53"/>
      <c r="I3" s="54">
        <f>SUM(I4:I17)</f>
        <v>0</v>
      </c>
      <c r="K3" s="55"/>
    </row>
    <row r="4" spans="1:11" s="45" customFormat="1" ht="42.75">
      <c r="A4" s="56" t="s">
        <v>30</v>
      </c>
      <c r="B4" s="57" t="s">
        <v>194</v>
      </c>
      <c r="C4" s="123" t="s">
        <v>136</v>
      </c>
      <c r="D4" s="124" t="s">
        <v>29</v>
      </c>
      <c r="E4" s="58">
        <f>34-6</f>
        <v>28</v>
      </c>
      <c r="F4" s="59"/>
      <c r="G4" s="96"/>
      <c r="H4" s="60">
        <f>F4+G4</f>
        <v>0</v>
      </c>
      <c r="I4" s="61">
        <f>H4*E4</f>
        <v>0</v>
      </c>
      <c r="K4" s="55"/>
    </row>
    <row r="5" spans="1:11" s="45" customFormat="1" ht="14.25">
      <c r="A5" s="56" t="s">
        <v>31</v>
      </c>
      <c r="B5" s="93" t="s">
        <v>119</v>
      </c>
      <c r="C5" s="94" t="s">
        <v>137</v>
      </c>
      <c r="D5" s="95" t="s">
        <v>34</v>
      </c>
      <c r="E5" s="62">
        <f>6*2</f>
        <v>12</v>
      </c>
      <c r="F5" s="59"/>
      <c r="G5" s="96"/>
      <c r="H5" s="60">
        <f t="shared" ref="H5:H17" si="0">F5+G5</f>
        <v>0</v>
      </c>
      <c r="I5" s="61">
        <f>H5*E5</f>
        <v>0</v>
      </c>
      <c r="K5" s="55"/>
    </row>
    <row r="6" spans="1:11" s="45" customFormat="1" ht="25.5">
      <c r="A6" s="56" t="s">
        <v>32</v>
      </c>
      <c r="B6" s="93" t="s">
        <v>122</v>
      </c>
      <c r="C6" s="94" t="s">
        <v>138</v>
      </c>
      <c r="D6" s="95" t="s">
        <v>34</v>
      </c>
      <c r="E6" s="62">
        <f>E5</f>
        <v>12</v>
      </c>
      <c r="F6" s="59"/>
      <c r="G6" s="96"/>
      <c r="H6" s="60">
        <f t="shared" si="0"/>
        <v>0</v>
      </c>
      <c r="I6" s="61">
        <f>H6*E6</f>
        <v>0</v>
      </c>
      <c r="K6" s="55"/>
    </row>
    <row r="7" spans="1:11" s="45" customFormat="1" ht="14.25">
      <c r="A7" s="56" t="s">
        <v>33</v>
      </c>
      <c r="B7" s="98" t="s">
        <v>139</v>
      </c>
      <c r="C7" s="99" t="s">
        <v>140</v>
      </c>
      <c r="D7" s="100" t="s">
        <v>141</v>
      </c>
      <c r="E7" s="58">
        <v>2</v>
      </c>
      <c r="F7" s="59"/>
      <c r="G7" s="96"/>
      <c r="H7" s="60">
        <f t="shared" si="0"/>
        <v>0</v>
      </c>
      <c r="I7" s="61">
        <f>H7*E7</f>
        <v>0</v>
      </c>
      <c r="K7" s="55"/>
    </row>
    <row r="8" spans="1:11" s="45" customFormat="1" ht="14.25">
      <c r="A8" s="56" t="s">
        <v>121</v>
      </c>
      <c r="B8" s="98" t="s">
        <v>142</v>
      </c>
      <c r="C8" s="99" t="s">
        <v>143</v>
      </c>
      <c r="D8" s="100" t="s">
        <v>141</v>
      </c>
      <c r="E8" s="100">
        <v>2</v>
      </c>
      <c r="F8" s="59"/>
      <c r="G8" s="96"/>
      <c r="H8" s="60">
        <f t="shared" si="0"/>
        <v>0</v>
      </c>
      <c r="I8" s="61">
        <f t="shared" ref="I8:I17" si="1">H8*E8</f>
        <v>0</v>
      </c>
      <c r="K8" s="55"/>
    </row>
    <row r="9" spans="1:11" s="45" customFormat="1" ht="15" customHeight="1">
      <c r="A9" s="56" t="s">
        <v>124</v>
      </c>
      <c r="B9" s="98" t="s">
        <v>144</v>
      </c>
      <c r="C9" s="99" t="s">
        <v>145</v>
      </c>
      <c r="D9" s="100" t="s">
        <v>141</v>
      </c>
      <c r="E9" s="100">
        <v>2</v>
      </c>
      <c r="F9" s="59"/>
      <c r="G9" s="96"/>
      <c r="H9" s="60">
        <f t="shared" si="0"/>
        <v>0</v>
      </c>
      <c r="I9" s="61">
        <f t="shared" si="1"/>
        <v>0</v>
      </c>
      <c r="K9" s="55"/>
    </row>
    <row r="10" spans="1:11" s="45" customFormat="1" ht="15" customHeight="1">
      <c r="A10" s="56" t="s">
        <v>127</v>
      </c>
      <c r="B10" s="98" t="s">
        <v>146</v>
      </c>
      <c r="C10" s="99" t="s">
        <v>147</v>
      </c>
      <c r="D10" s="100" t="s">
        <v>39</v>
      </c>
      <c r="E10" s="100">
        <v>4</v>
      </c>
      <c r="F10" s="59"/>
      <c r="G10" s="96"/>
      <c r="H10" s="60">
        <f t="shared" si="0"/>
        <v>0</v>
      </c>
      <c r="I10" s="61">
        <f t="shared" si="1"/>
        <v>0</v>
      </c>
      <c r="K10" s="55"/>
    </row>
    <row r="11" spans="1:11" s="45" customFormat="1" ht="15" customHeight="1">
      <c r="A11" s="56" t="s">
        <v>171</v>
      </c>
      <c r="B11" s="57" t="s">
        <v>135</v>
      </c>
      <c r="C11" s="63" t="s">
        <v>149</v>
      </c>
      <c r="D11" s="62" t="s">
        <v>29</v>
      </c>
      <c r="E11" s="62">
        <v>19</v>
      </c>
      <c r="F11" s="59"/>
      <c r="G11" s="96"/>
      <c r="H11" s="60">
        <f t="shared" si="0"/>
        <v>0</v>
      </c>
      <c r="I11" s="61">
        <f t="shared" si="1"/>
        <v>0</v>
      </c>
      <c r="K11" s="55"/>
    </row>
    <row r="12" spans="1:11" s="45" customFormat="1" ht="15" customHeight="1">
      <c r="A12" s="56" t="s">
        <v>172</v>
      </c>
      <c r="B12" s="57" t="s">
        <v>148</v>
      </c>
      <c r="C12" s="63" t="s">
        <v>151</v>
      </c>
      <c r="D12" s="62" t="s">
        <v>29</v>
      </c>
      <c r="E12" s="62">
        <v>12</v>
      </c>
      <c r="F12" s="59"/>
      <c r="G12" s="96"/>
      <c r="H12" s="60">
        <f t="shared" si="0"/>
        <v>0</v>
      </c>
      <c r="I12" s="61">
        <f t="shared" si="1"/>
        <v>0</v>
      </c>
    </row>
    <row r="13" spans="1:11" s="45" customFormat="1" ht="15" customHeight="1">
      <c r="A13" s="56" t="s">
        <v>173</v>
      </c>
      <c r="B13" s="57" t="s">
        <v>166</v>
      </c>
      <c r="C13" s="63" t="s">
        <v>153</v>
      </c>
      <c r="D13" s="62" t="s">
        <v>29</v>
      </c>
      <c r="E13" s="62">
        <v>2</v>
      </c>
      <c r="F13" s="59"/>
      <c r="G13" s="96"/>
      <c r="H13" s="60">
        <f t="shared" si="0"/>
        <v>0</v>
      </c>
      <c r="I13" s="61">
        <f t="shared" si="1"/>
        <v>0</v>
      </c>
    </row>
    <row r="14" spans="1:11" s="45" customFormat="1" ht="15" customHeight="1">
      <c r="A14" s="56" t="s">
        <v>174</v>
      </c>
      <c r="B14" s="57" t="s">
        <v>152</v>
      </c>
      <c r="C14" s="63" t="s">
        <v>155</v>
      </c>
      <c r="D14" s="62" t="s">
        <v>29</v>
      </c>
      <c r="E14" s="62">
        <v>5</v>
      </c>
      <c r="F14" s="59"/>
      <c r="G14" s="96"/>
      <c r="H14" s="60">
        <f t="shared" si="0"/>
        <v>0</v>
      </c>
      <c r="I14" s="61">
        <f t="shared" si="1"/>
        <v>0</v>
      </c>
    </row>
    <row r="15" spans="1:11" s="45" customFormat="1" ht="15" customHeight="1">
      <c r="A15" s="56" t="s">
        <v>175</v>
      </c>
      <c r="B15" s="57" t="s">
        <v>154</v>
      </c>
      <c r="C15" s="123" t="s">
        <v>157</v>
      </c>
      <c r="D15" s="57" t="s">
        <v>29</v>
      </c>
      <c r="E15" s="58">
        <v>4</v>
      </c>
      <c r="F15" s="59"/>
      <c r="G15" s="96"/>
      <c r="H15" s="60">
        <f t="shared" si="0"/>
        <v>0</v>
      </c>
      <c r="I15" s="61">
        <f t="shared" si="1"/>
        <v>0</v>
      </c>
    </row>
    <row r="16" spans="1:11" s="45" customFormat="1" ht="15" customHeight="1">
      <c r="A16" s="56" t="s">
        <v>176</v>
      </c>
      <c r="B16" s="57" t="s">
        <v>156</v>
      </c>
      <c r="C16" s="123" t="s">
        <v>159</v>
      </c>
      <c r="D16" s="57" t="s">
        <v>29</v>
      </c>
      <c r="E16" s="58">
        <v>1</v>
      </c>
      <c r="F16" s="59"/>
      <c r="G16" s="96"/>
      <c r="H16" s="60">
        <f t="shared" si="0"/>
        <v>0</v>
      </c>
      <c r="I16" s="61">
        <f t="shared" si="1"/>
        <v>0</v>
      </c>
    </row>
    <row r="17" spans="1:9" s="45" customFormat="1" ht="15" customHeight="1">
      <c r="A17" s="56" t="s">
        <v>177</v>
      </c>
      <c r="B17" s="57" t="s">
        <v>158</v>
      </c>
      <c r="C17" s="63" t="s">
        <v>161</v>
      </c>
      <c r="D17" s="62" t="s">
        <v>29</v>
      </c>
      <c r="E17" s="64">
        <v>1</v>
      </c>
      <c r="F17" s="59"/>
      <c r="G17" s="96"/>
      <c r="H17" s="60">
        <f t="shared" si="0"/>
        <v>0</v>
      </c>
      <c r="I17" s="61">
        <f t="shared" si="1"/>
        <v>0</v>
      </c>
    </row>
    <row r="18" spans="1:9" s="45" customFormat="1" ht="15" customHeight="1">
      <c r="A18" s="48">
        <v>2</v>
      </c>
      <c r="B18" s="49"/>
      <c r="C18" s="50" t="s">
        <v>162</v>
      </c>
      <c r="D18" s="51"/>
      <c r="E18" s="52"/>
      <c r="F18" s="52"/>
      <c r="G18" s="52"/>
      <c r="H18" s="53"/>
      <c r="I18" s="54">
        <f>SUM(I19:I20)</f>
        <v>0</v>
      </c>
    </row>
    <row r="19" spans="1:9" s="45" customFormat="1" ht="15" customHeight="1">
      <c r="A19" s="65" t="s">
        <v>26</v>
      </c>
      <c r="B19" s="57" t="s">
        <v>160</v>
      </c>
      <c r="C19" s="63" t="s">
        <v>163</v>
      </c>
      <c r="D19" s="62" t="s">
        <v>29</v>
      </c>
      <c r="E19" s="66">
        <v>6</v>
      </c>
      <c r="F19" s="59"/>
      <c r="G19" s="60"/>
      <c r="H19" s="60">
        <f t="shared" ref="H19:H20" si="2">F19+G19</f>
        <v>0</v>
      </c>
      <c r="I19" s="61">
        <f>E19*H19</f>
        <v>0</v>
      </c>
    </row>
    <row r="20" spans="1:9" s="45" customFormat="1" ht="15" customHeight="1">
      <c r="A20" s="65" t="s">
        <v>35</v>
      </c>
      <c r="B20" s="62"/>
      <c r="C20" s="63" t="s">
        <v>164</v>
      </c>
      <c r="D20" s="62" t="s">
        <v>29</v>
      </c>
      <c r="E20" s="66">
        <v>6</v>
      </c>
      <c r="F20" s="59"/>
      <c r="G20" s="60"/>
      <c r="H20" s="60">
        <f t="shared" si="2"/>
        <v>0</v>
      </c>
      <c r="I20" s="61">
        <f t="shared" ref="I20" si="3">E20*H20</f>
        <v>0</v>
      </c>
    </row>
    <row r="21" spans="1:9" s="45" customFormat="1" ht="15" customHeight="1">
      <c r="A21" s="48">
        <v>3</v>
      </c>
      <c r="B21" s="49"/>
      <c r="C21" s="50" t="s">
        <v>165</v>
      </c>
      <c r="D21" s="51"/>
      <c r="E21" s="52"/>
      <c r="F21" s="52"/>
      <c r="G21" s="52"/>
      <c r="H21" s="53"/>
      <c r="I21" s="54">
        <f>SUM(I22:I23)</f>
        <v>0</v>
      </c>
    </row>
    <row r="22" spans="1:9" s="45" customFormat="1" ht="15" customHeight="1">
      <c r="A22" s="65" t="s">
        <v>36</v>
      </c>
      <c r="B22" s="57" t="s">
        <v>150</v>
      </c>
      <c r="C22" s="63" t="s">
        <v>167</v>
      </c>
      <c r="D22" s="62" t="s">
        <v>29</v>
      </c>
      <c r="E22" s="58">
        <v>4</v>
      </c>
      <c r="F22" s="59"/>
      <c r="G22" s="60"/>
      <c r="H22" s="60">
        <f>F22+G22</f>
        <v>0</v>
      </c>
      <c r="I22" s="67">
        <f>H22*E22</f>
        <v>0</v>
      </c>
    </row>
    <row r="23" spans="1:9" s="45" customFormat="1" ht="15" customHeight="1">
      <c r="A23" s="65"/>
      <c r="B23" s="62"/>
      <c r="C23" s="63"/>
      <c r="D23" s="62"/>
      <c r="E23" s="58"/>
      <c r="F23" s="59"/>
      <c r="G23" s="60"/>
      <c r="H23" s="60">
        <f t="shared" ref="H23" si="4">F23+G23</f>
        <v>0</v>
      </c>
      <c r="I23" s="67">
        <f>H23*E23</f>
        <v>0</v>
      </c>
    </row>
    <row r="24" spans="1:9" s="45" customFormat="1" ht="15" customHeight="1">
      <c r="A24" s="48">
        <v>4</v>
      </c>
      <c r="B24" s="49"/>
      <c r="C24" s="50" t="s">
        <v>168</v>
      </c>
      <c r="D24" s="51"/>
      <c r="E24" s="52"/>
      <c r="F24" s="52"/>
      <c r="G24" s="52"/>
      <c r="H24" s="53"/>
      <c r="I24" s="54">
        <f>SUM(I25:I26)</f>
        <v>0</v>
      </c>
    </row>
    <row r="25" spans="1:9" s="45" customFormat="1" ht="15" customHeight="1">
      <c r="A25" s="56" t="s">
        <v>41</v>
      </c>
      <c r="B25" s="93" t="s">
        <v>119</v>
      </c>
      <c r="C25" s="94" t="s">
        <v>169</v>
      </c>
      <c r="D25" s="95" t="s">
        <v>34</v>
      </c>
      <c r="E25" s="62">
        <v>4</v>
      </c>
      <c r="F25" s="59"/>
      <c r="G25" s="96"/>
      <c r="H25" s="60">
        <f t="shared" ref="H25:H26" si="5">F25+G25</f>
        <v>0</v>
      </c>
      <c r="I25" s="61">
        <f t="shared" ref="I25:I27" si="6">H25*E25</f>
        <v>0</v>
      </c>
    </row>
    <row r="26" spans="1:9" s="45" customFormat="1" ht="15" customHeight="1">
      <c r="A26" s="56" t="s">
        <v>42</v>
      </c>
      <c r="B26" s="93" t="s">
        <v>122</v>
      </c>
      <c r="C26" s="94" t="s">
        <v>170</v>
      </c>
      <c r="D26" s="95" t="s">
        <v>34</v>
      </c>
      <c r="E26" s="62">
        <v>4</v>
      </c>
      <c r="F26" s="59"/>
      <c r="G26" s="96"/>
      <c r="H26" s="60">
        <f t="shared" si="5"/>
        <v>0</v>
      </c>
      <c r="I26" s="61">
        <f t="shared" si="6"/>
        <v>0</v>
      </c>
    </row>
    <row r="27" spans="1:9" s="45" customFormat="1" ht="15" customHeight="1">
      <c r="A27" s="56"/>
      <c r="B27" s="98"/>
      <c r="C27" s="99"/>
      <c r="D27" s="100"/>
      <c r="E27" s="58"/>
      <c r="F27" s="59"/>
      <c r="G27" s="96"/>
      <c r="H27" s="60"/>
      <c r="I27" s="61">
        <f t="shared" si="6"/>
        <v>0</v>
      </c>
    </row>
    <row r="28" spans="1:9" s="45" customFormat="1" ht="14.25">
      <c r="A28" s="65"/>
      <c r="B28" s="68"/>
      <c r="C28" s="69"/>
      <c r="D28" s="68"/>
      <c r="E28" s="70"/>
      <c r="F28" s="70"/>
      <c r="G28" s="70"/>
      <c r="H28" s="70"/>
      <c r="I28" s="67"/>
    </row>
    <row r="29" spans="1:9" s="45" customFormat="1">
      <c r="A29" s="71"/>
      <c r="B29" s="72"/>
      <c r="C29" s="72" t="s">
        <v>27</v>
      </c>
      <c r="D29" s="73"/>
      <c r="E29" s="74"/>
      <c r="F29" s="74"/>
      <c r="G29" s="74"/>
      <c r="H29" s="75"/>
      <c r="I29" s="76">
        <f>+I3+I18+I21+I24</f>
        <v>0</v>
      </c>
    </row>
    <row r="30" spans="1:9" s="45" customFormat="1">
      <c r="A30" s="77"/>
      <c r="B30" s="78"/>
      <c r="C30" s="78" t="str">
        <f>CONCATENATE("ADMINISTRAÇÃO LOCAL (",'calculo BDI'!C$36*100,"%)")</f>
        <v>ADMINISTRAÇÃO LOCAL (3,49%)</v>
      </c>
      <c r="D30" s="79"/>
      <c r="E30" s="80"/>
      <c r="F30" s="80"/>
      <c r="G30" s="80"/>
      <c r="H30" s="81"/>
      <c r="I30" s="82">
        <f>I29*'calculo BDI'!C$36</f>
        <v>0</v>
      </c>
    </row>
    <row r="31" spans="1:9" s="45" customFormat="1">
      <c r="A31" s="83"/>
      <c r="B31" s="84"/>
      <c r="C31" s="84" t="str">
        <f>CONCATENATE("BDI (",'calculo BDI'!C$26*100,"%)")</f>
        <v>BDI (21,32%)</v>
      </c>
      <c r="D31" s="85"/>
      <c r="E31" s="86"/>
      <c r="F31" s="86"/>
      <c r="G31" s="86"/>
      <c r="H31" s="87"/>
      <c r="I31" s="88">
        <f>(I30+I29)*'calculo BDI'!C$26</f>
        <v>0</v>
      </c>
    </row>
    <row r="32" spans="1:9" s="45" customFormat="1">
      <c r="A32" s="89"/>
      <c r="B32" s="90"/>
      <c r="C32" s="90" t="s">
        <v>28</v>
      </c>
      <c r="D32" s="91"/>
      <c r="E32" s="92"/>
      <c r="F32" s="92"/>
      <c r="G32" s="92"/>
      <c r="H32" s="180">
        <f>SUM(I29:I31)</f>
        <v>0</v>
      </c>
      <c r="I32" s="181"/>
    </row>
  </sheetData>
  <mergeCells count="7">
    <mergeCell ref="H32:I32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5" orientation="landscape" r:id="rId1"/>
  <headerFooter>
    <oddHeader>&amp;L&amp;G&amp;C&amp;"-,Negrito"&amp;14Manutenção de Sistema de climatização - FF Pinheiros
&amp;A&amp;RCPOS 175 - Mar/19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zoomScale="90" zoomScaleNormal="90" workbookViewId="0">
      <selection activeCell="G4" sqref="G4:G5"/>
    </sheetView>
  </sheetViews>
  <sheetFormatPr defaultRowHeight="15"/>
  <cols>
    <col min="1" max="1" width="6.7109375" bestFit="1" customWidth="1"/>
    <col min="2" max="2" width="20.85546875" bestFit="1" customWidth="1"/>
    <col min="3" max="3" width="102.7109375" bestFit="1" customWidth="1"/>
    <col min="4" max="4" width="10" bestFit="1" customWidth="1"/>
    <col min="5" max="5" width="12.7109375" bestFit="1" customWidth="1"/>
    <col min="6" max="6" width="10.5703125" bestFit="1" customWidth="1"/>
    <col min="7" max="8" width="12.7109375" bestFit="1" customWidth="1"/>
    <col min="9" max="9" width="17.5703125" bestFit="1" customWidth="1"/>
  </cols>
  <sheetData>
    <row r="1" spans="1:9" s="45" customFormat="1" ht="18" customHeight="1">
      <c r="A1" s="182" t="s">
        <v>0</v>
      </c>
      <c r="B1" s="184" t="s">
        <v>18</v>
      </c>
      <c r="C1" s="184" t="s">
        <v>19</v>
      </c>
      <c r="D1" s="186" t="s">
        <v>20</v>
      </c>
      <c r="E1" s="188" t="s">
        <v>21</v>
      </c>
      <c r="F1" s="190" t="s">
        <v>22</v>
      </c>
      <c r="G1" s="190"/>
      <c r="H1" s="190"/>
      <c r="I1" s="191"/>
    </row>
    <row r="2" spans="1:9" s="45" customFormat="1" ht="18" customHeight="1">
      <c r="A2" s="183"/>
      <c r="B2" s="185"/>
      <c r="C2" s="185"/>
      <c r="D2" s="187"/>
      <c r="E2" s="189"/>
      <c r="F2" s="46" t="s">
        <v>23</v>
      </c>
      <c r="G2" s="46" t="s">
        <v>24</v>
      </c>
      <c r="H2" s="46" t="s">
        <v>25</v>
      </c>
      <c r="I2" s="47" t="s">
        <v>16</v>
      </c>
    </row>
    <row r="3" spans="1:9" s="45" customFormat="1" ht="15" customHeight="1">
      <c r="A3" s="48">
        <v>1</v>
      </c>
      <c r="B3" s="49"/>
      <c r="C3" s="50" t="s">
        <v>179</v>
      </c>
      <c r="D3" s="51"/>
      <c r="E3" s="52"/>
      <c r="F3" s="52"/>
      <c r="G3" s="52"/>
      <c r="H3" s="53"/>
      <c r="I3" s="54">
        <f>SUM(I4:I6)</f>
        <v>0</v>
      </c>
    </row>
    <row r="4" spans="1:9" s="45" customFormat="1" ht="14.25">
      <c r="A4" s="65" t="s">
        <v>30</v>
      </c>
      <c r="B4" s="62" t="s">
        <v>111</v>
      </c>
      <c r="C4" s="63" t="s">
        <v>114</v>
      </c>
      <c r="D4" s="62" t="s">
        <v>39</v>
      </c>
      <c r="E4" s="66">
        <v>1</v>
      </c>
      <c r="F4" s="59"/>
      <c r="G4" s="60"/>
      <c r="H4" s="60">
        <f t="shared" ref="H4:H6" si="0">F4+G4</f>
        <v>0</v>
      </c>
      <c r="I4" s="61">
        <f>E4*H4</f>
        <v>0</v>
      </c>
    </row>
    <row r="5" spans="1:9" s="45" customFormat="1" ht="28.5">
      <c r="A5" s="65" t="s">
        <v>31</v>
      </c>
      <c r="B5" s="62" t="s">
        <v>113</v>
      </c>
      <c r="C5" s="63" t="s">
        <v>115</v>
      </c>
      <c r="D5" s="62" t="s">
        <v>39</v>
      </c>
      <c r="E5" s="66">
        <v>1</v>
      </c>
      <c r="F5" s="59"/>
      <c r="G5" s="60"/>
      <c r="H5" s="60">
        <f t="shared" si="0"/>
        <v>0</v>
      </c>
      <c r="I5" s="61">
        <f t="shared" ref="I5:I6" si="1">E5*H5</f>
        <v>0</v>
      </c>
    </row>
    <row r="6" spans="1:9" s="45" customFormat="1" ht="15" customHeight="1">
      <c r="A6" s="65"/>
      <c r="B6" s="98"/>
      <c r="C6" s="99"/>
      <c r="D6" s="100"/>
      <c r="E6" s="100"/>
      <c r="F6" s="101"/>
      <c r="G6" s="101"/>
      <c r="H6" s="60">
        <f t="shared" si="0"/>
        <v>0</v>
      </c>
      <c r="I6" s="61">
        <f t="shared" si="1"/>
        <v>0</v>
      </c>
    </row>
    <row r="7" spans="1:9" s="45" customFormat="1" ht="14.25">
      <c r="A7" s="65"/>
      <c r="B7" s="68"/>
      <c r="C7" s="69"/>
      <c r="D7" s="68"/>
      <c r="E7" s="70"/>
      <c r="F7" s="70"/>
      <c r="G7" s="70"/>
      <c r="H7" s="70"/>
      <c r="I7" s="67"/>
    </row>
    <row r="8" spans="1:9" s="45" customFormat="1">
      <c r="A8" s="71"/>
      <c r="B8" s="72"/>
      <c r="C8" s="72" t="s">
        <v>27</v>
      </c>
      <c r="D8" s="73"/>
      <c r="E8" s="74"/>
      <c r="F8" s="74"/>
      <c r="G8" s="74"/>
      <c r="H8" s="75"/>
      <c r="I8" s="76">
        <f>+I3</f>
        <v>0</v>
      </c>
    </row>
    <row r="9" spans="1:9" s="45" customFormat="1">
      <c r="A9" s="77"/>
      <c r="B9" s="78"/>
      <c r="C9" s="78" t="str">
        <f>CONCATENATE("ADMINISTRAÇÃO LOCAL (",'calculo BDI'!C$36*100,"%)")</f>
        <v>ADMINISTRAÇÃO LOCAL (3,49%)</v>
      </c>
      <c r="D9" s="79"/>
      <c r="E9" s="80"/>
      <c r="F9" s="80"/>
      <c r="G9" s="80"/>
      <c r="H9" s="81"/>
      <c r="I9" s="82">
        <f>I8*'calculo BDI'!C$36</f>
        <v>0</v>
      </c>
    </row>
    <row r="10" spans="1:9" s="45" customFormat="1">
      <c r="A10" s="83"/>
      <c r="B10" s="84"/>
      <c r="C10" s="84" t="str">
        <f>CONCATENATE("BDI (",'calculo BDI'!C$26*100,"%)")</f>
        <v>BDI (21,32%)</v>
      </c>
      <c r="D10" s="85"/>
      <c r="E10" s="86"/>
      <c r="F10" s="86"/>
      <c r="G10" s="86"/>
      <c r="H10" s="87"/>
      <c r="I10" s="88">
        <f>(I9+I8)*'calculo BDI'!C$26</f>
        <v>0</v>
      </c>
    </row>
    <row r="11" spans="1:9" s="45" customFormat="1">
      <c r="A11" s="89"/>
      <c r="B11" s="90"/>
      <c r="C11" s="90" t="s">
        <v>28</v>
      </c>
      <c r="D11" s="91"/>
      <c r="E11" s="92"/>
      <c r="F11" s="92"/>
      <c r="G11" s="92"/>
      <c r="H11" s="180">
        <f>SUM(I8:I10)</f>
        <v>0</v>
      </c>
      <c r="I11" s="181"/>
    </row>
  </sheetData>
  <mergeCells count="7">
    <mergeCell ref="H11:I11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98177083333333337" header="0.31496062000000002" footer="0.31496062000000002"/>
  <pageSetup paperSize="9" scale="65" orientation="landscape" r:id="rId1"/>
  <headerFooter>
    <oddHeader>&amp;C&amp;"-,Negrito"&amp;14Manutenção de Sistema de climatização - FF Pinheiros
&amp;A&amp;RCPOS 175 - Mar/19</oddHeader>
    <oddFooter>&amp;L&amp;"Verdana,Negrito"&amp;8Fundação Florestal&amp;"Verdana,Normal" | Av. Prof. Frederico Hermann Jr 345 | CEP 05459-010
São Paulo, SP | Fone (11) 2997-5000 | www.fflorestal.sp.gov.br
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90" zoomScaleNormal="90" workbookViewId="0">
      <selection activeCell="G16" sqref="G16"/>
    </sheetView>
  </sheetViews>
  <sheetFormatPr defaultRowHeight="15"/>
  <cols>
    <col min="1" max="1" width="6.7109375" bestFit="1" customWidth="1"/>
    <col min="2" max="2" width="18.42578125" bestFit="1" customWidth="1"/>
    <col min="3" max="3" width="102.7109375" bestFit="1" customWidth="1"/>
    <col min="4" max="4" width="10" bestFit="1" customWidth="1"/>
    <col min="5" max="5" width="12.7109375" bestFit="1" customWidth="1"/>
    <col min="6" max="6" width="11.28515625" bestFit="1" customWidth="1"/>
    <col min="7" max="7" width="10.5703125" bestFit="1" customWidth="1"/>
    <col min="8" max="8" width="12.7109375" bestFit="1" customWidth="1"/>
    <col min="9" max="9" width="17.5703125" bestFit="1" customWidth="1"/>
  </cols>
  <sheetData>
    <row r="1" spans="1:11" s="45" customFormat="1" ht="18" customHeight="1">
      <c r="A1" s="182" t="s">
        <v>0</v>
      </c>
      <c r="B1" s="184" t="s">
        <v>18</v>
      </c>
      <c r="C1" s="184" t="s">
        <v>19</v>
      </c>
      <c r="D1" s="186" t="s">
        <v>20</v>
      </c>
      <c r="E1" s="188" t="s">
        <v>21</v>
      </c>
      <c r="F1" s="190" t="s">
        <v>22</v>
      </c>
      <c r="G1" s="190"/>
      <c r="H1" s="190"/>
      <c r="I1" s="191"/>
    </row>
    <row r="2" spans="1:11" s="45" customFormat="1" ht="18" customHeight="1">
      <c r="A2" s="183"/>
      <c r="B2" s="185"/>
      <c r="C2" s="185"/>
      <c r="D2" s="187"/>
      <c r="E2" s="189"/>
      <c r="F2" s="46" t="s">
        <v>23</v>
      </c>
      <c r="G2" s="46" t="s">
        <v>24</v>
      </c>
      <c r="H2" s="46" t="s">
        <v>25</v>
      </c>
      <c r="I2" s="47" t="s">
        <v>16</v>
      </c>
    </row>
    <row r="3" spans="1:11" s="45" customFormat="1" ht="15" customHeight="1">
      <c r="A3" s="48">
        <v>1</v>
      </c>
      <c r="B3" s="49"/>
      <c r="C3" s="50" t="s">
        <v>59</v>
      </c>
      <c r="D3" s="51"/>
      <c r="E3" s="52"/>
      <c r="F3" s="52"/>
      <c r="G3" s="52"/>
      <c r="H3" s="53"/>
      <c r="I3" s="54">
        <f>SUM(I4:I6)</f>
        <v>0</v>
      </c>
      <c r="K3" s="55"/>
    </row>
    <row r="4" spans="1:11" s="45" customFormat="1" ht="15" customHeight="1">
      <c r="A4" s="56" t="s">
        <v>30</v>
      </c>
      <c r="B4" s="62" t="s">
        <v>60</v>
      </c>
      <c r="C4" s="99" t="s">
        <v>61</v>
      </c>
      <c r="D4" s="100" t="s">
        <v>34</v>
      </c>
      <c r="E4" s="66">
        <v>12</v>
      </c>
      <c r="F4" s="59"/>
      <c r="G4" s="96"/>
      <c r="H4" s="60">
        <f>F4+G4</f>
        <v>0</v>
      </c>
      <c r="I4" s="61">
        <f>H4*E4</f>
        <v>0</v>
      </c>
      <c r="K4" s="55"/>
    </row>
    <row r="5" spans="1:11" s="45" customFormat="1" ht="15" customHeight="1">
      <c r="A5" s="56" t="s">
        <v>31</v>
      </c>
      <c r="B5" s="62" t="s">
        <v>62</v>
      </c>
      <c r="C5" s="99" t="s">
        <v>63</v>
      </c>
      <c r="D5" s="100" t="s">
        <v>34</v>
      </c>
      <c r="E5" s="66">
        <v>12</v>
      </c>
      <c r="F5" s="59"/>
      <c r="G5" s="96"/>
      <c r="H5" s="60">
        <f t="shared" ref="H5:H6" si="0">F5+G5</f>
        <v>0</v>
      </c>
      <c r="I5" s="61">
        <f>H5*E5</f>
        <v>0</v>
      </c>
      <c r="K5" s="55"/>
    </row>
    <row r="6" spans="1:11" s="45" customFormat="1" ht="15" customHeight="1">
      <c r="A6" s="56"/>
      <c r="B6" s="62"/>
      <c r="C6" s="63"/>
      <c r="D6" s="62"/>
      <c r="E6" s="64"/>
      <c r="F6" s="59"/>
      <c r="G6" s="60"/>
      <c r="H6" s="60">
        <f t="shared" si="0"/>
        <v>0</v>
      </c>
      <c r="I6" s="61">
        <f t="shared" ref="I6" si="1">H6*E6</f>
        <v>0</v>
      </c>
    </row>
    <row r="7" spans="1:11" s="45" customFormat="1" ht="15" customHeight="1">
      <c r="A7" s="48">
        <v>2</v>
      </c>
      <c r="B7" s="49"/>
      <c r="C7" s="50" t="s">
        <v>64</v>
      </c>
      <c r="D7" s="51"/>
      <c r="E7" s="52"/>
      <c r="F7" s="52"/>
      <c r="G7" s="52"/>
      <c r="H7" s="53"/>
      <c r="I7" s="54">
        <f>SUM(I8:I11)</f>
        <v>0</v>
      </c>
    </row>
    <row r="8" spans="1:11" s="45" customFormat="1" ht="15" customHeight="1">
      <c r="A8" s="65" t="s">
        <v>26</v>
      </c>
      <c r="B8" s="98" t="s">
        <v>65</v>
      </c>
      <c r="C8" s="99" t="s">
        <v>66</v>
      </c>
      <c r="D8" s="100" t="s">
        <v>67</v>
      </c>
      <c r="E8" s="100">
        <f>ROUNDUP(7.6*0.45*0.3,2)*15</f>
        <v>15.450000000000001</v>
      </c>
      <c r="F8" s="59"/>
      <c r="G8" s="96"/>
      <c r="H8" s="60">
        <f t="shared" ref="H8:H11" si="2">F8+G8</f>
        <v>0</v>
      </c>
      <c r="I8" s="61">
        <f>E8*H8</f>
        <v>0</v>
      </c>
    </row>
    <row r="9" spans="1:11" s="45" customFormat="1" ht="15" customHeight="1">
      <c r="A9" s="65" t="s">
        <v>35</v>
      </c>
      <c r="B9" s="62" t="s">
        <v>60</v>
      </c>
      <c r="C9" s="99" t="s">
        <v>61</v>
      </c>
      <c r="D9" s="100" t="s">
        <v>34</v>
      </c>
      <c r="E9" s="66">
        <f>15*4</f>
        <v>60</v>
      </c>
      <c r="F9" s="59"/>
      <c r="G9" s="96"/>
      <c r="H9" s="60">
        <f t="shared" si="2"/>
        <v>0</v>
      </c>
      <c r="I9" s="61">
        <f t="shared" ref="I9:I10" si="3">E9*H9</f>
        <v>0</v>
      </c>
    </row>
    <row r="10" spans="1:11" s="45" customFormat="1" ht="15" customHeight="1">
      <c r="A10" s="65" t="s">
        <v>68</v>
      </c>
      <c r="B10" s="62" t="s">
        <v>62</v>
      </c>
      <c r="C10" s="99" t="s">
        <v>63</v>
      </c>
      <c r="D10" s="100" t="s">
        <v>34</v>
      </c>
      <c r="E10" s="66">
        <f>E9</f>
        <v>60</v>
      </c>
      <c r="F10" s="59"/>
      <c r="G10" s="96"/>
      <c r="H10" s="60">
        <f t="shared" si="2"/>
        <v>0</v>
      </c>
      <c r="I10" s="61">
        <f t="shared" si="3"/>
        <v>0</v>
      </c>
    </row>
    <row r="11" spans="1:11" s="45" customFormat="1" ht="15" customHeight="1">
      <c r="A11" s="65" t="s">
        <v>69</v>
      </c>
      <c r="B11" s="57" t="s">
        <v>70</v>
      </c>
      <c r="C11" s="99" t="s">
        <v>71</v>
      </c>
      <c r="D11" s="100" t="s">
        <v>67</v>
      </c>
      <c r="E11" s="58">
        <f>0.45*0.3*1.6*15</f>
        <v>3.24</v>
      </c>
      <c r="F11" s="59"/>
      <c r="G11" s="96"/>
      <c r="H11" s="60">
        <f t="shared" si="2"/>
        <v>0</v>
      </c>
      <c r="I11" s="61">
        <f t="shared" ref="I11" si="4">H11*E11</f>
        <v>0</v>
      </c>
    </row>
    <row r="12" spans="1:11" s="45" customFormat="1" ht="15" customHeight="1">
      <c r="A12" s="48">
        <v>3</v>
      </c>
      <c r="B12" s="49"/>
      <c r="C12" s="50" t="s">
        <v>72</v>
      </c>
      <c r="D12" s="51"/>
      <c r="E12" s="52"/>
      <c r="F12" s="52"/>
      <c r="G12" s="52"/>
      <c r="H12" s="53"/>
      <c r="I12" s="54">
        <f>SUM(I13:I14)</f>
        <v>0</v>
      </c>
    </row>
    <row r="13" spans="1:11" s="45" customFormat="1" ht="15" customHeight="1">
      <c r="A13" s="65" t="s">
        <v>36</v>
      </c>
      <c r="B13" s="98" t="s">
        <v>73</v>
      </c>
      <c r="C13" s="99" t="s">
        <v>74</v>
      </c>
      <c r="D13" s="100" t="s">
        <v>39</v>
      </c>
      <c r="E13" s="100">
        <f>(ROUNDUP(11*0.3*0.45/((0.15^2)*3.1415/4),0)+ROUNDUP(4*0.3*0.45/((0.15^2)*3.1415/4),0))+20</f>
        <v>136</v>
      </c>
      <c r="F13" s="59"/>
      <c r="G13" s="96"/>
      <c r="H13" s="60">
        <f>F13+G13</f>
        <v>0</v>
      </c>
      <c r="I13" s="67">
        <f>H13*E13</f>
        <v>0</v>
      </c>
    </row>
    <row r="14" spans="1:11" s="45" customFormat="1" ht="15" customHeight="1">
      <c r="A14" s="65"/>
      <c r="B14" s="62"/>
      <c r="C14" s="63"/>
      <c r="D14" s="62"/>
      <c r="E14" s="58"/>
      <c r="F14" s="59"/>
      <c r="G14" s="60"/>
      <c r="H14" s="60">
        <f t="shared" ref="H14" si="5">F14+G14</f>
        <v>0</v>
      </c>
      <c r="I14" s="67"/>
    </row>
    <row r="15" spans="1:11" s="45" customFormat="1" ht="15" customHeight="1">
      <c r="A15" s="48">
        <v>4</v>
      </c>
      <c r="B15" s="49"/>
      <c r="C15" s="50" t="s">
        <v>75</v>
      </c>
      <c r="D15" s="51"/>
      <c r="E15" s="52"/>
      <c r="F15" s="52"/>
      <c r="G15" s="52"/>
      <c r="H15" s="53"/>
      <c r="I15" s="54">
        <f>SUM(I16:I17)</f>
        <v>0</v>
      </c>
    </row>
    <row r="16" spans="1:11" s="45" customFormat="1" ht="15" customHeight="1">
      <c r="A16" s="56" t="s">
        <v>41</v>
      </c>
      <c r="B16" s="98" t="s">
        <v>76</v>
      </c>
      <c r="C16" s="99" t="s">
        <v>77</v>
      </c>
      <c r="D16" s="100" t="s">
        <v>53</v>
      </c>
      <c r="E16" s="100">
        <f>ROUNDUP(0.6*0.5,2)*15</f>
        <v>4.5</v>
      </c>
      <c r="F16" s="101"/>
      <c r="G16" s="101"/>
      <c r="H16" s="60">
        <f>F16+G16</f>
        <v>0</v>
      </c>
      <c r="I16" s="61">
        <f t="shared" ref="I16:I17" si="6">H16*E16</f>
        <v>0</v>
      </c>
      <c r="J16" s="104"/>
    </row>
    <row r="17" spans="1:9" s="45" customFormat="1" ht="15" customHeight="1">
      <c r="A17" s="56"/>
      <c r="B17" s="62"/>
      <c r="C17" s="63"/>
      <c r="D17" s="62"/>
      <c r="E17" s="62"/>
      <c r="F17" s="59"/>
      <c r="G17" s="60"/>
      <c r="H17" s="60">
        <f t="shared" ref="H17" si="7">F17+G17</f>
        <v>0</v>
      </c>
      <c r="I17" s="67">
        <f t="shared" si="6"/>
        <v>0</v>
      </c>
    </row>
    <row r="18" spans="1:9" s="45" customFormat="1" ht="14.25">
      <c r="A18" s="65"/>
      <c r="B18" s="68"/>
      <c r="C18" s="69"/>
      <c r="D18" s="68"/>
      <c r="E18" s="70"/>
      <c r="F18" s="70"/>
      <c r="G18" s="70"/>
      <c r="H18" s="70"/>
      <c r="I18" s="67"/>
    </row>
    <row r="19" spans="1:9" s="45" customFormat="1">
      <c r="A19" s="71"/>
      <c r="B19" s="72"/>
      <c r="C19" s="72" t="s">
        <v>27</v>
      </c>
      <c r="D19" s="73"/>
      <c r="E19" s="74"/>
      <c r="F19" s="74"/>
      <c r="G19" s="74"/>
      <c r="H19" s="75"/>
      <c r="I19" s="76">
        <f>I15+I12+I3+I7</f>
        <v>0</v>
      </c>
    </row>
    <row r="20" spans="1:9" s="45" customFormat="1">
      <c r="A20" s="77"/>
      <c r="B20" s="78"/>
      <c r="C20" s="78" t="str">
        <f>CONCATENATE("ADMINISTRAÇÃO LOCAL (",'calculo BDI'!C$36*100,"%)")</f>
        <v>ADMINISTRAÇÃO LOCAL (3,49%)</v>
      </c>
      <c r="D20" s="79"/>
      <c r="E20" s="80"/>
      <c r="F20" s="80"/>
      <c r="G20" s="80"/>
      <c r="H20" s="81"/>
      <c r="I20" s="82">
        <f>I19*'calculo BDI'!C$36</f>
        <v>0</v>
      </c>
    </row>
    <row r="21" spans="1:9" s="45" customFormat="1">
      <c r="A21" s="83"/>
      <c r="B21" s="84"/>
      <c r="C21" s="84" t="str">
        <f>CONCATENATE("BDI (",'calculo BDI'!C$26*100,"%)")</f>
        <v>BDI (21,32%)</v>
      </c>
      <c r="D21" s="85"/>
      <c r="E21" s="86"/>
      <c r="F21" s="86"/>
      <c r="G21" s="86"/>
      <c r="H21" s="87"/>
      <c r="I21" s="88">
        <f>(I20+I19)*'calculo BDI'!C$26</f>
        <v>0</v>
      </c>
    </row>
    <row r="22" spans="1:9" s="45" customFormat="1">
      <c r="A22" s="89"/>
      <c r="B22" s="90"/>
      <c r="C22" s="90" t="s">
        <v>28</v>
      </c>
      <c r="D22" s="91"/>
      <c r="E22" s="92"/>
      <c r="F22" s="92"/>
      <c r="G22" s="92"/>
      <c r="H22" s="180">
        <f>SUM(I19:I21)</f>
        <v>0</v>
      </c>
      <c r="I22" s="181"/>
    </row>
  </sheetData>
  <mergeCells count="7">
    <mergeCell ref="H22:I22"/>
    <mergeCell ref="A1:A2"/>
    <mergeCell ref="B1:B2"/>
    <mergeCell ref="C1:C2"/>
    <mergeCell ref="D1:D2"/>
    <mergeCell ref="E1:E2"/>
    <mergeCell ref="F1:I1"/>
  </mergeCells>
  <pageMargins left="0.511811024" right="0.511811024" top="0.78740157499999996" bottom="0.78740157499999996" header="0.31496062000000002" footer="0.31496062000000002"/>
  <pageSetup paperSize="9" scale="65" orientation="landscape" r:id="rId1"/>
  <headerFooter>
    <oddHeader>&amp;L&amp;G&amp;C&amp;"-,Negrito"&amp;14Manutenção de Sistema de climatização - FF Pinheiros
&amp;A&amp;RCPOS 175 - Mar/19</oddHeader>
    <oddFooter>&amp;L&amp;"Verdana,Negrito"&amp;8Fundação Florestal &amp;"Verdana,Normal"| Av. Prof. Frederico Hermann Jr 345 | CEP 05459-010
São Paulo, SP | Fone (11) 2997-5000 | www.fflorestal.sp.gov.br
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zoomScaleNormal="100" workbookViewId="0">
      <selection activeCell="I20" sqref="I19:I20"/>
    </sheetView>
  </sheetViews>
  <sheetFormatPr defaultRowHeight="15"/>
  <cols>
    <col min="1" max="1" width="6.140625" style="118" customWidth="1"/>
    <col min="2" max="2" width="62.7109375" style="33" customWidth="1"/>
    <col min="3" max="3" width="12.140625" style="33" customWidth="1"/>
    <col min="4" max="16384" width="9.140625" style="33"/>
  </cols>
  <sheetData>
    <row r="1" spans="1:5" ht="18.75">
      <c r="A1" s="199" t="s">
        <v>80</v>
      </c>
      <c r="B1" s="199"/>
      <c r="C1" s="199"/>
    </row>
    <row r="2" spans="1:5" ht="30" customHeight="1">
      <c r="A2" s="195" t="s">
        <v>81</v>
      </c>
      <c r="B2" s="195"/>
      <c r="C2" s="195"/>
    </row>
    <row r="3" spans="1:5" ht="5.0999999999999996" customHeight="1">
      <c r="A3" s="117"/>
      <c r="B3" s="117"/>
      <c r="C3" s="117"/>
    </row>
    <row r="4" spans="1:5" ht="15" customHeight="1">
      <c r="A4" s="200" t="s">
        <v>104</v>
      </c>
      <c r="B4" s="200"/>
      <c r="C4" s="119">
        <v>1</v>
      </c>
    </row>
    <row r="5" spans="1:5" ht="15" customHeight="1">
      <c r="A5" s="117"/>
      <c r="B5" s="117"/>
      <c r="C5" s="117"/>
      <c r="D5" s="201"/>
      <c r="E5" s="201"/>
    </row>
    <row r="6" spans="1:5" ht="15" customHeight="1">
      <c r="A6" s="120" t="s">
        <v>0</v>
      </c>
      <c r="B6" s="120" t="s">
        <v>105</v>
      </c>
      <c r="C6" s="120" t="s">
        <v>8</v>
      </c>
    </row>
    <row r="7" spans="1:5">
      <c r="A7" s="108">
        <v>1</v>
      </c>
      <c r="B7" s="109" t="s">
        <v>82</v>
      </c>
      <c r="C7" s="110"/>
    </row>
    <row r="8" spans="1:5">
      <c r="A8" s="111" t="s">
        <v>30</v>
      </c>
      <c r="B8" s="112" t="s">
        <v>83</v>
      </c>
      <c r="C8" s="113">
        <f>IF(C$4=1,6.16/100,IF(C$4=2,7.4/100,IF(C$4=3,8.96/100,"")))</f>
        <v>6.1600000000000002E-2</v>
      </c>
    </row>
    <row r="9" spans="1:5">
      <c r="A9" s="108">
        <v>2</v>
      </c>
      <c r="B9" s="109" t="s">
        <v>84</v>
      </c>
      <c r="C9" s="110"/>
    </row>
    <row r="10" spans="1:5">
      <c r="A10" s="111" t="s">
        <v>26</v>
      </c>
      <c r="B10" s="112" t="s">
        <v>85</v>
      </c>
      <c r="C10" s="113">
        <f>IF(C$4=1,3/100,IF(C$4=2,4/100,IF(C$4=3,5.5/100,"")))</f>
        <v>0.03</v>
      </c>
    </row>
    <row r="11" spans="1:5">
      <c r="A11" s="108">
        <v>3</v>
      </c>
      <c r="B11" s="109" t="s">
        <v>86</v>
      </c>
      <c r="C11" s="110"/>
    </row>
    <row r="12" spans="1:5">
      <c r="A12" s="111" t="s">
        <v>36</v>
      </c>
      <c r="B12" s="112" t="s">
        <v>87</v>
      </c>
      <c r="C12" s="113">
        <f>IF(C$4=1,0.59/100,IF(C$4=2,1.23/100,IF(C$4=3,1.39/100,"")))</f>
        <v>5.8999999999999999E-3</v>
      </c>
    </row>
    <row r="13" spans="1:5">
      <c r="A13" s="108">
        <v>4</v>
      </c>
      <c r="B13" s="109" t="s">
        <v>88</v>
      </c>
      <c r="C13" s="110"/>
    </row>
    <row r="14" spans="1:5">
      <c r="A14" s="111" t="s">
        <v>41</v>
      </c>
      <c r="B14" s="112" t="s">
        <v>106</v>
      </c>
      <c r="C14" s="113">
        <v>8.0000000000000004E-4</v>
      </c>
    </row>
    <row r="15" spans="1:5">
      <c r="A15" s="111" t="s">
        <v>42</v>
      </c>
      <c r="B15" s="112" t="s">
        <v>89</v>
      </c>
      <c r="C15" s="113">
        <f>IF(C$4=1,0.97/100,IF(C$4=2,1.27/100,IF(C$4=3,1.27/100,"")))</f>
        <v>9.7000000000000003E-3</v>
      </c>
    </row>
    <row r="16" spans="1:5">
      <c r="A16" s="108">
        <v>5</v>
      </c>
      <c r="B16" s="109" t="s">
        <v>90</v>
      </c>
      <c r="C16" s="110"/>
    </row>
    <row r="17" spans="1:3">
      <c r="A17" s="111" t="s">
        <v>91</v>
      </c>
      <c r="B17" s="112" t="s">
        <v>92</v>
      </c>
      <c r="C17" s="121">
        <v>0.05</v>
      </c>
    </row>
    <row r="18" spans="1:3">
      <c r="A18" s="111" t="s">
        <v>93</v>
      </c>
      <c r="B18" s="112" t="s">
        <v>94</v>
      </c>
      <c r="C18" s="113">
        <v>6.4999999999999997E-3</v>
      </c>
    </row>
    <row r="19" spans="1:3">
      <c r="A19" s="111" t="s">
        <v>95</v>
      </c>
      <c r="B19" s="112" t="s">
        <v>96</v>
      </c>
      <c r="C19" s="113">
        <v>0.03</v>
      </c>
    </row>
    <row r="20" spans="1:3">
      <c r="A20" s="111" t="s">
        <v>97</v>
      </c>
      <c r="B20" s="112" t="s">
        <v>98</v>
      </c>
      <c r="C20" s="112"/>
    </row>
    <row r="23" spans="1:3">
      <c r="A23" s="196" t="s">
        <v>107</v>
      </c>
      <c r="B23" s="196"/>
      <c r="C23" s="196"/>
    </row>
    <row r="24" spans="1:3">
      <c r="A24" s="196" t="s">
        <v>99</v>
      </c>
      <c r="B24" s="196"/>
      <c r="C24" s="196"/>
    </row>
    <row r="26" spans="1:3" ht="18.75">
      <c r="A26" s="192" t="s">
        <v>108</v>
      </c>
      <c r="B26" s="193"/>
      <c r="C26" s="122">
        <f>ROUNDUP((((1+(C10+SUM(C14:C15)))*(1+C12)+(1*C8))/(1-SUM(C17:C20)))-1,4)</f>
        <v>0.2132</v>
      </c>
    </row>
    <row r="31" spans="1:3" ht="15.75">
      <c r="A31" s="194" t="s">
        <v>100</v>
      </c>
      <c r="B31" s="194"/>
      <c r="C31" s="194"/>
    </row>
    <row r="32" spans="1:3" ht="30" customHeight="1">
      <c r="A32" s="195" t="s">
        <v>101</v>
      </c>
      <c r="B32" s="195"/>
      <c r="C32" s="195"/>
    </row>
    <row r="33" spans="1:3">
      <c r="A33" s="114"/>
      <c r="B33" s="114"/>
    </row>
    <row r="34" spans="1:3">
      <c r="A34" s="196" t="s">
        <v>102</v>
      </c>
      <c r="B34" s="196"/>
      <c r="C34" s="115">
        <v>1</v>
      </c>
    </row>
    <row r="36" spans="1:3" ht="18.75">
      <c r="A36" s="197" t="s">
        <v>103</v>
      </c>
      <c r="B36" s="198"/>
      <c r="C36" s="116">
        <f>IF(C34&lt;&gt;"",IF(C34=1,3.49,(IF(C34=2,6.23,IF(C34=3,8.87,""))))/100,"")</f>
        <v>3.49E-2</v>
      </c>
    </row>
  </sheetData>
  <mergeCells count="11">
    <mergeCell ref="A24:C24"/>
    <mergeCell ref="A1:C1"/>
    <mergeCell ref="A2:C2"/>
    <mergeCell ref="A4:B4"/>
    <mergeCell ref="D5:E5"/>
    <mergeCell ref="A23:C23"/>
    <mergeCell ref="A26:B26"/>
    <mergeCell ref="A31:C31"/>
    <mergeCell ref="A32:C32"/>
    <mergeCell ref="A34:B34"/>
    <mergeCell ref="A36:B36"/>
  </mergeCells>
  <dataValidations count="1">
    <dataValidation type="list" allowBlank="1" showInputMessage="1" showErrorMessage="1" sqref="C4 C34">
      <formula1>"1,2,3"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&amp;L&amp;"Verdana,Negrito"&amp;8Fundação Florestal&amp;"Verdana,Normal" | Av. Prof. Frederico Hermann Jr 345 | CEP 05459-010
São Paulo, SP | Fone (11) 2997-5000 | www.fflorestal.sp.gov.br&amp;R&amp;G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Cronograma</vt:lpstr>
      <vt:lpstr>Resumo</vt:lpstr>
      <vt:lpstr>Serv. Preliminares e Compl.</vt:lpstr>
      <vt:lpstr>Manutenção Corretiva de SPLIT's</vt:lpstr>
      <vt:lpstr>Limpeza Ar Central</vt:lpstr>
      <vt:lpstr>Difusores Ar Central</vt:lpstr>
      <vt:lpstr>calculo BDI</vt:lpstr>
      <vt:lpstr>'calculo BDI'!Area_de_impressao</vt:lpstr>
      <vt:lpstr>Cronograma!Area_de_impressao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brunosa</dc:creator>
  <cp:lastModifiedBy>Eliana Aparecida Silva</cp:lastModifiedBy>
  <cp:lastPrinted>2019-06-17T18:31:20Z</cp:lastPrinted>
  <dcterms:created xsi:type="dcterms:W3CDTF">2019-01-03T17:36:26Z</dcterms:created>
  <dcterms:modified xsi:type="dcterms:W3CDTF">2019-07-10T14:03:48Z</dcterms:modified>
</cp:coreProperties>
</file>