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9\PREGÃO ELETRÔNICO\BID\203-19 - ADEQUAÇÃO E MANUTENÇÃO EDIFICAÇÕES PICINGUABA\Praia da Fazenda e Cambucá\"/>
    </mc:Choice>
  </mc:AlternateContent>
  <bookViews>
    <workbookView xWindow="5010" yWindow="-15" windowWidth="23805" windowHeight="12855" tabRatio="913" activeTab="6"/>
  </bookViews>
  <sheets>
    <sheet name="Resumo Picinguaba" sheetId="39" r:id="rId1"/>
    <sheet name="CRONOGRAMA" sheetId="35" r:id="rId2"/>
    <sheet name="Serviços Iniciais" sheetId="33" r:id="rId3"/>
    <sheet name="Centro de Visitantes" sheetId="26" r:id="rId4"/>
    <sheet name="Vestiário" sheetId="27" r:id="rId5"/>
    <sheet name="Alojamento" sheetId="28" r:id="rId6"/>
    <sheet name="Lanchonete" sheetId="38" r:id="rId7"/>
  </sheets>
  <definedNames>
    <definedName name="_xlnm.Print_Area" localSheetId="5">Alojamento!$A$1:$I$181</definedName>
    <definedName name="_xlnm.Print_Area" localSheetId="3">'Centro de Visitantes'!$A$1:$I$201</definedName>
    <definedName name="_xlnm.Print_Area" localSheetId="6">Lanchonete!$A$1:$I$28</definedName>
    <definedName name="_xlnm.Print_Area" localSheetId="0">'Resumo Picinguaba'!$B$1:$D$18</definedName>
    <definedName name="_xlnm.Print_Area" localSheetId="2">'Serviços Iniciais'!$A$1:$I$28</definedName>
    <definedName name="_xlnm.Print_Area" localSheetId="4">Vestiário!$A$1:$I$41</definedName>
    <definedName name="_xlnm.Print_Titles" localSheetId="5">Alojamento!$1:$2</definedName>
    <definedName name="_xlnm.Print_Titles" localSheetId="3">'Centro de Visitantes'!$1:$2</definedName>
    <definedName name="_xlnm.Print_Titles" localSheetId="6">Lanchonete!$1:$2</definedName>
    <definedName name="_xlnm.Print_Titles" localSheetId="2">'Serviços Iniciais'!$1:$2</definedName>
    <definedName name="_xlnm.Print_Titles" localSheetId="4">Vestiário!$1:$2</definedName>
  </definedNames>
  <calcPr calcId="152511"/>
</workbook>
</file>

<file path=xl/calcChain.xml><?xml version="1.0" encoding="utf-8"?>
<calcChain xmlns="http://schemas.openxmlformats.org/spreadsheetml/2006/main">
  <c r="H91" i="28" l="1"/>
  <c r="I91" i="28" s="1"/>
  <c r="H92" i="28"/>
  <c r="I92" i="28" s="1"/>
  <c r="H93" i="28"/>
  <c r="I93" i="28" s="1"/>
  <c r="H94" i="28"/>
  <c r="I94" i="28" s="1"/>
  <c r="H95" i="28"/>
  <c r="I95" i="28" s="1"/>
  <c r="H96" i="28"/>
  <c r="I96" i="28" s="1"/>
  <c r="H97" i="28"/>
  <c r="I97" i="28" s="1"/>
  <c r="H98" i="28"/>
  <c r="I98" i="28" s="1"/>
  <c r="H99" i="28"/>
  <c r="I99" i="28" s="1"/>
  <c r="H100" i="28"/>
  <c r="I100" i="28" s="1"/>
  <c r="E105" i="26"/>
  <c r="H68" i="26"/>
  <c r="C10" i="39" l="1"/>
  <c r="C9" i="39"/>
  <c r="C8" i="39"/>
  <c r="B12" i="35"/>
  <c r="B41" i="35"/>
  <c r="B47" i="35"/>
  <c r="B46" i="35"/>
  <c r="B45" i="35"/>
  <c r="B44" i="35"/>
  <c r="B43" i="35"/>
  <c r="B42" i="35"/>
  <c r="H23" i="38"/>
  <c r="I23" i="38" s="1"/>
  <c r="I22" i="38" s="1"/>
  <c r="H47" i="35" s="1"/>
  <c r="H20" i="38"/>
  <c r="I20" i="38" s="1"/>
  <c r="H19" i="38"/>
  <c r="I19" i="38" s="1"/>
  <c r="H15" i="38"/>
  <c r="I15" i="38" s="1"/>
  <c r="H14" i="38"/>
  <c r="I14" i="38" s="1"/>
  <c r="H11" i="38"/>
  <c r="I11" i="38" s="1"/>
  <c r="I10" i="38" s="1"/>
  <c r="H44" i="35" s="1"/>
  <c r="I8" i="38"/>
  <c r="H7" i="38"/>
  <c r="I7" i="38" s="1"/>
  <c r="H6" i="38"/>
  <c r="I6" i="38" s="1"/>
  <c r="H54" i="26"/>
  <c r="I54" i="26" s="1"/>
  <c r="E51" i="26"/>
  <c r="I51" i="26" s="1"/>
  <c r="E33" i="26"/>
  <c r="I33" i="26" s="1"/>
  <c r="E37" i="26"/>
  <c r="I37" i="26" s="1"/>
  <c r="E32" i="26"/>
  <c r="I32" i="26" s="1"/>
  <c r="I35" i="26"/>
  <c r="I36" i="26"/>
  <c r="I38" i="26"/>
  <c r="I39" i="26"/>
  <c r="I40" i="26"/>
  <c r="I41" i="26"/>
  <c r="I42" i="26"/>
  <c r="I45" i="26"/>
  <c r="I46" i="26"/>
  <c r="I47" i="26"/>
  <c r="I48" i="26"/>
  <c r="I49" i="26"/>
  <c r="I50" i="26"/>
  <c r="I52" i="26"/>
  <c r="I53" i="26"/>
  <c r="I34" i="26"/>
  <c r="H79" i="26"/>
  <c r="I79" i="26" s="1"/>
  <c r="H80" i="26"/>
  <c r="I80" i="26" s="1"/>
  <c r="H19" i="28"/>
  <c r="I19" i="28" s="1"/>
  <c r="H20" i="28"/>
  <c r="I20" i="28" s="1"/>
  <c r="I13" i="38" l="1"/>
  <c r="H45" i="35" s="1"/>
  <c r="I18" i="38"/>
  <c r="I5" i="38"/>
  <c r="H43" i="35" s="1"/>
  <c r="E43" i="26"/>
  <c r="H166" i="26"/>
  <c r="I166" i="26" s="1"/>
  <c r="H167" i="26"/>
  <c r="I167" i="26" s="1"/>
  <c r="H171" i="26"/>
  <c r="I171" i="26" s="1"/>
  <c r="H179" i="26"/>
  <c r="I179" i="26" s="1"/>
  <c r="H64" i="26"/>
  <c r="I64" i="26" s="1"/>
  <c r="H22" i="26"/>
  <c r="H21" i="26"/>
  <c r="H14" i="27"/>
  <c r="I14" i="27" s="1"/>
  <c r="H6" i="27"/>
  <c r="I6" i="27" s="1"/>
  <c r="H36" i="27"/>
  <c r="I36" i="27" s="1"/>
  <c r="H33" i="27"/>
  <c r="I33" i="27" s="1"/>
  <c r="H32" i="27"/>
  <c r="I32" i="27" s="1"/>
  <c r="H25" i="27"/>
  <c r="I25" i="27" s="1"/>
  <c r="H26" i="27"/>
  <c r="I26" i="27" s="1"/>
  <c r="H27" i="27"/>
  <c r="I27" i="27" s="1"/>
  <c r="H28" i="27"/>
  <c r="I28" i="27" s="1"/>
  <c r="H29" i="27"/>
  <c r="I29" i="27"/>
  <c r="H24" i="27"/>
  <c r="I24" i="27" s="1"/>
  <c r="I23" i="27"/>
  <c r="H23" i="27"/>
  <c r="H22" i="27"/>
  <c r="I22" i="27" s="1"/>
  <c r="I19" i="27"/>
  <c r="I18" i="27"/>
  <c r="I17" i="27"/>
  <c r="H10" i="27"/>
  <c r="I10" i="27" s="1"/>
  <c r="H11" i="27"/>
  <c r="I11" i="27" s="1"/>
  <c r="H9" i="27"/>
  <c r="I9" i="27" s="1"/>
  <c r="H6" i="28"/>
  <c r="I6" i="28" s="1"/>
  <c r="I13" i="28"/>
  <c r="H14" i="28"/>
  <c r="I14" i="28" s="1"/>
  <c r="H15" i="28"/>
  <c r="I15" i="28" s="1"/>
  <c r="H16" i="28"/>
  <c r="I16" i="28" s="1"/>
  <c r="H17" i="28"/>
  <c r="I17" i="28" s="1"/>
  <c r="H18" i="28"/>
  <c r="I18" i="28" s="1"/>
  <c r="H21" i="28"/>
  <c r="I21" i="28" s="1"/>
  <c r="H26" i="28"/>
  <c r="H27" i="28"/>
  <c r="H28" i="28"/>
  <c r="H29" i="28"/>
  <c r="H30" i="28"/>
  <c r="H31" i="28"/>
  <c r="H32" i="28"/>
  <c r="H34" i="28"/>
  <c r="H35" i="28"/>
  <c r="H36" i="28"/>
  <c r="H37" i="28"/>
  <c r="H38" i="28"/>
  <c r="I38" i="28" s="1"/>
  <c r="H39" i="28"/>
  <c r="H40" i="28"/>
  <c r="H42" i="28"/>
  <c r="H43" i="28"/>
  <c r="H44" i="28"/>
  <c r="H45" i="28"/>
  <c r="H24" i="28"/>
  <c r="I24" i="28" s="1"/>
  <c r="H48" i="28"/>
  <c r="H55" i="28"/>
  <c r="H57" i="28"/>
  <c r="I57" i="28" s="1"/>
  <c r="H58" i="28"/>
  <c r="I58" i="28" s="1"/>
  <c r="H59" i="28"/>
  <c r="I59" i="28" s="1"/>
  <c r="H60" i="28"/>
  <c r="I60" i="28" s="1"/>
  <c r="H61" i="28"/>
  <c r="H62" i="28"/>
  <c r="H63" i="28"/>
  <c r="H64" i="28"/>
  <c r="H53" i="28"/>
  <c r="I53" i="28" s="1"/>
  <c r="H51" i="28"/>
  <c r="H71" i="28"/>
  <c r="I71" i="28" s="1"/>
  <c r="H73" i="28"/>
  <c r="I73" i="28" s="1"/>
  <c r="H75" i="28"/>
  <c r="I75" i="28" s="1"/>
  <c r="H77" i="28"/>
  <c r="H79" i="28"/>
  <c r="I79" i="28" s="1"/>
  <c r="H81" i="28"/>
  <c r="I81" i="28" s="1"/>
  <c r="H83" i="28"/>
  <c r="I83" i="28" s="1"/>
  <c r="H85" i="28"/>
  <c r="I85" i="28" s="1"/>
  <c r="H87" i="28"/>
  <c r="I87" i="28" s="1"/>
  <c r="H89" i="28"/>
  <c r="I89" i="28" s="1"/>
  <c r="H90" i="28"/>
  <c r="I90" i="28" s="1"/>
  <c r="H105" i="28"/>
  <c r="I105" i="28" s="1"/>
  <c r="H106" i="28"/>
  <c r="I106" i="28" s="1"/>
  <c r="H104" i="28"/>
  <c r="I104" i="28" s="1"/>
  <c r="H103" i="28"/>
  <c r="I103" i="28" s="1"/>
  <c r="H127" i="28"/>
  <c r="H128" i="28"/>
  <c r="H133" i="28"/>
  <c r="H141" i="28"/>
  <c r="H144" i="28"/>
  <c r="H149" i="28"/>
  <c r="I149" i="28" s="1"/>
  <c r="H152" i="28"/>
  <c r="I152" i="28" s="1"/>
  <c r="H157" i="28"/>
  <c r="I157" i="28" s="1"/>
  <c r="H160" i="28"/>
  <c r="I160" i="28" s="1"/>
  <c r="H110" i="28"/>
  <c r="I110" i="28" s="1"/>
  <c r="H114" i="28"/>
  <c r="I114" i="28" s="1"/>
  <c r="H117" i="28"/>
  <c r="H119" i="28"/>
  <c r="H118" i="28"/>
  <c r="H123" i="28"/>
  <c r="H122" i="28"/>
  <c r="H126" i="28"/>
  <c r="H170" i="28"/>
  <c r="H169" i="28"/>
  <c r="I169" i="28" s="1"/>
  <c r="H168" i="28"/>
  <c r="I168" i="28" s="1"/>
  <c r="H167" i="28"/>
  <c r="I167" i="28" s="1"/>
  <c r="H175" i="28"/>
  <c r="H174" i="28"/>
  <c r="H196" i="26"/>
  <c r="I196" i="26" s="1"/>
  <c r="H195" i="26"/>
  <c r="I195" i="26" s="1"/>
  <c r="H194" i="26"/>
  <c r="I194" i="26" s="1"/>
  <c r="H193" i="26"/>
  <c r="I193" i="26" s="1"/>
  <c r="H169" i="26"/>
  <c r="I169" i="26" s="1"/>
  <c r="H170" i="26"/>
  <c r="I170" i="26" s="1"/>
  <c r="H172" i="26"/>
  <c r="I172" i="26" s="1"/>
  <c r="H173" i="26"/>
  <c r="I173" i="26" s="1"/>
  <c r="H174" i="26"/>
  <c r="I174" i="26" s="1"/>
  <c r="H175" i="26"/>
  <c r="I175" i="26" s="1"/>
  <c r="H176" i="26"/>
  <c r="I176" i="26" s="1"/>
  <c r="H177" i="26"/>
  <c r="I177" i="26" s="1"/>
  <c r="H178" i="26"/>
  <c r="I178" i="26" s="1"/>
  <c r="H180" i="26"/>
  <c r="I180" i="26" s="1"/>
  <c r="H181" i="26"/>
  <c r="I181" i="26" s="1"/>
  <c r="H182" i="26"/>
  <c r="I182" i="26" s="1"/>
  <c r="H183" i="26"/>
  <c r="I183" i="26" s="1"/>
  <c r="H184" i="26"/>
  <c r="I184" i="26" s="1"/>
  <c r="H185" i="26"/>
  <c r="I185" i="26" s="1"/>
  <c r="H186" i="26"/>
  <c r="I186" i="26" s="1"/>
  <c r="H187" i="26"/>
  <c r="I187" i="26" s="1"/>
  <c r="H188" i="26"/>
  <c r="I188" i="26" s="1"/>
  <c r="H189" i="26"/>
  <c r="I189" i="26" s="1"/>
  <c r="H190" i="26"/>
  <c r="I190" i="26" s="1"/>
  <c r="H168" i="26"/>
  <c r="I168" i="26" s="1"/>
  <c r="H165" i="26"/>
  <c r="I165" i="26" s="1"/>
  <c r="H164" i="26"/>
  <c r="I164" i="26" s="1"/>
  <c r="H163" i="26"/>
  <c r="I163" i="26" s="1"/>
  <c r="H150" i="26"/>
  <c r="I150" i="26" s="1"/>
  <c r="H152" i="26"/>
  <c r="I152" i="26" s="1"/>
  <c r="H154" i="26"/>
  <c r="I154" i="26" s="1"/>
  <c r="H156" i="26"/>
  <c r="I156" i="26" s="1"/>
  <c r="H158" i="26"/>
  <c r="I158" i="26" s="1"/>
  <c r="H160" i="26"/>
  <c r="I160" i="26" s="1"/>
  <c r="H128" i="26"/>
  <c r="I128" i="26" s="1"/>
  <c r="H129" i="26"/>
  <c r="I129" i="26" s="1"/>
  <c r="H130" i="26"/>
  <c r="I130" i="26" s="1"/>
  <c r="H131" i="26"/>
  <c r="I131" i="26" s="1"/>
  <c r="H132" i="26"/>
  <c r="I132" i="26" s="1"/>
  <c r="H133" i="26"/>
  <c r="I133" i="26" s="1"/>
  <c r="H134" i="26"/>
  <c r="I134" i="26" s="1"/>
  <c r="H136" i="26"/>
  <c r="I136" i="26" s="1"/>
  <c r="H137" i="26"/>
  <c r="I137" i="26" s="1"/>
  <c r="H138" i="26"/>
  <c r="I138" i="26" s="1"/>
  <c r="H139" i="26"/>
  <c r="I139" i="26" s="1"/>
  <c r="H140" i="26"/>
  <c r="I140" i="26" s="1"/>
  <c r="H141" i="26"/>
  <c r="I141" i="26" s="1"/>
  <c r="H142" i="26"/>
  <c r="I142" i="26" s="1"/>
  <c r="H143" i="26"/>
  <c r="I143" i="26" s="1"/>
  <c r="H144" i="26"/>
  <c r="I144" i="26" s="1"/>
  <c r="H145" i="26"/>
  <c r="I145" i="26" s="1"/>
  <c r="H146" i="26"/>
  <c r="I146" i="26" s="1"/>
  <c r="H147" i="26"/>
  <c r="H148" i="26"/>
  <c r="I148" i="26" s="1"/>
  <c r="H149" i="26"/>
  <c r="I149" i="26" s="1"/>
  <c r="H127" i="26"/>
  <c r="I127" i="26" s="1"/>
  <c r="H126" i="26"/>
  <c r="I126" i="26" s="1"/>
  <c r="H125" i="26"/>
  <c r="I125" i="26" s="1"/>
  <c r="H112" i="26"/>
  <c r="H113" i="26"/>
  <c r="I114" i="26"/>
  <c r="H115" i="26"/>
  <c r="I115" i="26" s="1"/>
  <c r="H116" i="26"/>
  <c r="H117" i="26"/>
  <c r="I117" i="26" s="1"/>
  <c r="H118" i="26"/>
  <c r="I118" i="26" s="1"/>
  <c r="H119" i="26"/>
  <c r="I119" i="26" s="1"/>
  <c r="H120" i="26"/>
  <c r="I120" i="26" s="1"/>
  <c r="H121" i="26"/>
  <c r="I121" i="26" s="1"/>
  <c r="H122" i="26"/>
  <c r="H111" i="26"/>
  <c r="H110" i="26"/>
  <c r="H109" i="26"/>
  <c r="H108" i="26"/>
  <c r="H107" i="26"/>
  <c r="H106" i="26"/>
  <c r="H97" i="26"/>
  <c r="I97" i="26" s="1"/>
  <c r="H98" i="26"/>
  <c r="I98" i="26" s="1"/>
  <c r="H99" i="26"/>
  <c r="I99" i="26" s="1"/>
  <c r="H100" i="26"/>
  <c r="I100" i="26" s="1"/>
  <c r="H101" i="26"/>
  <c r="I101" i="26" s="1"/>
  <c r="H102" i="26"/>
  <c r="I102" i="26" s="1"/>
  <c r="H90" i="26"/>
  <c r="I90" i="26" s="1"/>
  <c r="H91" i="26"/>
  <c r="I91" i="26" s="1"/>
  <c r="H92" i="26"/>
  <c r="I92" i="26" s="1"/>
  <c r="H96" i="26"/>
  <c r="I96" i="26" s="1"/>
  <c r="H95" i="26"/>
  <c r="I95" i="26" s="1"/>
  <c r="H89" i="26"/>
  <c r="I89" i="26" s="1"/>
  <c r="H88" i="26"/>
  <c r="I88" i="26" s="1"/>
  <c r="H85" i="26"/>
  <c r="I85" i="26" s="1"/>
  <c r="H84" i="26"/>
  <c r="I84" i="26" s="1"/>
  <c r="H83" i="26"/>
  <c r="I83" i="26" s="1"/>
  <c r="H82" i="26"/>
  <c r="I82" i="26" s="1"/>
  <c r="H81" i="26"/>
  <c r="I81" i="26" s="1"/>
  <c r="H78" i="26"/>
  <c r="I78" i="26" s="1"/>
  <c r="H77" i="26"/>
  <c r="I77" i="26" s="1"/>
  <c r="H76" i="26"/>
  <c r="I76" i="26" s="1"/>
  <c r="H75" i="26"/>
  <c r="I75" i="26" s="1"/>
  <c r="H74" i="26"/>
  <c r="I74" i="26" s="1"/>
  <c r="H72" i="26"/>
  <c r="I72" i="26" s="1"/>
  <c r="H71" i="26"/>
  <c r="I71" i="26" s="1"/>
  <c r="H59" i="26"/>
  <c r="I59" i="26" s="1"/>
  <c r="H60" i="26"/>
  <c r="I60" i="26" s="1"/>
  <c r="H61" i="26"/>
  <c r="I61" i="26" s="1"/>
  <c r="H62" i="26"/>
  <c r="I62" i="26" s="1"/>
  <c r="H63" i="26"/>
  <c r="H65" i="26"/>
  <c r="I65" i="26" s="1"/>
  <c r="H66" i="26"/>
  <c r="I66" i="26" s="1"/>
  <c r="H67" i="26"/>
  <c r="I67" i="26" s="1"/>
  <c r="I68" i="26"/>
  <c r="I58" i="26"/>
  <c r="H57" i="26"/>
  <c r="I57" i="26" s="1"/>
  <c r="H29" i="26"/>
  <c r="I29" i="26" s="1"/>
  <c r="I28" i="26"/>
  <c r="H25" i="26"/>
  <c r="I25" i="26" s="1"/>
  <c r="H6" i="26"/>
  <c r="H14" i="26"/>
  <c r="I14" i="26" s="1"/>
  <c r="H15" i="26"/>
  <c r="I15" i="26" s="1"/>
  <c r="H16" i="26"/>
  <c r="I16" i="26" s="1"/>
  <c r="H17" i="26"/>
  <c r="I17" i="26" s="1"/>
  <c r="H18" i="26"/>
  <c r="I18" i="26" s="1"/>
  <c r="H19" i="26"/>
  <c r="I19" i="26" s="1"/>
  <c r="H20" i="26"/>
  <c r="I20" i="26" s="1"/>
  <c r="H13" i="26"/>
  <c r="I13" i="26" s="1"/>
  <c r="I12" i="26"/>
  <c r="I11" i="26"/>
  <c r="I10" i="26"/>
  <c r="I9" i="26"/>
  <c r="B29" i="35"/>
  <c r="B40" i="35"/>
  <c r="B39" i="35"/>
  <c r="B38" i="35"/>
  <c r="B37" i="35"/>
  <c r="B36" i="35"/>
  <c r="B35" i="35"/>
  <c r="B34" i="35"/>
  <c r="B33" i="35"/>
  <c r="B32" i="35"/>
  <c r="B31" i="35"/>
  <c r="B30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1" i="35"/>
  <c r="B10" i="35"/>
  <c r="B9" i="35"/>
  <c r="B8" i="35"/>
  <c r="B7" i="35"/>
  <c r="B6" i="35"/>
  <c r="B5" i="35"/>
  <c r="I25" i="38" l="1"/>
  <c r="H46" i="35"/>
  <c r="E44" i="26"/>
  <c r="I44" i="26" s="1"/>
  <c r="I43" i="26"/>
  <c r="H173" i="28"/>
  <c r="I173" i="28" s="1"/>
  <c r="H115" i="28"/>
  <c r="I115" i="28" s="1"/>
  <c r="H113" i="28"/>
  <c r="H111" i="28"/>
  <c r="I111" i="28" s="1"/>
  <c r="H109" i="28"/>
  <c r="I109" i="28" s="1"/>
  <c r="H163" i="28"/>
  <c r="I163" i="28" s="1"/>
  <c r="H161" i="28"/>
  <c r="I161" i="28" s="1"/>
  <c r="H159" i="28"/>
  <c r="I159" i="28" s="1"/>
  <c r="H155" i="28"/>
  <c r="I155" i="28" s="1"/>
  <c r="H153" i="28"/>
  <c r="I153" i="28" s="1"/>
  <c r="H151" i="28"/>
  <c r="I151" i="28" s="1"/>
  <c r="H147" i="28"/>
  <c r="I147" i="28" s="1"/>
  <c r="H145" i="28"/>
  <c r="H143" i="28"/>
  <c r="I143" i="28" s="1"/>
  <c r="H139" i="28"/>
  <c r="I139" i="28" s="1"/>
  <c r="H137" i="28"/>
  <c r="I137" i="28" s="1"/>
  <c r="H135" i="28"/>
  <c r="I135" i="28" s="1"/>
  <c r="H131" i="28"/>
  <c r="I131" i="28" s="1"/>
  <c r="H129" i="28"/>
  <c r="I129" i="28" s="1"/>
  <c r="H88" i="28"/>
  <c r="I88" i="28" s="1"/>
  <c r="H86" i="28"/>
  <c r="I86" i="28" s="1"/>
  <c r="H84" i="28"/>
  <c r="I84" i="28" s="1"/>
  <c r="H82" i="28"/>
  <c r="I82" i="28" s="1"/>
  <c r="H80" i="28"/>
  <c r="I80" i="28" s="1"/>
  <c r="H78" i="28"/>
  <c r="H76" i="28"/>
  <c r="I76" i="28" s="1"/>
  <c r="H74" i="28"/>
  <c r="I74" i="28" s="1"/>
  <c r="H72" i="28"/>
  <c r="I72" i="28" s="1"/>
  <c r="I29" i="28"/>
  <c r="H68" i="28"/>
  <c r="I68" i="28" s="1"/>
  <c r="H70" i="28"/>
  <c r="I70" i="28" s="1"/>
  <c r="H41" i="28"/>
  <c r="H33" i="28"/>
  <c r="H25" i="28"/>
  <c r="I25" i="28" s="1"/>
  <c r="H10" i="28"/>
  <c r="I10" i="28" s="1"/>
  <c r="H12" i="28"/>
  <c r="I12" i="28" s="1"/>
  <c r="H176" i="28"/>
  <c r="I176" i="28" s="1"/>
  <c r="H116" i="28"/>
  <c r="I116" i="28" s="1"/>
  <c r="H112" i="28"/>
  <c r="I112" i="28" s="1"/>
  <c r="H164" i="28"/>
  <c r="H162" i="28"/>
  <c r="I162" i="28" s="1"/>
  <c r="H158" i="28"/>
  <c r="I158" i="28" s="1"/>
  <c r="H156" i="28"/>
  <c r="I156" i="28" s="1"/>
  <c r="H154" i="28"/>
  <c r="I154" i="28" s="1"/>
  <c r="H150" i="28"/>
  <c r="I150" i="28" s="1"/>
  <c r="H148" i="28"/>
  <c r="I148" i="28" s="1"/>
  <c r="H146" i="28"/>
  <c r="I146" i="28" s="1"/>
  <c r="H142" i="28"/>
  <c r="I142" i="28" s="1"/>
  <c r="H140" i="28"/>
  <c r="I140" i="28" s="1"/>
  <c r="H138" i="28"/>
  <c r="I138" i="28" s="1"/>
  <c r="H136" i="28"/>
  <c r="I136" i="28" s="1"/>
  <c r="H134" i="28"/>
  <c r="H132" i="28"/>
  <c r="I132" i="28" s="1"/>
  <c r="H130" i="28"/>
  <c r="I130" i="28" s="1"/>
  <c r="I36" i="28"/>
  <c r="H67" i="28"/>
  <c r="H69" i="28"/>
  <c r="I69" i="28" s="1"/>
  <c r="H52" i="28"/>
  <c r="I52" i="28" s="1"/>
  <c r="H54" i="28"/>
  <c r="I54" i="28" s="1"/>
  <c r="H56" i="28"/>
  <c r="I56" i="28" s="1"/>
  <c r="H11" i="28"/>
  <c r="I11" i="28" s="1"/>
  <c r="H135" i="26"/>
  <c r="I135" i="26" s="1"/>
  <c r="H73" i="26"/>
  <c r="I73" i="26" s="1"/>
  <c r="H159" i="26"/>
  <c r="I159" i="26" s="1"/>
  <c r="H157" i="26"/>
  <c r="I157" i="26" s="1"/>
  <c r="H153" i="26"/>
  <c r="H151" i="26"/>
  <c r="I151" i="26" s="1"/>
  <c r="H155" i="26"/>
  <c r="I155" i="26" s="1"/>
  <c r="I122" i="26"/>
  <c r="I22" i="26"/>
  <c r="I21" i="26"/>
  <c r="I113" i="28"/>
  <c r="I145" i="28"/>
  <c r="I45" i="28"/>
  <c r="I43" i="28"/>
  <c r="I39" i="28"/>
  <c r="I174" i="28"/>
  <c r="I175" i="28"/>
  <c r="I170" i="28"/>
  <c r="I122" i="28"/>
  <c r="I118" i="28"/>
  <c r="I117" i="28"/>
  <c r="I141" i="28"/>
  <c r="I133" i="28"/>
  <c r="I127" i="28"/>
  <c r="I51" i="28"/>
  <c r="I64" i="28"/>
  <c r="I62" i="28"/>
  <c r="I48" i="28"/>
  <c r="C33" i="35" s="1"/>
  <c r="D33" i="35" s="1"/>
  <c r="E33" i="35" s="1"/>
  <c r="F33" i="35" s="1"/>
  <c r="G33" i="35" s="1"/>
  <c r="H33" i="35" s="1"/>
  <c r="I41" i="28"/>
  <c r="I164" i="28"/>
  <c r="I134" i="28"/>
  <c r="I63" i="28"/>
  <c r="I61" i="28"/>
  <c r="I55" i="28"/>
  <c r="I44" i="28"/>
  <c r="I42" i="28"/>
  <c r="I40" i="28"/>
  <c r="I126" i="28"/>
  <c r="I123" i="28"/>
  <c r="I119" i="28"/>
  <c r="I144" i="28"/>
  <c r="I128" i="28"/>
  <c r="E78" i="28"/>
  <c r="E77" i="28"/>
  <c r="I77" i="28" s="1"/>
  <c r="E67" i="28"/>
  <c r="E37" i="28"/>
  <c r="I37" i="28" s="1"/>
  <c r="E35" i="28"/>
  <c r="I35" i="28" s="1"/>
  <c r="E116" i="26"/>
  <c r="I116" i="26" s="1"/>
  <c r="E34" i="28"/>
  <c r="I34" i="28" s="1"/>
  <c r="E30" i="28"/>
  <c r="E31" i="28" s="1"/>
  <c r="I31" i="28" s="1"/>
  <c r="E111" i="26"/>
  <c r="I111" i="26" s="1"/>
  <c r="E110" i="26"/>
  <c r="I110" i="26" s="1"/>
  <c r="E29" i="28"/>
  <c r="E36" i="28" s="1"/>
  <c r="E28" i="28"/>
  <c r="I28" i="28" s="1"/>
  <c r="E26" i="28"/>
  <c r="E27" i="28" s="1"/>
  <c r="I27" i="28" s="1"/>
  <c r="H9" i="28"/>
  <c r="E109" i="26"/>
  <c r="I109" i="26" s="1"/>
  <c r="E107" i="26"/>
  <c r="I107" i="26" s="1"/>
  <c r="I6" i="26"/>
  <c r="I24" i="26"/>
  <c r="E153" i="26"/>
  <c r="E147" i="26"/>
  <c r="I147" i="26" s="1"/>
  <c r="I31" i="26" l="1"/>
  <c r="I121" i="28"/>
  <c r="H38" i="35" s="1"/>
  <c r="I67" i="28"/>
  <c r="I26" i="38"/>
  <c r="I27" i="38" s="1"/>
  <c r="I26" i="28"/>
  <c r="I30" i="28"/>
  <c r="I78" i="28"/>
  <c r="I153" i="26"/>
  <c r="I9" i="28"/>
  <c r="I5" i="26"/>
  <c r="C8" i="35" s="1"/>
  <c r="I108" i="28"/>
  <c r="F37" i="35" s="1"/>
  <c r="G37" i="35" s="1"/>
  <c r="H37" i="35" s="1"/>
  <c r="I172" i="28"/>
  <c r="H41" i="35" s="1"/>
  <c r="I125" i="28"/>
  <c r="E39" i="35" s="1"/>
  <c r="I47" i="28"/>
  <c r="I166" i="28"/>
  <c r="H40" i="35" s="1"/>
  <c r="E32" i="28"/>
  <c r="I32" i="28" s="1"/>
  <c r="E33" i="28"/>
  <c r="I33" i="28" s="1"/>
  <c r="I28" i="38" l="1"/>
  <c r="I8" i="28"/>
  <c r="C31" i="35" s="1"/>
  <c r="D31" i="35" s="1"/>
  <c r="I50" i="28"/>
  <c r="F34" i="35" s="1"/>
  <c r="G34" i="35" s="1"/>
  <c r="F39" i="35"/>
  <c r="G39" i="35"/>
  <c r="I23" i="28"/>
  <c r="E32" i="35" s="1"/>
  <c r="F32" i="35" s="1"/>
  <c r="I124" i="26"/>
  <c r="E18" i="35" s="1"/>
  <c r="F18" i="35" s="1"/>
  <c r="G18" i="35" s="1"/>
  <c r="E63" i="26"/>
  <c r="I63" i="26" s="1"/>
  <c r="I70" i="26" l="1"/>
  <c r="E14" i="35" s="1"/>
  <c r="F14" i="35" s="1"/>
  <c r="I56" i="26" l="1"/>
  <c r="F13" i="35" s="1"/>
  <c r="G13" i="35" s="1"/>
  <c r="E106" i="26"/>
  <c r="I106" i="26" s="1"/>
  <c r="E112" i="26" l="1"/>
  <c r="I112" i="26" s="1"/>
  <c r="E113" i="26" l="1"/>
  <c r="I113" i="26" s="1"/>
  <c r="E108" i="26"/>
  <c r="I108" i="26" s="1"/>
  <c r="I162" i="26" l="1"/>
  <c r="E19" i="35" s="1"/>
  <c r="H105" i="26" l="1"/>
  <c r="H17" i="33"/>
  <c r="H15" i="33"/>
  <c r="H20" i="33"/>
  <c r="H21" i="33"/>
  <c r="H16" i="33"/>
  <c r="H18" i="33"/>
  <c r="H19" i="33"/>
  <c r="H22" i="33"/>
  <c r="H14" i="33"/>
  <c r="I10" i="33" l="1"/>
  <c r="I9" i="33"/>
  <c r="I105" i="26"/>
  <c r="I22" i="33"/>
  <c r="I20" i="33"/>
  <c r="I18" i="33"/>
  <c r="I19" i="33"/>
  <c r="I21" i="33"/>
  <c r="I17" i="33"/>
  <c r="I15" i="33"/>
  <c r="I14" i="33"/>
  <c r="I16" i="33"/>
  <c r="I13" i="33" l="1"/>
  <c r="I12" i="33" s="1"/>
  <c r="C6" i="35" s="1"/>
  <c r="D6" i="35" s="1"/>
  <c r="I102" i="28" l="1"/>
  <c r="H36" i="35" s="1"/>
  <c r="I35" i="27"/>
  <c r="H28" i="35" s="1"/>
  <c r="I13" i="27"/>
  <c r="H24" i="35" s="1"/>
  <c r="I192" i="26"/>
  <c r="I94" i="26"/>
  <c r="I87" i="26"/>
  <c r="I104" i="26"/>
  <c r="H20" i="35" l="1"/>
  <c r="I31" i="27"/>
  <c r="G27" i="35" s="1"/>
  <c r="I8" i="27"/>
  <c r="G23" i="35" s="1"/>
  <c r="I16" i="27"/>
  <c r="G25" i="35" s="1"/>
  <c r="I21" i="27"/>
  <c r="G26" i="35" l="1"/>
  <c r="I5" i="27"/>
  <c r="G22" i="35" s="1"/>
  <c r="H22" i="35" l="1"/>
  <c r="H49" i="35" s="1"/>
  <c r="G49" i="35"/>
  <c r="I38" i="27"/>
  <c r="I8" i="33"/>
  <c r="I7" i="33"/>
  <c r="I6" i="33"/>
  <c r="H50" i="35" l="1"/>
  <c r="H51" i="35" s="1"/>
  <c r="G50" i="35"/>
  <c r="I5" i="33"/>
  <c r="I5" i="28"/>
  <c r="C30" i="35" s="1"/>
  <c r="I25" i="33" l="1"/>
  <c r="G51" i="35"/>
  <c r="G52" i="35" s="1"/>
  <c r="H52" i="35"/>
  <c r="I66" i="28"/>
  <c r="E35" i="35" s="1"/>
  <c r="F35" i="35" l="1"/>
  <c r="F49" i="35" s="1"/>
  <c r="E49" i="35"/>
  <c r="I178" i="28"/>
  <c r="E50" i="35" l="1"/>
  <c r="E51" i="35" s="1"/>
  <c r="F50" i="35"/>
  <c r="F51" i="35" s="1"/>
  <c r="I39" i="27"/>
  <c r="I40" i="27" s="1"/>
  <c r="E52" i="35" l="1"/>
  <c r="F52" i="35"/>
  <c r="I41" i="27"/>
  <c r="I27" i="26"/>
  <c r="I8" i="26" l="1"/>
  <c r="I49" i="35" l="1"/>
  <c r="J12" i="35" s="1"/>
  <c r="I198" i="26"/>
  <c r="C9" i="35"/>
  <c r="J14" i="35" l="1"/>
  <c r="J40" i="35"/>
  <c r="J16" i="35"/>
  <c r="J38" i="35"/>
  <c r="J25" i="35"/>
  <c r="J5" i="35"/>
  <c r="J17" i="35"/>
  <c r="J13" i="35"/>
  <c r="J28" i="35"/>
  <c r="J45" i="35"/>
  <c r="J9" i="35"/>
  <c r="J31" i="35"/>
  <c r="J23" i="35"/>
  <c r="J34" i="35"/>
  <c r="J22" i="35"/>
  <c r="J36" i="35"/>
  <c r="J20" i="35"/>
  <c r="J27" i="35"/>
  <c r="J18" i="35"/>
  <c r="J47" i="35"/>
  <c r="J41" i="35"/>
  <c r="J26" i="35"/>
  <c r="J15" i="35"/>
  <c r="J10" i="35"/>
  <c r="J46" i="35"/>
  <c r="J44" i="35"/>
  <c r="J37" i="35"/>
  <c r="J39" i="35"/>
  <c r="I50" i="35"/>
  <c r="I51" i="35" s="1"/>
  <c r="J8" i="35"/>
  <c r="J42" i="35"/>
  <c r="J35" i="35"/>
  <c r="J32" i="35"/>
  <c r="J24" i="35"/>
  <c r="J19" i="35"/>
  <c r="J33" i="35"/>
  <c r="J30" i="35"/>
  <c r="J6" i="35"/>
  <c r="J11" i="35"/>
  <c r="J43" i="35"/>
  <c r="I199" i="26"/>
  <c r="I200" i="26" s="1"/>
  <c r="D9" i="35"/>
  <c r="D49" i="35" s="1"/>
  <c r="C49" i="35"/>
  <c r="J49" i="35" l="1"/>
  <c r="I52" i="35"/>
  <c r="C50" i="35"/>
  <c r="D50" i="35"/>
  <c r="I201" i="26"/>
  <c r="C51" i="35" l="1"/>
  <c r="C52" i="35" s="1"/>
  <c r="D51" i="35"/>
  <c r="D52" i="35" s="1"/>
  <c r="I26" i="33"/>
  <c r="I27" i="33" s="1"/>
  <c r="I28" i="33" l="1"/>
  <c r="I23" i="33" s="1"/>
  <c r="I179" i="28" l="1"/>
  <c r="I180" i="28" s="1"/>
  <c r="I181" i="28" l="1"/>
</calcChain>
</file>

<file path=xl/sharedStrings.xml><?xml version="1.0" encoding="utf-8"?>
<sst xmlns="http://schemas.openxmlformats.org/spreadsheetml/2006/main" count="1631" uniqueCount="776">
  <si>
    <t>m²</t>
  </si>
  <si>
    <t>m</t>
  </si>
  <si>
    <t>Tinta látex antimofo em massa, inclusive preparo</t>
  </si>
  <si>
    <t>un</t>
  </si>
  <si>
    <t>cj</t>
  </si>
  <si>
    <t>22.01.010</t>
  </si>
  <si>
    <t>1.1</t>
  </si>
  <si>
    <t>1.2</t>
  </si>
  <si>
    <t>1.3</t>
  </si>
  <si>
    <t>1.4</t>
  </si>
  <si>
    <t>1.5</t>
  </si>
  <si>
    <t>03.10.140</t>
  </si>
  <si>
    <t>33.10.010</t>
  </si>
  <si>
    <t>m³</t>
  </si>
  <si>
    <t>Portas e Esquadrias</t>
  </si>
  <si>
    <t>33.05.010</t>
  </si>
  <si>
    <t>Verniz fungicida para madeira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</si>
  <si>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</si>
  <si>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</si>
  <si>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</si>
  <si>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</si>
  <si>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</si>
  <si>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</si>
  <si>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</si>
  <si>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</si>
  <si>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</si>
  <si>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</t>
  </si>
  <si>
    <t>TOTAL +BDI</t>
  </si>
  <si>
    <t>Retirada de torneira ou chuveiro</t>
  </si>
  <si>
    <t>Saboneteira tipo dispenser, para refil de 800 ml</t>
  </si>
  <si>
    <t>Engate flexível metálico DN= 1/2´</t>
  </si>
  <si>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</si>
  <si>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</si>
  <si>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</si>
  <si>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</si>
  <si>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</si>
  <si>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</si>
  <si>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</si>
  <si>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</si>
  <si>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</si>
  <si>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</si>
  <si>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5.2</t>
  </si>
  <si>
    <t>3.1</t>
  </si>
  <si>
    <t>4.1</t>
  </si>
  <si>
    <t>5.3</t>
  </si>
  <si>
    <t>5.4</t>
  </si>
  <si>
    <t>5.5</t>
  </si>
  <si>
    <t>6.1</t>
  </si>
  <si>
    <t>7.1</t>
  </si>
  <si>
    <t>3.2</t>
  </si>
  <si>
    <t>3.3</t>
  </si>
  <si>
    <t>3.4</t>
  </si>
  <si>
    <t>3.5</t>
  </si>
  <si>
    <t>3.6</t>
  </si>
  <si>
    <t>4.2</t>
  </si>
  <si>
    <t>4.3</t>
  </si>
  <si>
    <t>44.20.100</t>
  </si>
  <si>
    <t>44.03.130</t>
  </si>
  <si>
    <t>04.11.120</t>
  </si>
  <si>
    <t>46.02.050</t>
  </si>
  <si>
    <t>46.02.060</t>
  </si>
  <si>
    <t>46.02.070</t>
  </si>
  <si>
    <t>6.2</t>
  </si>
  <si>
    <t>6.3</t>
  </si>
  <si>
    <t>6.4</t>
  </si>
  <si>
    <t>6.7</t>
  </si>
  <si>
    <t>8.1</t>
  </si>
  <si>
    <t>8.2</t>
  </si>
  <si>
    <t>8.4</t>
  </si>
  <si>
    <t>Instalações Elétricas</t>
  </si>
  <si>
    <t>9.1</t>
  </si>
  <si>
    <t>9.4</t>
  </si>
  <si>
    <t>10.1</t>
  </si>
  <si>
    <t>11.1</t>
  </si>
  <si>
    <t>11.2</t>
  </si>
  <si>
    <t>16.02.045</t>
  </si>
  <si>
    <t>6.5</t>
  </si>
  <si>
    <t>6.6</t>
  </si>
  <si>
    <t xml:space="preserve">Telhado </t>
  </si>
  <si>
    <t>28.01.030</t>
  </si>
  <si>
    <t>h</t>
  </si>
  <si>
    <t>Total + BDI</t>
  </si>
  <si>
    <t>15.20.020</t>
  </si>
  <si>
    <t>04.11.020</t>
  </si>
  <si>
    <t>Retirada de aparelho sanitário incluindo acessórios</t>
  </si>
  <si>
    <t>ADMINISTRAÇÃO LOCAL (10%)</t>
  </si>
  <si>
    <t>Telha de barro colonial/paulista</t>
  </si>
  <si>
    <t>Serviços inciais</t>
  </si>
  <si>
    <t>02.03.030</t>
  </si>
  <si>
    <t>Proteção de superfícies em geral com plástico bolha</t>
  </si>
  <si>
    <t>Equipamentos sanitários</t>
  </si>
  <si>
    <t>44.20.280</t>
  </si>
  <si>
    <t>Tampa de plástico para bacia sanitária</t>
  </si>
  <si>
    <t>47.02.110</t>
  </si>
  <si>
    <t>Registro de pressão em latão fundido cromado com canopla, DN= ¾´ - linha especial</t>
  </si>
  <si>
    <t>49.05.040</t>
  </si>
  <si>
    <t>Ralo sifonado em ferro fundido de 150 x 240 x 75 mm, com grelha</t>
  </si>
  <si>
    <t>50.10.220</t>
  </si>
  <si>
    <t>Suporte para extintor de piso em aço inoxidável</t>
  </si>
  <si>
    <t>50.10.060</t>
  </si>
  <si>
    <t>Extintor manual de pó químico seco BC - capacidade de 8 kg</t>
  </si>
  <si>
    <t>Prevenção e combate a incêndio</t>
  </si>
  <si>
    <t>50.10.100</t>
  </si>
  <si>
    <t>Extintor manual de água pressurizada - capacidade de 10 litros</t>
  </si>
  <si>
    <t>50.10.140</t>
  </si>
  <si>
    <t>Extintor manual de gás carbônico 5 BC - capacidade de 6 kg</t>
  </si>
  <si>
    <t>Tubo de PVC rígido branco PxB com virola e anel de borracha, linha esgoto série normal, DN= 50 mm, inclusive conexões - reparos gerais</t>
  </si>
  <si>
    <t>Tubo de PVC rígido branco PxB com virola e anel de borracha, linha esgoto série normal, DN= 75 mm, inclusive conexões - reparos gerais</t>
  </si>
  <si>
    <t>Tubo de PVC rígido branco PxB com virola e anel de borracha, linha esgoto série normal, DN= 100 mm, inclusive conexões - reparos gerais</t>
  </si>
  <si>
    <t>55.01.020</t>
  </si>
  <si>
    <t>Limpeza final da obra</t>
  </si>
  <si>
    <t>8.3</t>
  </si>
  <si>
    <t>Obra</t>
  </si>
  <si>
    <t>Valor</t>
  </si>
  <si>
    <t>Administração Local (10%)</t>
  </si>
  <si>
    <t xml:space="preserve">Limpeza </t>
  </si>
  <si>
    <t>2.10</t>
  </si>
  <si>
    <t>04.07.020</t>
  </si>
  <si>
    <t>Retirada de forro qualquer em placas ou tiras fixadas</t>
  </si>
  <si>
    <t>Forro em tábuas aparelhadas macho e fêmea de pinus</t>
  </si>
  <si>
    <t>9.5</t>
  </si>
  <si>
    <t>9.6</t>
  </si>
  <si>
    <t>9.7</t>
  </si>
  <si>
    <t>10.7</t>
  </si>
  <si>
    <t>28.20.090</t>
  </si>
  <si>
    <t>Dobradiça tipo gonzo, diâmetro de 1 ½" com abas de 2" x 3/8"</t>
  </si>
  <si>
    <t>Limpeza de caixa de inspeção</t>
  </si>
  <si>
    <t>Limpeza de fossa</t>
  </si>
  <si>
    <t>55.02.010</t>
  </si>
  <si>
    <t>55.02.020</t>
  </si>
  <si>
    <t>9.8</t>
  </si>
  <si>
    <t>04.03.020</t>
  </si>
  <si>
    <t>Retirada de telhamento em barro</t>
  </si>
  <si>
    <t>16.02.230</t>
  </si>
  <si>
    <t>Cumeeira de barro emboçado tipos: plan, romana, italiana, francesa e paulistinha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</si>
  <si>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</si>
  <si>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</si>
  <si>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</si>
  <si>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</si>
  <si>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40.05.040</t>
  </si>
  <si>
    <t>Interruptor com 2 teclas simples e placa</t>
  </si>
  <si>
    <t>10.2</t>
  </si>
  <si>
    <t>10.3</t>
  </si>
  <si>
    <t>10.4</t>
  </si>
  <si>
    <t>10.5</t>
  </si>
  <si>
    <t>10.6</t>
  </si>
  <si>
    <t>10.8</t>
  </si>
  <si>
    <t>10.9</t>
  </si>
  <si>
    <t>10.10</t>
  </si>
  <si>
    <t>10.11</t>
  </si>
  <si>
    <t>10.12</t>
  </si>
  <si>
    <t>10.13</t>
  </si>
  <si>
    <t>10.14</t>
  </si>
  <si>
    <t>41.02.541</t>
  </si>
  <si>
    <t>17.03.080</t>
  </si>
  <si>
    <t>Cimentado semi-áspero</t>
  </si>
  <si>
    <t>04.11.140</t>
  </si>
  <si>
    <t>Retirada de sifão ou metais sanitários diversos</t>
  </si>
  <si>
    <t>04.11.030</t>
  </si>
  <si>
    <t>Retirada de bancada incluindo pertences</t>
  </si>
  <si>
    <t>33.03.750</t>
  </si>
  <si>
    <t>Verniz acrílico</t>
  </si>
  <si>
    <t>5.1</t>
  </si>
  <si>
    <t>44.03.300</t>
  </si>
  <si>
    <t>Torneira volante tipo alavanca</t>
  </si>
  <si>
    <t>5.6</t>
  </si>
  <si>
    <t>5.7</t>
  </si>
  <si>
    <t>5.8</t>
  </si>
  <si>
    <t>5.9</t>
  </si>
  <si>
    <t>Pisos</t>
  </si>
  <si>
    <t>6.8</t>
  </si>
  <si>
    <t>6.9</t>
  </si>
  <si>
    <t>6.10</t>
  </si>
  <si>
    <t>6.11</t>
  </si>
  <si>
    <t>6.12</t>
  </si>
  <si>
    <t>6.13</t>
  </si>
  <si>
    <t>6.14</t>
  </si>
  <si>
    <t>7.2</t>
  </si>
  <si>
    <t>7.3</t>
  </si>
  <si>
    <t>7.4</t>
  </si>
  <si>
    <t>40.06.510</t>
  </si>
  <si>
    <t>Condulete em PVC de 1" - com tampa</t>
  </si>
  <si>
    <t>39.03.174</t>
  </si>
  <si>
    <t>Cabo de cobre de 4 mm², isolamento 0,6/1 kV - isolação em PVC 70°C.</t>
  </si>
  <si>
    <t>38.01.060</t>
  </si>
  <si>
    <t>B.01.000.010139</t>
  </si>
  <si>
    <t>Pedreiro</t>
  </si>
  <si>
    <t>Fornecimento de peças diversas para estrutura em madeira</t>
  </si>
  <si>
    <t>5.10</t>
  </si>
  <si>
    <t>5.11</t>
  </si>
  <si>
    <t>5.12</t>
  </si>
  <si>
    <t>8.5</t>
  </si>
  <si>
    <t>8.7</t>
  </si>
  <si>
    <t>9.2</t>
  </si>
  <si>
    <t>9.3</t>
  </si>
  <si>
    <t>Serviços Iniciais</t>
  </si>
  <si>
    <t>44.01.110</t>
  </si>
  <si>
    <t>Lavatório de louça com coluna</t>
  </si>
  <si>
    <t>Praia da Fazenda</t>
  </si>
  <si>
    <t>Centro de Visitantes</t>
  </si>
  <si>
    <t>04.14.020</t>
  </si>
  <si>
    <t>Retirada de vidro ou espelho com raspagem da massa ou retirada de baguete</t>
  </si>
  <si>
    <t>26.02.040</t>
  </si>
  <si>
    <t>Vidro temperado incolor de 8 mm</t>
  </si>
  <si>
    <t>Remoção de pintura em massa com lixamento</t>
  </si>
  <si>
    <t>03.01.240</t>
  </si>
  <si>
    <t>Demolição mecanizada de pavimento ou piso em concreto, inclusive fragmentação, carregamento, transporte até 1,0 quilômetro e descarregamento</t>
  </si>
  <si>
    <t>02.09.030</t>
  </si>
  <si>
    <t>02.03.110</t>
  </si>
  <si>
    <t>Tapume móvel para fechamento de áreas</t>
  </si>
  <si>
    <t>02.08.020</t>
  </si>
  <si>
    <t>Placa de identificação para obra</t>
  </si>
  <si>
    <t>04.02.030</t>
  </si>
  <si>
    <t>Retirada de peças lineares em madeira com seção superior a 60 cm²</t>
  </si>
  <si>
    <t>09.01.020</t>
  </si>
  <si>
    <t>Forma em madeira comum para fundação</t>
  </si>
  <si>
    <t>11.16.040</t>
  </si>
  <si>
    <t>Lançamento e adensamento de concreto ou massa em fundação</t>
  </si>
  <si>
    <t>Elevações</t>
  </si>
  <si>
    <t>Estrutura</t>
  </si>
  <si>
    <t>03.01.210</t>
  </si>
  <si>
    <t>Demolição mecanizada de concreto armado, inclusive fragmentação e acomodação do material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</si>
  <si>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</si>
  <si>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</si>
  <si>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</si>
  <si>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</si>
  <si>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04.02.050</t>
  </si>
  <si>
    <t>Retirada de estrutura em madeira tesoura - telhas de barro</t>
  </si>
  <si>
    <t>04.03.060</t>
  </si>
  <si>
    <t>Retirada de cumeeira ou espigão em barro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</si>
  <si>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</si>
  <si>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</si>
  <si>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</si>
  <si>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</si>
  <si>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</si>
  <si>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</si>
  <si>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04.11.060</t>
  </si>
  <si>
    <t>Retirada de complemento sanitário fixado ou de sobrepor</t>
  </si>
  <si>
    <t>04.11.080</t>
  </si>
  <si>
    <t>Retirada de registro ou válvula embutidos</t>
  </si>
  <si>
    <t>04.11.110</t>
  </si>
  <si>
    <t>Retirada de purificador/bebedouro</t>
  </si>
  <si>
    <t>04.30.100</t>
  </si>
  <si>
    <t>Remoção de reservatório em fibrocimento até 1000 litros</t>
  </si>
  <si>
    <t>05.07.040</t>
  </si>
  <si>
    <t>Remoção de entulho separado de obra com caçamba metálica - terra, alvenaria, concreto, argamassa, madeira, papel, plástico ou metal</t>
  </si>
  <si>
    <t>Abrigo de Gás</t>
  </si>
  <si>
    <t>19.03.090</t>
  </si>
  <si>
    <t>Revestimento em pedra Miracema</t>
  </si>
  <si>
    <t>3.7</t>
  </si>
  <si>
    <t>3.8</t>
  </si>
  <si>
    <t>3.9</t>
  </si>
  <si>
    <t>32.06.151</t>
  </si>
  <si>
    <t>Lâmina refletiva revestida com dupla face em alumínio, dupla malha de reforço e laminação entre camadas, para isolação térmica</t>
  </si>
  <si>
    <t>Alojamento</t>
  </si>
  <si>
    <t>Projetos</t>
  </si>
  <si>
    <t>02.01.021</t>
  </si>
  <si>
    <t>Construção provisória em madeira - fornecimento e montagem</t>
  </si>
  <si>
    <t>02.01.200</t>
  </si>
  <si>
    <t>Desmobilização de construção provisória</t>
  </si>
  <si>
    <t>01.17.041</t>
  </si>
  <si>
    <t>Projeto executivo de arquitetura em formato A0</t>
  </si>
  <si>
    <t>01.17.061</t>
  </si>
  <si>
    <t>Projeto executivo de estrutura em formato A0</t>
  </si>
  <si>
    <t>01.17.081</t>
  </si>
  <si>
    <t>Projeto executivo de instalações hidráulicas em formato A0</t>
  </si>
  <si>
    <t>01.17.121</t>
  </si>
  <si>
    <t>01.27.031</t>
  </si>
  <si>
    <t>Projeto e implementação de controle ambiental da obra</t>
  </si>
  <si>
    <t>01.27.011</t>
  </si>
  <si>
    <t>Projeto e implementação de gerenciamento integrado de resíduos sólidos e gestão de perdas</t>
  </si>
  <si>
    <t>Projeto executivo de instalações sanitárias em formato A0</t>
  </si>
  <si>
    <t>B.01.000.020119</t>
  </si>
  <si>
    <t>01.02.071</t>
  </si>
  <si>
    <t>Parecer técnico de fundações, contenções e recomendações gerais, para empreendimentos com área construída até 1.000 m²</t>
  </si>
  <si>
    <t>Projeto executivo de estrutura em formato A0 - Projeto de escoramento da estrutura para reparo da base dos pilares</t>
  </si>
  <si>
    <t>Engenheiro senior de elétrica - mão de obra consultiva adaptações de entrada de energia</t>
  </si>
  <si>
    <t>2.11</t>
  </si>
  <si>
    <t>2.12</t>
  </si>
  <si>
    <t>03.01.040</t>
  </si>
  <si>
    <t>Demolição manual de concreto armado</t>
  </si>
  <si>
    <t>97.01.010</t>
  </si>
  <si>
    <t>Adesivo vinílico, padrão regulamentado, para sinalização de incêndio</t>
  </si>
  <si>
    <t>7.5</t>
  </si>
  <si>
    <t>39.04.070</t>
  </si>
  <si>
    <t>Cabo de cobre nu, têmpera mole, classe 2, de 35 mm²</t>
  </si>
  <si>
    <t>42.20.170</t>
  </si>
  <si>
    <t>Solda exotérmica conexão cabo-cabo horizontal reto, bitola do cabo de 16mm² a 70mm²</t>
  </si>
  <si>
    <t>06.01.020</t>
  </si>
  <si>
    <t>Escavação manual em solo de 1ª e 2ª categoria em campo aberto</t>
  </si>
  <si>
    <t>06.11.040</t>
  </si>
  <si>
    <t>Reaterro manual apiloado sem controle de compactação</t>
  </si>
  <si>
    <t>42.01.040</t>
  </si>
  <si>
    <t>Captor tipo Franklin, h= 300 mm, 4 pontos, 2 descidas, acabamento cromado</t>
  </si>
  <si>
    <t>42.04.060</t>
  </si>
  <si>
    <t>Base para mastro de diâmetro 2"</t>
  </si>
  <si>
    <t>42.04.120</t>
  </si>
  <si>
    <t>Mastro simples galvanizado de diâmetro 2"</t>
  </si>
  <si>
    <t>42.03.040</t>
  </si>
  <si>
    <t>Isolador galvanizado para mastro de diâmetro 2", simples com 2 descidas</t>
  </si>
  <si>
    <t>42.05.190</t>
  </si>
  <si>
    <t>Haste de aterramento de ¾" x 3,00 m</t>
  </si>
  <si>
    <t>42.05.380</t>
  </si>
  <si>
    <t>Caixa de equalização, de embutir, em aço com barramento, de 200 x 200 mm e tampa</t>
  </si>
  <si>
    <t>38.01.120</t>
  </si>
  <si>
    <t>Eletroduto de PVC rígido roscável de 2" - com acessórios</t>
  </si>
  <si>
    <t>42.05.320</t>
  </si>
  <si>
    <t>Caixa de inspeção do terra cilíndrica em PVC rígido, diâmetro de 300 mm - h= 400 mm</t>
  </si>
  <si>
    <t>42.05.300</t>
  </si>
  <si>
    <t>Tampa para caixa de inspeção cilíndrica, aço galvanizado</t>
  </si>
  <si>
    <t>42.05.140</t>
  </si>
  <si>
    <t>Conector olhal cabo/haste de ¾"</t>
  </si>
  <si>
    <t>06.02.020</t>
  </si>
  <si>
    <t>Escavação manual em solo de 1ª e 2ª categoria em vala ou cava até 1,50 m</t>
  </si>
  <si>
    <t>08.02.050</t>
  </si>
  <si>
    <t>Cimbramento tubular metálico</t>
  </si>
  <si>
    <t>m³xmês</t>
  </si>
  <si>
    <t>08.02.060</t>
  </si>
  <si>
    <t>Montagem e desmontagem de cimbramento tubular metálico</t>
  </si>
  <si>
    <t>10.01.040</t>
  </si>
  <si>
    <t>Armadura em barra de aço CA-50 (A ou B) fyk = 500 MPa</t>
  </si>
  <si>
    <t>kg</t>
  </si>
  <si>
    <t>11.01.160</t>
  </si>
  <si>
    <t>Concreto usinado, fck = 30,0 MPa</t>
  </si>
  <si>
    <t>11.16.020</t>
  </si>
  <si>
    <t>Lançamento, espalhamento e adensamento de concreto ou massa em lastro e/ou enchimento</t>
  </si>
  <si>
    <t>11.18.040</t>
  </si>
  <si>
    <t>Lastro de pedra britada</t>
  </si>
  <si>
    <t>16.02.270</t>
  </si>
  <si>
    <t>Espigão de barro emboçado</t>
  </si>
  <si>
    <t>16.33.022</t>
  </si>
  <si>
    <t>Calha, rufo, afins em chapa galvanizada nº 24 - corte 0,33 m</t>
  </si>
  <si>
    <t>2.13</t>
  </si>
  <si>
    <t>14.40.090</t>
  </si>
  <si>
    <t>Tela galvanizada para fixação de alvenaria com dimensão de 12x50cm</t>
  </si>
  <si>
    <t>B.01.000.010130</t>
  </si>
  <si>
    <t>Marceneiro - recuperação de caixilho</t>
  </si>
  <si>
    <t>B.01.000.010101</t>
  </si>
  <si>
    <t>Ajudante gerala - recuperação de caixilho</t>
  </si>
  <si>
    <t>D.02.000.021001</t>
  </si>
  <si>
    <t>Caibro em cambará, cedrinho, eucalipto-citriodora, eucalipto-saligna, garapa, cupiúba, de 5,0 x 6,0cm - recuperação de caixilho</t>
  </si>
  <si>
    <t>26.20.020</t>
  </si>
  <si>
    <t>Recolocação de vidro inclusive emassamento ou recolocação de baguetes</t>
  </si>
  <si>
    <t>33.01.280</t>
  </si>
  <si>
    <t>Reparo de trincas rasas até 5,0 mm de largura, na massa</t>
  </si>
  <si>
    <t>03.03.040</t>
  </si>
  <si>
    <t>Demolição manual de revestimento em massa de parede ou teto</t>
  </si>
  <si>
    <t>32.17.060</t>
  </si>
  <si>
    <t>Impermeabilização com cimento cristalizante para pressão hidrostática positiva</t>
  </si>
  <si>
    <t>12.1</t>
  </si>
  <si>
    <t>12.2</t>
  </si>
  <si>
    <t>12.3</t>
  </si>
  <si>
    <t>12.4</t>
  </si>
  <si>
    <t>24.03.200</t>
  </si>
  <si>
    <t>Tela de proteção tipo mosquiteira em aço galvanizado, com requadro em perfis de ferro</t>
  </si>
  <si>
    <t>B.01.000.010111</t>
  </si>
  <si>
    <t>Carpinteiro</t>
  </si>
  <si>
    <t>B.01.000.010112</t>
  </si>
  <si>
    <t>Ajudante de carpinteiro</t>
  </si>
  <si>
    <t>Ferragem completa com maçaneta tipo alavanca, para porta externa com 2 folhas</t>
  </si>
  <si>
    <t>28.01.050</t>
  </si>
  <si>
    <t>Ferragem completa com maçaneta tipo alavanca para porta interna com 2 folhas</t>
  </si>
  <si>
    <t>23.02.040</t>
  </si>
  <si>
    <t>Porta macho e fêmea com batente de madeira - 80 x 210 cm</t>
  </si>
  <si>
    <t>5.13</t>
  </si>
  <si>
    <t>44.01.050</t>
  </si>
  <si>
    <t>Bacia sifonada de louça sem tampa - 6 litros</t>
  </si>
  <si>
    <t>44.03.670</t>
  </si>
  <si>
    <t>Caixa de descarga de embutir, acionamento frontal, completa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</si>
  <si>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</si>
  <si>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</si>
  <si>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</si>
  <si>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</si>
  <si>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</si>
  <si>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</si>
  <si>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44.20.060</t>
  </si>
  <si>
    <t>Recolocação de aparelhos sanitários, incluindo acessórios</t>
  </si>
  <si>
    <t>48.02.002</t>
  </si>
  <si>
    <t>Reservatório de fibra de vidro - capacidade de 1.000 litros</t>
  </si>
  <si>
    <t>04.30.060</t>
  </si>
  <si>
    <t>Remoção de tubulação hidráulica em geral, incluindo conexões, caixas e ralos</t>
  </si>
  <si>
    <t>46.01.060</t>
  </si>
  <si>
    <t>Tubo de PVC rígido soldável marrom, DN= 60 mm, (2´), inclusive conexões</t>
  </si>
  <si>
    <t>46.01.020</t>
  </si>
  <si>
    <t>Tubo de PVC rígido soldável marrom, DN= 25 mm, (3/4´), inclusive conexões</t>
  </si>
  <si>
    <t>Revestimentos</t>
  </si>
  <si>
    <t>8.8</t>
  </si>
  <si>
    <t>15.05.520</t>
  </si>
  <si>
    <t>Placas, vigas e pilares em concreto armado pré-moldado - fck= 35 MPa</t>
  </si>
  <si>
    <t xml:space="preserve">Recuperação Estrutura </t>
  </si>
  <si>
    <t>01.23.010</t>
  </si>
  <si>
    <t>Taxa de mobilização e desmobilização de equipamentos para execução de corte em concreto armado</t>
  </si>
  <si>
    <t>tx</t>
  </si>
  <si>
    <t>01.23.030</t>
  </si>
  <si>
    <t>Preparo de ponte de aderência com adesivo a base de epóxi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</si>
  <si>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</si>
  <si>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</si>
  <si>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</si>
  <si>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</si>
  <si>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</si>
  <si>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</si>
  <si>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</si>
  <si>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</si>
  <si>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</si>
  <si>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</si>
  <si>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</si>
  <si>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</si>
  <si>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</si>
  <si>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</si>
  <si>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</si>
  <si>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</si>
  <si>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</si>
  <si>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</si>
  <si>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</si>
  <si>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</si>
  <si>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</si>
  <si>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</si>
  <si>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</si>
  <si>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</si>
  <si>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</si>
  <si>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</si>
  <si>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 xml:space="preserve">Poço tubular </t>
  </si>
  <si>
    <t>01.28.010</t>
  </si>
  <si>
    <t>Taxa de mobilização e desmobilização de equipamentos para execução de perfuração para poço profundo - profundidade até 200 m</t>
  </si>
  <si>
    <t>01.28.040</t>
  </si>
  <si>
    <t>Perfuração rotativa para poço profundo em camadas de solos sedimentares, diâmetro de 8 ½" (215,90 mm)</t>
  </si>
  <si>
    <t>01.28.270</t>
  </si>
  <si>
    <t>Revestimento interno de poço profundo tubo PVC geomecânico nervurado reforçado, diâmetro de 8" (200 mm)</t>
  </si>
  <si>
    <t>MERCADO</t>
  </si>
  <si>
    <t>Hidrometro para poço artesiano de 1'' com consumo de 15m³/mês</t>
  </si>
  <si>
    <t>01.28.350</t>
  </si>
  <si>
    <t>Revestimento da boca de poço profundo tubo chapa 3/16", diâmetro de 12"</t>
  </si>
  <si>
    <t>01.28.400</t>
  </si>
  <si>
    <t>Filtro PVC geomecânico nervurado tipo reforçado para poço profundo, diâmetro de 8" (200 mm)</t>
  </si>
  <si>
    <t>01.28.480</t>
  </si>
  <si>
    <t>Perfilagem elétrica de poço profundo</t>
  </si>
  <si>
    <t>Instalação elétrica trifásica completa com quadro de comando e abrigo de alvenaria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</si>
  <si>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</si>
  <si>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</si>
  <si>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</si>
  <si>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</si>
  <si>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43.11.110</t>
  </si>
  <si>
    <t>Conjunto motor-bomba submersível para poço profundo de 6", Q= 20 a 34m³/h, Hman= 56,5 a 32 mca, até 8 HP</t>
  </si>
  <si>
    <t>01.28.510</t>
  </si>
  <si>
    <t>Ensaio de vazão (bombeamento) para poço profundo, com bomba submersa</t>
  </si>
  <si>
    <t>01.28.540</t>
  </si>
  <si>
    <t>Desinfecção de poço profundo</t>
  </si>
  <si>
    <t>01.28.550</t>
  </si>
  <si>
    <t>Análise físico-química e bacteriológica da água para poço profundo</t>
  </si>
  <si>
    <t>Sistema de cloração para poço profundo com filtro de zeólita com dosadora</t>
  </si>
  <si>
    <t>01.28.560</t>
  </si>
  <si>
    <t>Centralizador de coluna para poço profundo, diâmetro de 4" ou 6"</t>
  </si>
  <si>
    <t>01.28.580</t>
  </si>
  <si>
    <t>Laje de proteção em concreto armado para poço profundo (área mínimo de 3,00 m²)</t>
  </si>
  <si>
    <t>34.05.260</t>
  </si>
  <si>
    <t>Gradil em aço galvanizado eletrofundido, malha 65 x 132 mm, e pintura eletrostática</t>
  </si>
  <si>
    <t>34.05.300</t>
  </si>
  <si>
    <t>Portão de correr em grade de aço galvanizado eletrofundida, malha 65 x 132 mm, e pintura eletrostática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</si>
  <si>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</si>
  <si>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</si>
  <si>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</si>
  <si>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</si>
  <si>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</si>
  <si>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</si>
  <si>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</si>
  <si>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</si>
  <si>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Tubo de PVC rígido soldável marrom, DN= 25 mm, (¾"), inclusive conexões</t>
  </si>
  <si>
    <t>37.04.270</t>
  </si>
  <si>
    <t>Quadro de distribuição universal de sobrepor, para disjuntores 34 DIN / 24 Bolt-on - 150 A - sem componentes</t>
  </si>
  <si>
    <t>37.10.010</t>
  </si>
  <si>
    <t>Barramento de cobre nu</t>
  </si>
  <si>
    <t>37.11.060</t>
  </si>
  <si>
    <t>Base de fusível NH até 125 A, com fusível</t>
  </si>
  <si>
    <t>37.13.660</t>
  </si>
  <si>
    <t>Disjuntor termomagnético, tripolar 220/380 V, corrente de 60 A até 100 A</t>
  </si>
  <si>
    <t>37.13.650</t>
  </si>
  <si>
    <t>Disjuntor termomagnético, tripolar 220/380 V, corrente de 10 A até 50 A</t>
  </si>
  <si>
    <t>37.17.090</t>
  </si>
  <si>
    <t>Dispositivo diferencial residual de 63 A x 30 mA - 4 polos</t>
  </si>
  <si>
    <t>37.20.010</t>
  </si>
  <si>
    <t>Isolador em epóxi de 1 kV para barramento</t>
  </si>
  <si>
    <t>37.20.080</t>
  </si>
  <si>
    <t>Barra de neutro e/ou terra</t>
  </si>
  <si>
    <t>37.24.032</t>
  </si>
  <si>
    <t>Supressor de surto monofásico, Fase-Terra, In &gt; ou = 20 kA, Imax. de surto de 50 até 80 Ka</t>
  </si>
  <si>
    <t>Eletroduto de PVC rígido roscável de 1´ - com acessórios</t>
  </si>
  <si>
    <t>39.03.178</t>
  </si>
  <si>
    <t>Cabo de cobre de 6 mm², isolamento 0,6/1 kV - isolação em PVC 70°C</t>
  </si>
  <si>
    <t>40.07.010</t>
  </si>
  <si>
    <t>Caixa em PVC de 4´ x 2´</t>
  </si>
  <si>
    <t>Lâmpada LED tubular T8 com base G13, de 900 até 1050 Im - 9 a 10W</t>
  </si>
  <si>
    <t>41.04.020</t>
  </si>
  <si>
    <t>Receptáculo de porcelana com parafuso de fixação com rosca E-27</t>
  </si>
  <si>
    <t>39.26.070</t>
  </si>
  <si>
    <t>Cabo de cobre flexível de 25 mm², isolamento 0,6/1 kV - isolação HEPR 90°C - baixa emissão de fumaça e gases</t>
  </si>
  <si>
    <t>67.02.210</t>
  </si>
  <si>
    <t>Tela galvanizada revestida em poliamida, malha de 10 mm</t>
  </si>
  <si>
    <t>33.03.760</t>
  </si>
  <si>
    <t>Hidrorrepelente incolor para fachada à base de silano-siloxano oligomérico disperso em água</t>
  </si>
  <si>
    <t>14.03.020</t>
  </si>
  <si>
    <t>Alvenaria de elevação de 1/4 tijolo laminado</t>
  </si>
  <si>
    <t>Retiradas</t>
  </si>
  <si>
    <t>2.14</t>
  </si>
  <si>
    <t>2.15</t>
  </si>
  <si>
    <t>8.9</t>
  </si>
  <si>
    <t>8.10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</si>
  <si>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</si>
  <si>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</si>
  <si>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</si>
  <si>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</si>
  <si>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</si>
  <si>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</si>
  <si>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</si>
  <si>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</si>
  <si>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</si>
  <si>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</si>
  <si>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</si>
  <si>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</si>
  <si>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</si>
  <si>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</si>
  <si>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</si>
  <si>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</si>
  <si>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</si>
  <si>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</si>
  <si>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</si>
  <si>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</si>
  <si>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</si>
  <si>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</si>
  <si>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</si>
  <si>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</si>
  <si>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</si>
  <si>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Hidraulica sanitários</t>
  </si>
  <si>
    <t>17.01.060</t>
  </si>
  <si>
    <t>Regularização de piso com nata de cimento e bianco</t>
  </si>
  <si>
    <t>Recuperação de estrutura</t>
  </si>
  <si>
    <t>01.23.060</t>
  </si>
  <si>
    <t>Corte de concreto deteriorado inclusive remoção dos detritos</t>
  </si>
  <si>
    <t>01.23.020</t>
  </si>
  <si>
    <t>Limpeza de armadura com escova de aço</t>
  </si>
  <si>
    <t>01.23.040</t>
  </si>
  <si>
    <t>Tratamento de armadura com produto anticorrosivo a base de zinco</t>
  </si>
  <si>
    <t>11.20.120</t>
  </si>
  <si>
    <t>Reparo superficial com argamassa polimérica (tixotrópica), bicomponente</t>
  </si>
  <si>
    <t>04.04.010</t>
  </si>
  <si>
    <t>Retirada de revestimento em pedra, granito ou mármore, em parede ou fachada</t>
  </si>
  <si>
    <t>32.17.030</t>
  </si>
  <si>
    <t>Impermeabilização em argamassa polimérica para umidade e água de percolação</t>
  </si>
  <si>
    <t>04.10.080</t>
  </si>
  <si>
    <t>Retirada de peça ou acessório complementar em geral de esquadria</t>
  </si>
  <si>
    <t>25.01.100</t>
  </si>
  <si>
    <t>Caixilho em alumínio tipo veneziana, sob medida</t>
  </si>
  <si>
    <t>55.01.030</t>
  </si>
  <si>
    <t>Limpeza complementar com hidrojateamento</t>
  </si>
  <si>
    <t>04.08.100</t>
  </si>
  <si>
    <t>Retirada de armário em madeira ou metal</t>
  </si>
  <si>
    <t>23.08.220</t>
  </si>
  <si>
    <t>Armário sob medida em compensado de madeira totalmente revestido em laminado melamínico texturizado, completo</t>
  </si>
  <si>
    <t xml:space="preserve"> Revestimentos e vedações</t>
  </si>
  <si>
    <t>15.01.040</t>
  </si>
  <si>
    <t>Estrutura de madeira tesourada para telha de barro - vãos de 13,01 a 18,00 m</t>
  </si>
  <si>
    <t>08.05.100</t>
  </si>
  <si>
    <t>Dreno com pedra britada</t>
  </si>
  <si>
    <t>03.04.020</t>
  </si>
  <si>
    <t>Demolição manual de revestimento cerâmico, incluindo a base</t>
  </si>
  <si>
    <t>04.01.060</t>
  </si>
  <si>
    <t>Retirada de divisória em placa de concreto, granito, granilite ou mármore</t>
  </si>
  <si>
    <t>04.11.100</t>
  </si>
  <si>
    <t>Retirada de registro ou válvula aparentes</t>
  </si>
  <si>
    <t>04.17.020</t>
  </si>
  <si>
    <t>Remoção de aparelho de iluminação ou projetor fixo em teto, piso ou parede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</si>
  <si>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</si>
  <si>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</si>
  <si>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44.01.850</t>
  </si>
  <si>
    <t>Cuba de louça de embutir redonda</t>
  </si>
  <si>
    <t>44.02.060</t>
  </si>
  <si>
    <t>Tampo/bancada em granito com espessura de 3 cm</t>
  </si>
  <si>
    <t>44.01.800</t>
  </si>
  <si>
    <t>Bacia sifonada com caixa de descarga acoplada sem tampa - 6 litros</t>
  </si>
  <si>
    <t>44.03.030</t>
  </si>
  <si>
    <t>Dispenser toalheiro metálico esmaltado para bobina de 25cm x 50m, sem alavanca</t>
  </si>
  <si>
    <t>44.03.080</t>
  </si>
  <si>
    <t>Porta-papel de louça de embutir</t>
  </si>
  <si>
    <t>44.03.470</t>
  </si>
  <si>
    <t>Torneira de parede para pia com bica móvel e arejador, em latão fundido cromado</t>
  </si>
  <si>
    <t>44.20.010</t>
  </si>
  <si>
    <t>Sifão plástico sanfonado universal de 1´</t>
  </si>
  <si>
    <t>43.02.140</t>
  </si>
  <si>
    <t>Chuveiro elétrico de 5.500 W / 220 V em PVC</t>
  </si>
  <si>
    <t>47.02.010</t>
  </si>
  <si>
    <t>Registro de gaveta em latão fundido cromado com canopla, DN= 1/2´ - linha especial</t>
  </si>
  <si>
    <t>26.04.010</t>
  </si>
  <si>
    <t>Espelho em vidro cristal liso, espessura de 4 mm, colocado sobre a parede</t>
  </si>
  <si>
    <t>14.30.020</t>
  </si>
  <si>
    <t>Divisória em placas de granilite com espessura de 3 cm</t>
  </si>
  <si>
    <t>24.01.030</t>
  </si>
  <si>
    <t>Caixilho em ferro basculante, sob medida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</si>
  <si>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</si>
  <si>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</si>
  <si>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</si>
  <si>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</si>
  <si>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</si>
  <si>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</si>
  <si>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</si>
  <si>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</si>
  <si>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</si>
  <si>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</si>
  <si>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</si>
  <si>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</si>
  <si>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</si>
  <si>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</si>
  <si>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</si>
  <si>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</si>
  <si>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</si>
  <si>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</si>
  <si>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</si>
  <si>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</si>
  <si>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</si>
  <si>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</si>
  <si>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</si>
  <si>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</si>
  <si>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</si>
  <si>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</si>
  <si>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</si>
  <si>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</si>
  <si>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</si>
  <si>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</si>
  <si>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</si>
  <si>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</si>
  <si>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8.6</t>
  </si>
  <si>
    <t>04.19.060</t>
  </si>
  <si>
    <t>Remoção de disjuntor termomagnético</t>
  </si>
  <si>
    <t>04.19.080</t>
  </si>
  <si>
    <t>Remoção de fundo de quadro de distribuição ou caixa de passagem</t>
  </si>
  <si>
    <t>04.21.100</t>
  </si>
  <si>
    <t>Remoção de porta de quadro ou painel</t>
  </si>
  <si>
    <t>Demolição do vestiário</t>
  </si>
  <si>
    <t>Remoção e transporte</t>
  </si>
  <si>
    <t>Retirada de entulho de obra</t>
  </si>
  <si>
    <t>5.14</t>
  </si>
  <si>
    <t>8.11</t>
  </si>
  <si>
    <t>Descrição</t>
  </si>
  <si>
    <t>MÊS 1</t>
  </si>
  <si>
    <t>MÊS 2</t>
  </si>
  <si>
    <t>MÊS 3</t>
  </si>
  <si>
    <t>MÊS 4</t>
  </si>
  <si>
    <t>MÊS 5</t>
  </si>
  <si>
    <t>MÊS 6</t>
  </si>
  <si>
    <t>R$</t>
  </si>
  <si>
    <t>%</t>
  </si>
  <si>
    <t>Administração local (10%)</t>
  </si>
  <si>
    <t>Cronograma físico X financeiro da Praia da Fazenda</t>
  </si>
  <si>
    <t>Serviços Iniciais gerais</t>
  </si>
  <si>
    <t>Projeto executivo de instalações elétricas em formato A0 (incluidos SPDA)</t>
  </si>
  <si>
    <t>Limpeza manual do terreno, inclusive troncos até 5 cm de diâmetro, com caminhão à disposição dentro da obra, até o raio de 1,0 km</t>
  </si>
  <si>
    <t>Ajudante geral - recuperação de caixilho</t>
  </si>
  <si>
    <t>44.03.400</t>
  </si>
  <si>
    <t>Torneira curta com rosca para uso geral, em latão fundido cromado, DN= 3/4´</t>
  </si>
  <si>
    <t>40.04.470</t>
  </si>
  <si>
    <t>Conjunto 2 tomadas 2P+T de 10 A, completo</t>
  </si>
  <si>
    <t>42.05.410</t>
  </si>
  <si>
    <t>Suporte para fixação de terminal aéreo e/ou de cabo de cobre nu, com base ondulada</t>
  </si>
  <si>
    <t>42.05.260</t>
  </si>
  <si>
    <t>Suporte para tubo de proteção com grapa para chumbar, diâmetro 2´</t>
  </si>
  <si>
    <t>Registro esfera compatível com o tubo de PVC de 8''</t>
  </si>
  <si>
    <t>44.20.300</t>
  </si>
  <si>
    <t>Bolsa para bacia sanitária</t>
  </si>
  <si>
    <t>6.34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</si>
  <si>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</si>
  <si>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</si>
  <si>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</si>
  <si>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</si>
  <si>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</si>
  <si>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</si>
  <si>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</si>
  <si>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</si>
  <si>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</si>
  <si>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Serviços iniciais</t>
  </si>
  <si>
    <t>Lanchonete</t>
  </si>
  <si>
    <t>14.01.060</t>
  </si>
  <si>
    <t>Alvenaria de embasamento em bloco de concreto de 19 x 19 x 39 cm - classe A</t>
  </si>
  <si>
    <t>23.02.050</t>
  </si>
  <si>
    <t>Porta macho e fêmea com batente de madeira - 90 x 210 cm</t>
  </si>
  <si>
    <t>62.20.330</t>
  </si>
  <si>
    <t>Coifa em aço inoxidável com filtro e exaustor axial - área até 3,00 m²</t>
  </si>
  <si>
    <t>44.02.200</t>
  </si>
  <si>
    <t>Tampo/bancada em concreto armado, revestido em aço inoxidável fosco polido</t>
  </si>
  <si>
    <t>44.06.310</t>
  </si>
  <si>
    <t>Cuba em aço inoxidável simples de 465x300x140mm</t>
  </si>
  <si>
    <t>44.03.590</t>
  </si>
  <si>
    <t>Torneira de mesa para pia com bica móvel e arejador em latão fundido cromado</t>
  </si>
  <si>
    <t>44.04.030</t>
  </si>
  <si>
    <t>Prateleira em granito com espessura de 2 cm</t>
  </si>
  <si>
    <t>50.01.340</t>
  </si>
  <si>
    <t>Abrigo para registro de recalque tipo coluna, completo - inclusive tubulações e válvulas</t>
  </si>
  <si>
    <t>33.02.060</t>
  </si>
  <si>
    <t>Massa corrida a base de PVA</t>
  </si>
  <si>
    <t>46.01.050</t>
  </si>
  <si>
    <t>Tubo de PVC rígido soldável marrom, DN= 50 mm, (1 1/2´), inclusive conexões</t>
  </si>
  <si>
    <t>49.03.036</t>
  </si>
  <si>
    <t>Caixa de gordura em PVC com tampa reforçada - capacidade 19 litros</t>
  </si>
  <si>
    <t>46.03.038</t>
  </si>
  <si>
    <t>Tubo de PVC rígido PxB com virola e anel de borracha, linha esgoto série reforçada ´R´, DN= 50 mm, inclusive conexões</t>
  </si>
  <si>
    <t>03.01.020</t>
  </si>
  <si>
    <t>Demolição manual de concreto simples</t>
  </si>
  <si>
    <t>23.01.050</t>
  </si>
  <si>
    <t>Caixilho em madeira maximar</t>
  </si>
  <si>
    <t>44.01.310</t>
  </si>
  <si>
    <t>Tanque de louça com coluna de 30 litros</t>
  </si>
  <si>
    <t>44.03.420</t>
  </si>
  <si>
    <t>Torneira curta sem rosca para uso geral, em latão fundido sem acabamento, DN= 3/4´</t>
  </si>
  <si>
    <t>5.15</t>
  </si>
  <si>
    <t>5.16</t>
  </si>
  <si>
    <t>5.17</t>
  </si>
  <si>
    <t>5.18</t>
  </si>
  <si>
    <t>5.19</t>
  </si>
  <si>
    <t>5.20</t>
  </si>
  <si>
    <t>5.21</t>
  </si>
  <si>
    <t>5.22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</si>
  <si>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</si>
  <si>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</si>
  <si>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</si>
  <si>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</si>
  <si>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</si>
  <si>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</si>
  <si>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</si>
  <si>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</si>
  <si>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</si>
  <si>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</si>
  <si>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</si>
  <si>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</si>
  <si>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</si>
  <si>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</si>
  <si>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</si>
  <si>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</si>
  <si>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</si>
  <si>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</si>
  <si>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</si>
  <si>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</si>
  <si>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</si>
  <si>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</si>
  <si>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</si>
  <si>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</si>
  <si>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</si>
  <si>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</si>
  <si>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</si>
  <si>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</si>
  <si>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</si>
  <si>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</si>
  <si>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</si>
  <si>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</si>
  <si>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</si>
  <si>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</si>
  <si>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</si>
  <si>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</si>
  <si>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</si>
  <si>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</si>
  <si>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</si>
  <si>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</si>
  <si>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</si>
  <si>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</si>
  <si>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13.1</t>
  </si>
  <si>
    <t>13.2</t>
  </si>
  <si>
    <t>13.3</t>
  </si>
  <si>
    <t>13.4</t>
  </si>
  <si>
    <t>BDI (26,66%)</t>
  </si>
  <si>
    <t>Demolição da lanchonete</t>
  </si>
  <si>
    <t>Demolição lanchonete</t>
  </si>
  <si>
    <t>4.13</t>
  </si>
  <si>
    <t>4.14</t>
  </si>
  <si>
    <t>4.15</t>
  </si>
  <si>
    <t>4.16</t>
  </si>
  <si>
    <t>4.17</t>
  </si>
  <si>
    <t>4.18</t>
  </si>
  <si>
    <t>5.23</t>
  </si>
  <si>
    <t>Base Cambucá</t>
  </si>
  <si>
    <t>Base de vigilância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</si>
</sst>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 * #,##0.00_)\ _R_$_ ;_ * \(#,##0.00\)\ _R_$_ ;_ * &quot;-&quot;??_)\ _R_$_ ;_ @_ "/>
  </numFmts>
  <fonts count="21"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  <scheme val="minor"/>
    </font>
    <font>
      <sz val="11"/>
      <color indexed="8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sz val="11"/>
      <color indexed="8"/>
      <name val="Ecofont Vera Sans"/>
      <family val="2"/>
    </font>
    <font>
      <b/>
      <sz val="11"/>
      <color theme="1"/>
      <name val="Ecofont Vera Sans"/>
      <family val="2"/>
    </font>
    <font>
      <sz val="10"/>
      <name val="Arial"/>
      <family val="2"/>
    </font>
    <font>
      <sz val="10"/>
      <name val="Ecofont Vera Sans"/>
      <family val="2"/>
    </font>
    <font>
      <sz val="8"/>
      <name val="Ecofont Vera Sans"/>
      <family val="2"/>
    </font>
    <font>
      <b/>
      <sz val="10"/>
      <name val="Ecofont Vera Sans"/>
      <family val="2"/>
    </font>
    <font>
      <b/>
      <u/>
      <sz val="11"/>
      <name val="Ecofont Vera Sans"/>
      <family val="2"/>
    </font>
    <font>
      <sz val="10"/>
      <color indexed="8"/>
      <name val="Ecofont Vera San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Ecofont Vera Sans"/>
      <family val="2"/>
    </font>
    <font>
      <b/>
      <sz val="11"/>
      <color theme="0"/>
      <name val="Ecofont Vera Sans"/>
      <family val="2"/>
    </font>
    <font>
      <sz val="11"/>
      <color theme="0"/>
      <name val="Ecofont Vera Sans"/>
      <family val="2"/>
    </font>
    <font>
      <b/>
      <sz val="11"/>
      <color rgb="FFFF0000"/>
      <name val="Ecofont Vera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</cellStyleXfs>
  <cellXfs count="269">
    <xf numFmtId="0" fontId="0" fillId="0" borderId="0" xfId="0"/>
    <xf numFmtId="2" fontId="5" fillId="0" borderId="1" xfId="2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43" fontId="9" fillId="3" borderId="9" xfId="1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2" fontId="5" fillId="0" borderId="8" xfId="2" applyNumberFormat="1" applyFont="1" applyBorder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right" vertical="center" wrapText="1"/>
    </xf>
    <xf numFmtId="2" fontId="5" fillId="2" borderId="11" xfId="1" applyNumberFormat="1" applyFont="1" applyFill="1" applyBorder="1" applyAlignment="1">
      <alignment horizontal="right" vertical="center" wrapText="1"/>
    </xf>
    <xf numFmtId="4" fontId="8" fillId="2" borderId="12" xfId="1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1" xfId="2" applyNumberFormat="1" applyFont="1" applyBorder="1" applyAlignment="1">
      <alignment horizontal="center" vertical="center"/>
    </xf>
    <xf numFmtId="2" fontId="5" fillId="0" borderId="11" xfId="2" applyNumberFormat="1" applyFont="1" applyBorder="1" applyAlignment="1">
      <alignment vertical="center" wrapText="1"/>
    </xf>
    <xf numFmtId="43" fontId="5" fillId="0" borderId="11" xfId="3" applyNumberFormat="1" applyFont="1" applyBorder="1" applyAlignment="1">
      <alignment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43" fontId="7" fillId="0" borderId="1" xfId="0" applyNumberFormat="1" applyFont="1" applyFill="1" applyBorder="1" applyAlignment="1">
      <alignment vertical="center" wrapText="1"/>
    </xf>
    <xf numFmtId="43" fontId="3" fillId="3" borderId="14" xfId="0" applyNumberFormat="1" applyFont="1" applyFill="1" applyBorder="1" applyAlignment="1">
      <alignment vertical="center"/>
    </xf>
    <xf numFmtId="43" fontId="9" fillId="3" borderId="20" xfId="0" applyNumberFormat="1" applyFont="1" applyFill="1" applyBorder="1" applyAlignment="1">
      <alignment vertical="center"/>
    </xf>
    <xf numFmtId="43" fontId="9" fillId="3" borderId="15" xfId="0" applyNumberFormat="1" applyFont="1" applyFill="1" applyBorder="1" applyAlignment="1">
      <alignment vertical="center"/>
    </xf>
    <xf numFmtId="43" fontId="3" fillId="3" borderId="11" xfId="0" applyNumberFormat="1" applyFont="1" applyFill="1" applyBorder="1" applyAlignment="1">
      <alignment vertical="center"/>
    </xf>
    <xf numFmtId="43" fontId="9" fillId="3" borderId="2" xfId="0" applyNumberFormat="1" applyFont="1" applyFill="1" applyBorder="1" applyAlignment="1">
      <alignment vertical="center"/>
    </xf>
    <xf numFmtId="43" fontId="9" fillId="3" borderId="12" xfId="0" applyNumberFormat="1" applyFont="1" applyFill="1" applyBorder="1" applyAlignment="1">
      <alignment vertical="center"/>
    </xf>
    <xf numFmtId="43" fontId="3" fillId="3" borderId="18" xfId="0" applyNumberFormat="1" applyFont="1" applyFill="1" applyBorder="1" applyAlignment="1">
      <alignment vertical="center"/>
    </xf>
    <xf numFmtId="43" fontId="9" fillId="3" borderId="21" xfId="0" applyNumberFormat="1" applyFont="1" applyFill="1" applyBorder="1" applyAlignment="1">
      <alignment vertical="center"/>
    </xf>
    <xf numFmtId="43" fontId="9" fillId="3" borderId="19" xfId="0" applyNumberFormat="1" applyFont="1" applyFill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5" fillId="2" borderId="11" xfId="1" applyNumberFormat="1" applyFont="1" applyFill="1" applyBorder="1" applyAlignment="1">
      <alignment horizontal="right" vertical="center" wrapText="1"/>
    </xf>
    <xf numFmtId="43" fontId="5" fillId="2" borderId="3" xfId="1" applyNumberFormat="1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2" fontId="5" fillId="0" borderId="11" xfId="2" applyNumberFormat="1" applyFont="1" applyBorder="1" applyAlignment="1">
      <alignment horizontal="center" vertical="center" wrapText="1"/>
    </xf>
    <xf numFmtId="43" fontId="7" fillId="0" borderId="11" xfId="0" applyNumberFormat="1" applyFont="1" applyFill="1" applyBorder="1" applyAlignment="1">
      <alignment vertical="center" wrapText="1"/>
    </xf>
    <xf numFmtId="43" fontId="5" fillId="2" borderId="11" xfId="1" applyNumberFormat="1" applyFont="1" applyFill="1" applyBorder="1" applyAlignment="1">
      <alignment vertical="center" wrapText="1"/>
    </xf>
    <xf numFmtId="43" fontId="5" fillId="2" borderId="3" xfId="1" applyNumberFormat="1" applyFont="1" applyFill="1" applyBorder="1" applyAlignment="1">
      <alignment vertical="center" wrapText="1"/>
    </xf>
    <xf numFmtId="43" fontId="8" fillId="2" borderId="12" xfId="1" applyNumberFormat="1" applyFont="1" applyFill="1" applyBorder="1" applyAlignment="1">
      <alignment vertical="center" wrapText="1"/>
    </xf>
    <xf numFmtId="43" fontId="7" fillId="0" borderId="1" xfId="1" applyNumberFormat="1" applyFont="1" applyFill="1" applyBorder="1" applyAlignment="1">
      <alignment vertical="center" wrapText="1"/>
    </xf>
    <xf numFmtId="43" fontId="7" fillId="0" borderId="9" xfId="1" applyNumberFormat="1" applyFont="1" applyFill="1" applyBorder="1" applyAlignment="1">
      <alignment vertical="center" wrapText="1"/>
    </xf>
    <xf numFmtId="43" fontId="7" fillId="0" borderId="12" xfId="1" applyNumberFormat="1" applyFont="1" applyFill="1" applyBorder="1" applyAlignment="1">
      <alignment vertical="center" wrapText="1"/>
    </xf>
    <xf numFmtId="43" fontId="7" fillId="0" borderId="11" xfId="1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6" fillId="0" borderId="11" xfId="1" applyNumberFormat="1" applyFont="1" applyFill="1" applyBorder="1" applyAlignment="1">
      <alignment horizontal="center" vertical="center" wrapText="1"/>
    </xf>
    <xf numFmtId="43" fontId="5" fillId="2" borderId="1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8" fillId="2" borderId="9" xfId="1" applyNumberFormat="1" applyFont="1" applyFill="1" applyBorder="1" applyAlignment="1">
      <alignment vertical="center" wrapText="1"/>
    </xf>
    <xf numFmtId="2" fontId="5" fillId="0" borderId="11" xfId="2" applyNumberFormat="1" applyFont="1" applyFill="1" applyBorder="1" applyAlignment="1">
      <alignment vertical="center" wrapText="1"/>
    </xf>
    <xf numFmtId="2" fontId="5" fillId="0" borderId="11" xfId="2" applyNumberFormat="1" applyFont="1" applyFill="1" applyBorder="1" applyAlignment="1">
      <alignment horizontal="center" vertical="center"/>
    </xf>
    <xf numFmtId="43" fontId="5" fillId="0" borderId="11" xfId="3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8" fillId="2" borderId="12" xfId="1" applyNumberFormat="1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43" fontId="5" fillId="0" borderId="1" xfId="3" applyNumberFormat="1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43" fontId="3" fillId="3" borderId="26" xfId="0" applyNumberFormat="1" applyFont="1" applyFill="1" applyBorder="1" applyAlignment="1">
      <alignment vertical="center"/>
    </xf>
    <xf numFmtId="43" fontId="9" fillId="3" borderId="29" xfId="0" applyNumberFormat="1" applyFont="1" applyFill="1" applyBorder="1" applyAlignment="1">
      <alignment vertical="center"/>
    </xf>
    <xf numFmtId="43" fontId="9" fillId="3" borderId="30" xfId="0" applyNumberFormat="1" applyFont="1" applyFill="1" applyBorder="1" applyAlignment="1">
      <alignment vertical="center"/>
    </xf>
    <xf numFmtId="43" fontId="5" fillId="4" borderId="1" xfId="3" applyFont="1" applyFill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right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43" fontId="6" fillId="0" borderId="3" xfId="1" applyNumberFormat="1" applyFont="1" applyFill="1" applyBorder="1" applyAlignment="1">
      <alignment horizontal="center" vertical="center" wrapText="1"/>
    </xf>
    <xf numFmtId="43" fontId="9" fillId="0" borderId="12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6" xfId="2" applyFont="1" applyFill="1" applyBorder="1" applyAlignment="1">
      <alignment horizontal="center" vertical="center" wrapText="1"/>
    </xf>
    <xf numFmtId="0" fontId="5" fillId="4" borderId="26" xfId="2" applyFont="1" applyFill="1" applyBorder="1" applyAlignment="1">
      <alignment horizontal="left" vertical="center" wrapText="1"/>
    </xf>
    <xf numFmtId="43" fontId="5" fillId="4" borderId="26" xfId="3" applyFont="1" applyFill="1" applyBorder="1" applyAlignment="1">
      <alignment horizontal="center" vertical="center" wrapText="1"/>
    </xf>
    <xf numFmtId="43" fontId="5" fillId="4" borderId="26" xfId="3" applyFont="1" applyFill="1" applyBorder="1" applyAlignment="1">
      <alignment horizontal="right" vertical="center" wrapText="1"/>
    </xf>
    <xf numFmtId="43" fontId="5" fillId="4" borderId="29" xfId="3" applyFont="1" applyFill="1" applyBorder="1" applyAlignment="1">
      <alignment horizontal="right" vertical="center" wrapText="1"/>
    </xf>
    <xf numFmtId="43" fontId="7" fillId="0" borderId="30" xfId="1" applyNumberFormat="1" applyFont="1" applyFill="1" applyBorder="1" applyAlignment="1">
      <alignment vertical="center" wrapText="1"/>
    </xf>
    <xf numFmtId="0" fontId="0" fillId="0" borderId="0" xfId="0" applyFont="1"/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3" fillId="3" borderId="2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164" fontId="6" fillId="0" borderId="0" xfId="4" applyNumberFormat="1" applyFont="1" applyFill="1" applyBorder="1" applyAlignment="1">
      <alignment vertical="center" wrapText="1"/>
    </xf>
    <xf numFmtId="43" fontId="0" fillId="0" borderId="0" xfId="0" applyNumberFormat="1" applyFont="1"/>
    <xf numFmtId="9" fontId="0" fillId="0" borderId="0" xfId="4" applyFont="1"/>
    <xf numFmtId="4" fontId="6" fillId="3" borderId="37" xfId="0" applyNumberFormat="1" applyFont="1" applyFill="1" applyBorder="1" applyAlignment="1">
      <alignment horizontal="right" vertical="center"/>
    </xf>
    <xf numFmtId="4" fontId="6" fillId="3" borderId="32" xfId="0" applyNumberFormat="1" applyFont="1" applyFill="1" applyBorder="1" applyAlignment="1">
      <alignment horizontal="right" vertical="center"/>
    </xf>
    <xf numFmtId="4" fontId="6" fillId="3" borderId="3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9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43" fontId="7" fillId="0" borderId="26" xfId="1" applyNumberFormat="1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43" fontId="9" fillId="3" borderId="11" xfId="0" applyNumberFormat="1" applyFont="1" applyFill="1" applyBorder="1" applyAlignment="1">
      <alignment horizontal="center" vertical="center"/>
    </xf>
    <xf numFmtId="43" fontId="6" fillId="3" borderId="11" xfId="1" applyNumberFormat="1" applyFont="1" applyFill="1" applyBorder="1" applyAlignment="1">
      <alignment horizontal="center" vertical="center" wrapText="1"/>
    </xf>
    <xf numFmtId="43" fontId="6" fillId="3" borderId="3" xfId="1" applyNumberFormat="1" applyFont="1" applyFill="1" applyBorder="1" applyAlignment="1">
      <alignment horizontal="center" vertical="center" wrapText="1"/>
    </xf>
    <xf numFmtId="43" fontId="9" fillId="3" borderId="12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43" fontId="9" fillId="5" borderId="11" xfId="0" applyNumberFormat="1" applyFont="1" applyFill="1" applyBorder="1" applyAlignment="1">
      <alignment horizontal="center" vertical="center"/>
    </xf>
    <xf numFmtId="43" fontId="6" fillId="5" borderId="11" xfId="1" applyNumberFormat="1" applyFont="1" applyFill="1" applyBorder="1" applyAlignment="1">
      <alignment horizontal="center" vertical="center" wrapText="1"/>
    </xf>
    <xf numFmtId="43" fontId="6" fillId="5" borderId="3" xfId="1" applyNumberFormat="1" applyFont="1" applyFill="1" applyBorder="1" applyAlignment="1">
      <alignment horizontal="center" vertical="center" wrapText="1"/>
    </xf>
    <xf numFmtId="43" fontId="9" fillId="5" borderId="12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left" vertical="center" wrapText="1"/>
    </xf>
    <xf numFmtId="43" fontId="5" fillId="4" borderId="11" xfId="3" applyFont="1" applyFill="1" applyBorder="1" applyAlignment="1">
      <alignment horizontal="center" vertical="center" wrapText="1"/>
    </xf>
    <xf numFmtId="43" fontId="5" fillId="4" borderId="11" xfId="3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0" fontId="5" fillId="4" borderId="2" xfId="2" applyFont="1" applyFill="1" applyBorder="1" applyAlignment="1">
      <alignment horizontal="center" vertical="center" wrapText="1"/>
    </xf>
    <xf numFmtId="43" fontId="5" fillId="4" borderId="3" xfId="3" applyFont="1" applyFill="1" applyBorder="1" applyAlignment="1">
      <alignment horizontal="right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vertical="center" wrapText="1"/>
    </xf>
    <xf numFmtId="0" fontId="5" fillId="6" borderId="1" xfId="2" applyFont="1" applyFill="1" applyBorder="1" applyAlignment="1">
      <alignment horizontal="center" vertical="center"/>
    </xf>
    <xf numFmtId="43" fontId="5" fillId="6" borderId="1" xfId="3" applyNumberFormat="1" applyFont="1" applyFill="1" applyBorder="1" applyAlignment="1">
      <alignment vertical="center"/>
    </xf>
    <xf numFmtId="43" fontId="7" fillId="0" borderId="1" xfId="1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43" fontId="15" fillId="4" borderId="1" xfId="3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vertical="center" wrapText="1"/>
    </xf>
    <xf numFmtId="43" fontId="5" fillId="0" borderId="1" xfId="3" applyFont="1" applyFill="1" applyBorder="1" applyAlignment="1">
      <alignment horizontal="center" vertical="center" wrapText="1"/>
    </xf>
    <xf numFmtId="43" fontId="5" fillId="0" borderId="1" xfId="3" applyFont="1" applyFill="1" applyBorder="1" applyAlignment="1">
      <alignment horizontal="right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left" vertical="center" wrapText="1"/>
    </xf>
    <xf numFmtId="43" fontId="5" fillId="6" borderId="1" xfId="3" applyFont="1" applyFill="1" applyBorder="1" applyAlignment="1">
      <alignment horizontal="center" vertical="center" wrapText="1"/>
    </xf>
    <xf numFmtId="43" fontId="5" fillId="6" borderId="1" xfId="3" applyFont="1" applyFill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right" vertical="center"/>
    </xf>
    <xf numFmtId="43" fontId="5" fillId="4" borderId="11" xfId="3" applyFont="1" applyFill="1" applyBorder="1" applyAlignment="1">
      <alignment horizontal="center" vertical="center" wrapText="1"/>
    </xf>
    <xf numFmtId="0" fontId="16" fillId="0" borderId="0" xfId="0" applyFont="1"/>
    <xf numFmtId="4" fontId="6" fillId="3" borderId="41" xfId="5" applyNumberFormat="1" applyFont="1" applyFill="1" applyBorder="1" applyAlignment="1">
      <alignment vertical="center" wrapText="1"/>
    </xf>
    <xf numFmtId="49" fontId="6" fillId="3" borderId="38" xfId="5" applyNumberFormat="1" applyFont="1" applyFill="1" applyBorder="1" applyAlignment="1">
      <alignment horizontal="center" vertical="center" wrapText="1"/>
    </xf>
    <xf numFmtId="49" fontId="6" fillId="3" borderId="23" xfId="8" applyNumberFormat="1" applyFont="1" applyFill="1" applyBorder="1" applyAlignment="1">
      <alignment horizontal="center" vertical="center" wrapText="1"/>
    </xf>
    <xf numFmtId="4" fontId="6" fillId="3" borderId="6" xfId="8" applyNumberFormat="1" applyFont="1" applyFill="1" applyBorder="1" applyAlignment="1">
      <alignment horizontal="center" vertical="center" wrapText="1"/>
    </xf>
    <xf numFmtId="0" fontId="6" fillId="0" borderId="40" xfId="5" applyNumberFormat="1" applyFont="1" applyFill="1" applyBorder="1" applyAlignment="1">
      <alignment horizontal="center" vertical="center" wrapText="1"/>
    </xf>
    <xf numFmtId="0" fontId="6" fillId="0" borderId="40" xfId="5" applyNumberFormat="1" applyFont="1" applyFill="1" applyBorder="1" applyAlignment="1">
      <alignment horizontal="left" vertical="center" wrapText="1"/>
    </xf>
    <xf numFmtId="4" fontId="6" fillId="0" borderId="40" xfId="1" applyNumberFormat="1" applyFont="1" applyFill="1" applyBorder="1" applyAlignment="1">
      <alignment horizontal="right" vertical="center" wrapText="1"/>
    </xf>
    <xf numFmtId="9" fontId="7" fillId="0" borderId="40" xfId="4" applyNumberFormat="1" applyFont="1" applyFill="1" applyBorder="1" applyAlignment="1">
      <alignment horizontal="right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0" xfId="9" applyNumberFormat="1" applyFont="1" applyFill="1" applyBorder="1" applyAlignment="1">
      <alignment vertical="center" wrapText="1"/>
    </xf>
    <xf numFmtId="4" fontId="7" fillId="0" borderId="0" xfId="9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4" fontId="17" fillId="0" borderId="0" xfId="1" applyNumberFormat="1" applyFont="1" applyBorder="1" applyAlignment="1">
      <alignment horizontal="right" vertical="center" wrapText="1"/>
    </xf>
    <xf numFmtId="9" fontId="7" fillId="0" borderId="0" xfId="4" applyNumberFormat="1" applyFont="1" applyFill="1" applyBorder="1" applyAlignment="1">
      <alignment horizontal="right" vertical="center" wrapText="1"/>
    </xf>
    <xf numFmtId="4" fontId="6" fillId="3" borderId="7" xfId="5" applyNumberFormat="1" applyFont="1" applyFill="1" applyBorder="1" applyAlignment="1">
      <alignment vertical="center" wrapText="1"/>
    </xf>
    <xf numFmtId="4" fontId="6" fillId="3" borderId="7" xfId="8" applyNumberFormat="1" applyFont="1" applyFill="1" applyBorder="1" applyAlignment="1">
      <alignment vertical="center" wrapText="1"/>
    </xf>
    <xf numFmtId="4" fontId="6" fillId="3" borderId="24" xfId="8" applyNumberFormat="1" applyFont="1" applyFill="1" applyBorder="1" applyAlignment="1">
      <alignment vertical="center" wrapText="1"/>
    </xf>
    <xf numFmtId="4" fontId="6" fillId="3" borderId="8" xfId="8" applyNumberFormat="1" applyFont="1" applyFill="1" applyBorder="1" applyAlignment="1">
      <alignment vertical="center" wrapText="1"/>
    </xf>
    <xf numFmtId="4" fontId="6" fillId="3" borderId="10" xfId="8" applyNumberFormat="1" applyFont="1" applyFill="1" applyBorder="1" applyAlignment="1">
      <alignment vertical="center" wrapText="1"/>
    </xf>
    <xf numFmtId="4" fontId="18" fillId="0" borderId="40" xfId="1" applyNumberFormat="1" applyFont="1" applyFill="1" applyBorder="1" applyAlignment="1">
      <alignment horizontal="right" vertical="center" wrapText="1"/>
    </xf>
    <xf numFmtId="9" fontId="19" fillId="0" borderId="40" xfId="4" applyNumberFormat="1" applyFont="1" applyFill="1" applyBorder="1" applyAlignment="1">
      <alignment horizontal="right" vertical="center" wrapText="1"/>
    </xf>
    <xf numFmtId="4" fontId="7" fillId="6" borderId="38" xfId="5" applyNumberFormat="1" applyFont="1" applyFill="1" applyBorder="1" applyAlignment="1">
      <alignment vertical="center" wrapText="1"/>
    </xf>
    <xf numFmtId="4" fontId="7" fillId="6" borderId="38" xfId="1" applyNumberFormat="1" applyFont="1" applyFill="1" applyBorder="1" applyAlignment="1">
      <alignment vertical="center" wrapText="1"/>
    </xf>
    <xf numFmtId="4" fontId="7" fillId="6" borderId="40" xfId="5" applyNumberFormat="1" applyFont="1" applyFill="1" applyBorder="1" applyAlignment="1">
      <alignment vertical="center" wrapText="1"/>
    </xf>
    <xf numFmtId="4" fontId="19" fillId="6" borderId="40" xfId="1" applyNumberFormat="1" applyFont="1" applyFill="1" applyBorder="1" applyAlignment="1">
      <alignment vertical="center" wrapText="1"/>
    </xf>
    <xf numFmtId="4" fontId="7" fillId="6" borderId="40" xfId="1" applyNumberFormat="1" applyFont="1" applyFill="1" applyBorder="1" applyAlignment="1">
      <alignment vertical="center" wrapText="1"/>
    </xf>
    <xf numFmtId="4" fontId="7" fillId="7" borderId="38" xfId="5" applyNumberFormat="1" applyFont="1" applyFill="1" applyBorder="1" applyAlignment="1">
      <alignment vertical="center" wrapText="1"/>
    </xf>
    <xf numFmtId="4" fontId="7" fillId="7" borderId="40" xfId="5" applyNumberFormat="1" applyFont="1" applyFill="1" applyBorder="1" applyAlignment="1">
      <alignment vertical="center" wrapText="1"/>
    </xf>
    <xf numFmtId="4" fontId="7" fillId="7" borderId="40" xfId="1" applyNumberFormat="1" applyFont="1" applyFill="1" applyBorder="1" applyAlignment="1">
      <alignment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2" fontId="5" fillId="0" borderId="11" xfId="2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33" xfId="0" applyFont="1" applyBorder="1"/>
    <xf numFmtId="0" fontId="0" fillId="0" borderId="31" xfId="0" applyFont="1" applyBorder="1"/>
    <xf numFmtId="0" fontId="7" fillId="0" borderId="31" xfId="0" applyFont="1" applyFill="1" applyBorder="1" applyAlignment="1">
      <alignment vertical="center"/>
    </xf>
    <xf numFmtId="0" fontId="13" fillId="8" borderId="30" xfId="0" applyFont="1" applyFill="1" applyBorder="1" applyAlignment="1">
      <alignment horizontal="center" vertical="center"/>
    </xf>
    <xf numFmtId="43" fontId="7" fillId="0" borderId="12" xfId="1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3" fontId="7" fillId="8" borderId="12" xfId="1" applyFont="1" applyFill="1" applyBorder="1" applyAlignment="1">
      <alignment horizontal="left" wrapText="1"/>
    </xf>
    <xf numFmtId="0" fontId="6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5" applyNumberFormat="1" applyFont="1" applyFill="1" applyBorder="1" applyAlignment="1">
      <alignment horizontal="center" vertical="center" wrapText="1"/>
    </xf>
    <xf numFmtId="0" fontId="6" fillId="3" borderId="10" xfId="5" applyNumberFormat="1" applyFont="1" applyFill="1" applyBorder="1" applyAlignment="1">
      <alignment horizontal="center" vertical="center" wrapText="1"/>
    </xf>
    <xf numFmtId="0" fontId="6" fillId="3" borderId="20" xfId="5" applyNumberFormat="1" applyFont="1" applyFill="1" applyBorder="1" applyAlignment="1">
      <alignment horizontal="center" vertical="center" wrapText="1"/>
    </xf>
    <xf numFmtId="0" fontId="6" fillId="3" borderId="21" xfId="5" applyNumberFormat="1" applyFont="1" applyFill="1" applyBorder="1" applyAlignment="1">
      <alignment horizontal="center" vertical="center" wrapText="1"/>
    </xf>
    <xf numFmtId="4" fontId="6" fillId="3" borderId="22" xfId="5" applyNumberFormat="1" applyFont="1" applyFill="1" applyBorder="1" applyAlignment="1">
      <alignment horizontal="center" vertical="center" wrapText="1"/>
    </xf>
    <xf numFmtId="4" fontId="6" fillId="3" borderId="5" xfId="5" applyNumberFormat="1" applyFont="1" applyFill="1" applyBorder="1" applyAlignment="1">
      <alignment horizontal="center" vertical="center" wrapText="1"/>
    </xf>
    <xf numFmtId="0" fontId="6" fillId="3" borderId="13" xfId="5" applyNumberFormat="1" applyFont="1" applyFill="1" applyBorder="1" applyAlignment="1">
      <alignment horizontal="center" vertical="center" wrapText="1"/>
    </xf>
    <xf numFmtId="0" fontId="6" fillId="3" borderId="14" xfId="5" applyNumberFormat="1" applyFont="1" applyFill="1" applyBorder="1" applyAlignment="1">
      <alignment horizontal="center" vertical="center" wrapText="1"/>
    </xf>
    <xf numFmtId="9" fontId="6" fillId="3" borderId="25" xfId="4" applyNumberFormat="1" applyFont="1" applyFill="1" applyBorder="1" applyAlignment="1">
      <alignment horizontal="center" vertical="center" wrapText="1"/>
    </xf>
    <xf numFmtId="9" fontId="6" fillId="3" borderId="39" xfId="4" applyNumberFormat="1" applyFont="1" applyFill="1" applyBorder="1" applyAlignment="1">
      <alignment horizontal="center" vertical="center" wrapText="1"/>
    </xf>
    <xf numFmtId="9" fontId="6" fillId="3" borderId="42" xfId="4" applyNumberFormat="1" applyFont="1" applyFill="1" applyBorder="1" applyAlignment="1">
      <alignment horizontal="center" vertical="center" wrapText="1"/>
    </xf>
    <xf numFmtId="0" fontId="6" fillId="3" borderId="16" xfId="5" applyNumberFormat="1" applyFont="1" applyFill="1" applyBorder="1" applyAlignment="1">
      <alignment horizontal="center" vertical="center" wrapText="1"/>
    </xf>
    <xf numFmtId="0" fontId="6" fillId="3" borderId="12" xfId="5" applyNumberFormat="1" applyFont="1" applyFill="1" applyBorder="1" applyAlignment="1">
      <alignment horizontal="center" vertical="center" wrapText="1"/>
    </xf>
    <xf numFmtId="0" fontId="6" fillId="3" borderId="11" xfId="5" applyNumberFormat="1" applyFont="1" applyFill="1" applyBorder="1" applyAlignment="1">
      <alignment horizontal="center" vertical="center" wrapText="1"/>
    </xf>
    <xf numFmtId="0" fontId="6" fillId="3" borderId="17" xfId="5" applyNumberFormat="1" applyFont="1" applyFill="1" applyBorder="1" applyAlignment="1">
      <alignment horizontal="center" vertical="center" wrapText="1"/>
    </xf>
    <xf numFmtId="0" fontId="6" fillId="3" borderId="18" xfId="5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3" fontId="9" fillId="3" borderId="4" xfId="0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center"/>
    </xf>
    <xf numFmtId="43" fontId="9" fillId="3" borderId="4" xfId="1" applyNumberFormat="1" applyFont="1" applyFill="1" applyBorder="1" applyAlignment="1">
      <alignment horizontal="center" vertical="center"/>
    </xf>
    <xf numFmtId="43" fontId="9" fillId="3" borderId="5" xfId="1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5" fillId="4" borderId="16" xfId="3" applyFont="1" applyFill="1" applyBorder="1" applyAlignment="1">
      <alignment horizontal="center" vertical="center" wrapText="1"/>
    </xf>
    <xf numFmtId="43" fontId="5" fillId="4" borderId="11" xfId="3" applyFont="1" applyFill="1" applyBorder="1" applyAlignment="1">
      <alignment horizontal="center" vertical="center" wrapText="1"/>
    </xf>
    <xf numFmtId="43" fontId="5" fillId="4" borderId="12" xfId="3" applyFont="1" applyFill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 wrapText="1"/>
    </xf>
    <xf numFmtId="2" fontId="5" fillId="0" borderId="11" xfId="2" applyNumberFormat="1" applyFont="1" applyBorder="1" applyAlignment="1">
      <alignment horizontal="center" vertical="center" wrapText="1"/>
    </xf>
    <xf numFmtId="2" fontId="5" fillId="0" borderId="12" xfId="2" applyNumberFormat="1" applyFont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9"/>
    <cellStyle name="Normal 5" xfId="5"/>
    <cellStyle name="Porcentagem" xfId="4" builtinId="5"/>
    <cellStyle name="Separador de milhares 3" xfId="6"/>
    <cellStyle name="Separador de milhares 3 2" xfId="8"/>
    <cellStyle name="Vírgula" xfId="1" builtinId="3"/>
    <cellStyle name="Vírgula 2" xfId="3"/>
    <cellStyle name="Vírgul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923924</xdr:colOff>
      <xdr:row>0</xdr:row>
      <xdr:rowOff>104775</xdr:rowOff>
    </xdr:from>
    <xdr:ext cx="3076576" cy="743011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57274" y="104775"/>
          <a:ext cx="3076576" cy="743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Resumo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6106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22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610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8201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4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52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52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52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52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5036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96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96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96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96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5036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6500" y="4707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6500" y="4707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6500" y="4707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6500" y="4707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6500" y="6595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6500" y="6595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6500" y="6595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6500" y="6595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6500" y="93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6500" y="93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6500" y="93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6500" y="931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6500" y="233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6500" y="233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847294" y="896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847294" y="896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847294" y="896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0847294" y="896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2015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847294" y="403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847294" y="403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847294" y="403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0847294" y="403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65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65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30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30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65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465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8511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240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30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30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6500" y="15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6500" y="15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8489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8489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2015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zoomScaleNormal="100" zoomScaleSheetLayoutView="100" workbookViewId="0">
      <selection activeCell="D14" sqref="D14:D18"/>
    </sheetView>
  </sheetViews>
  <sheetFormatPr defaultColWidth="9.140625" defaultRowHeight="15"/>
  <cols>
    <col min="1" max="1" width="2" style="98" customWidth="1"/>
    <col min="2" max="2" width="9.7109375" style="98" customWidth="1"/>
    <col min="3" max="3" width="59.42578125" style="98" customWidth="1"/>
    <col min="4" max="4" width="19.7109375" style="98" bestFit="1" customWidth="1"/>
    <col min="5" max="25" width="3.7109375" style="98" customWidth="1"/>
    <col min="26" max="26" width="19.28515625" style="98" customWidth="1"/>
    <col min="27" max="27" width="19.140625" style="98" customWidth="1"/>
    <col min="28" max="28" width="9.140625" style="98"/>
    <col min="29" max="29" width="15.140625" style="98" customWidth="1"/>
    <col min="30" max="16384" width="9.140625" style="98"/>
  </cols>
  <sheetData>
    <row r="1" spans="1:31">
      <c r="B1" s="217"/>
      <c r="C1" s="213"/>
      <c r="D1" s="99"/>
    </row>
    <row r="2" spans="1:31">
      <c r="B2" s="218"/>
      <c r="C2" s="214"/>
      <c r="D2" s="100"/>
    </row>
    <row r="3" spans="1:31">
      <c r="B3" s="218"/>
      <c r="C3" s="214"/>
      <c r="D3" s="100"/>
    </row>
    <row r="4" spans="1:31">
      <c r="B4" s="218"/>
      <c r="C4" s="214"/>
      <c r="D4" s="100"/>
    </row>
    <row r="5" spans="1:31">
      <c r="A5" s="101"/>
      <c r="B5" s="219"/>
      <c r="C5" s="215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104"/>
    </row>
    <row r="6" spans="1:31">
      <c r="A6" s="101"/>
      <c r="B6" s="222" t="s">
        <v>31</v>
      </c>
      <c r="C6" s="216" t="s">
        <v>112</v>
      </c>
      <c r="D6" s="105" t="s">
        <v>113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  <c r="AA6" s="107"/>
    </row>
    <row r="7" spans="1:31" ht="30" customHeight="1">
      <c r="A7" s="101"/>
      <c r="B7" s="223">
        <v>1</v>
      </c>
      <c r="C7" s="226" t="s">
        <v>198</v>
      </c>
      <c r="D7" s="220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  <c r="AA7" s="107"/>
    </row>
    <row r="8" spans="1:31" ht="26.25" customHeight="1">
      <c r="A8" s="103"/>
      <c r="B8" s="224" t="s">
        <v>6</v>
      </c>
      <c r="C8" s="227" t="str">
        <f>'Serviços Iniciais'!B4</f>
        <v>Serviços Iniciais</v>
      </c>
      <c r="D8" s="221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C8" s="110"/>
      <c r="AE8" s="111"/>
    </row>
    <row r="9" spans="1:31" ht="26.25" customHeight="1">
      <c r="A9" s="103"/>
      <c r="B9" s="224" t="s">
        <v>7</v>
      </c>
      <c r="C9" s="227" t="str">
        <f>'Centro de Visitantes'!B4</f>
        <v>Centro de Visitantes</v>
      </c>
      <c r="D9" s="221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C9" s="110"/>
      <c r="AE9" s="111"/>
    </row>
    <row r="10" spans="1:31" ht="26.25" customHeight="1">
      <c r="A10" s="103"/>
      <c r="B10" s="224" t="s">
        <v>8</v>
      </c>
      <c r="C10" s="227" t="str">
        <f>Vestiário!B4</f>
        <v>Demolição do vestiário</v>
      </c>
      <c r="D10" s="221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C10" s="110"/>
      <c r="AE10" s="111"/>
    </row>
    <row r="11" spans="1:31" ht="26.25" customHeight="1">
      <c r="A11" s="103"/>
      <c r="B11" s="224" t="s">
        <v>9</v>
      </c>
      <c r="C11" s="227" t="s">
        <v>766</v>
      </c>
      <c r="D11" s="221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C11" s="110"/>
      <c r="AE11" s="111"/>
    </row>
    <row r="12" spans="1:31" ht="26.25" customHeight="1">
      <c r="A12" s="103"/>
      <c r="B12" s="224" t="s">
        <v>10</v>
      </c>
      <c r="C12" s="227" t="s">
        <v>254</v>
      </c>
      <c r="D12" s="221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C12" s="110"/>
      <c r="AE12" s="111"/>
    </row>
    <row r="13" spans="1:31" ht="30" customHeight="1">
      <c r="A13" s="103"/>
      <c r="B13" s="223">
        <v>2</v>
      </c>
      <c r="C13" s="226" t="s">
        <v>774</v>
      </c>
      <c r="D13" s="225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C13" s="110"/>
      <c r="AE13" s="111"/>
    </row>
    <row r="14" spans="1:31" ht="26.25" customHeight="1">
      <c r="A14" s="103"/>
      <c r="B14" s="224" t="s">
        <v>17</v>
      </c>
      <c r="C14" s="227" t="s">
        <v>775</v>
      </c>
      <c r="D14" s="221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9"/>
      <c r="AC14" s="110"/>
      <c r="AE14" s="111"/>
    </row>
    <row r="15" spans="1:31" ht="26.25" customHeight="1">
      <c r="A15" s="103"/>
      <c r="B15" s="228" t="s">
        <v>40</v>
      </c>
      <c r="C15" s="229"/>
      <c r="D15" s="113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C15" s="110"/>
      <c r="AE15" s="111"/>
    </row>
    <row r="16" spans="1:31" ht="26.25" customHeight="1">
      <c r="A16" s="103"/>
      <c r="B16" s="228" t="s">
        <v>114</v>
      </c>
      <c r="C16" s="229"/>
      <c r="D16" s="112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  <c r="AC16" s="110"/>
      <c r="AE16" s="111"/>
    </row>
    <row r="17" spans="1:31" ht="26.25" customHeight="1">
      <c r="A17" s="103"/>
      <c r="B17" s="228" t="s">
        <v>764</v>
      </c>
      <c r="C17" s="229"/>
      <c r="D17" s="113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  <c r="AC17" s="110"/>
      <c r="AE17" s="111"/>
    </row>
    <row r="18" spans="1:31" ht="26.25" customHeight="1">
      <c r="A18" s="103"/>
      <c r="B18" s="230" t="s">
        <v>81</v>
      </c>
      <c r="C18" s="231"/>
      <c r="D18" s="114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  <c r="AC18" s="110"/>
      <c r="AE18" s="111"/>
    </row>
    <row r="19" spans="1:31">
      <c r="A19" s="103"/>
      <c r="B19" s="103"/>
      <c r="C19" s="11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  <c r="AC19" s="110"/>
      <c r="AE19" s="111"/>
    </row>
    <row r="20" spans="1:31">
      <c r="A20" s="103"/>
      <c r="B20" s="103"/>
      <c r="C20" s="11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  <c r="AC20" s="110"/>
      <c r="AE20" s="111"/>
    </row>
    <row r="21" spans="1:31">
      <c r="A21" s="103"/>
      <c r="B21" s="103"/>
      <c r="C21" s="11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  <c r="AC21" s="110"/>
      <c r="AE21" s="111"/>
    </row>
    <row r="22" spans="1:31">
      <c r="A22" s="103"/>
      <c r="B22" s="103"/>
      <c r="C22" s="11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C22" s="110"/>
      <c r="AE22" s="111"/>
    </row>
    <row r="23" spans="1:31">
      <c r="A23" s="116"/>
      <c r="B23" s="116"/>
      <c r="C23" s="115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17"/>
      <c r="AA23" s="118"/>
      <c r="AC23" s="110"/>
      <c r="AE23" s="111"/>
    </row>
    <row r="24" spans="1:31">
      <c r="A24" s="115"/>
      <c r="B24" s="115"/>
      <c r="C24" s="115"/>
      <c r="D24" s="108"/>
      <c r="E24" s="108"/>
      <c r="F24" s="108"/>
      <c r="G24" s="108"/>
      <c r="H24" s="108"/>
      <c r="I24" s="108"/>
      <c r="J24" s="108"/>
      <c r="K24" s="108"/>
      <c r="L24" s="10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75"/>
      <c r="AA24" s="120"/>
      <c r="AC24" s="110"/>
      <c r="AE24" s="111"/>
    </row>
    <row r="25" spans="1:31">
      <c r="A25" s="103"/>
      <c r="B25" s="103"/>
      <c r="C25" s="103"/>
      <c r="D25" s="108"/>
      <c r="E25" s="108"/>
      <c r="F25" s="108"/>
      <c r="G25" s="108"/>
      <c r="H25" s="108"/>
      <c r="I25" s="108"/>
      <c r="J25" s="108"/>
      <c r="K25" s="108"/>
      <c r="L25" s="121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75"/>
      <c r="AA25" s="120"/>
      <c r="AC25" s="110"/>
    </row>
    <row r="26" spans="1:31">
      <c r="A26" s="115"/>
      <c r="B26" s="115"/>
      <c r="C26" s="115"/>
      <c r="D26" s="108"/>
      <c r="E26" s="108"/>
      <c r="F26" s="108"/>
      <c r="G26" s="108"/>
      <c r="H26" s="108"/>
      <c r="I26" s="108"/>
      <c r="J26" s="108"/>
      <c r="K26" s="108"/>
      <c r="L26" s="108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75"/>
      <c r="AA26" s="120"/>
      <c r="AC26" s="110"/>
    </row>
  </sheetData>
  <mergeCells count="4">
    <mergeCell ref="B15:C15"/>
    <mergeCell ref="B16:C16"/>
    <mergeCell ref="B17:C17"/>
    <mergeCell ref="B18:C18"/>
  </mergeCells>
  <printOptions horizontalCentered="1"/>
  <pageMargins left="0.19685039370078741" right="0.19685039370078741" top="1.3779527559055118" bottom="0.98425196850393704" header="0.19685039370078741" footer="0.19685039370078741"/>
  <pageSetup paperSize="9" orientation="landscape" r:id="rId1"/>
  <headerFooter>
    <oddHeader>&amp;L&amp;G&amp;C&amp;"Ecofont Vera Sans,Negrito"&amp;14
PESM - NÚCLEO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0" zoomScale="89" zoomScaleNormal="89" zoomScaleSheetLayoutView="100" zoomScalePageLayoutView="89" workbookViewId="0">
      <selection activeCell="I43" sqref="I43:I47"/>
    </sheetView>
  </sheetViews>
  <sheetFormatPr defaultRowHeight="15"/>
  <cols>
    <col min="2" max="2" width="44.140625" customWidth="1"/>
    <col min="3" max="10" width="18" customWidth="1"/>
    <col min="12" max="12" width="11.28515625" customWidth="1"/>
  </cols>
  <sheetData>
    <row r="1" spans="1:10">
      <c r="B1" s="175" t="s">
        <v>650</v>
      </c>
    </row>
    <row r="2" spans="1:10" ht="15" customHeight="1">
      <c r="A2" s="232" t="s">
        <v>31</v>
      </c>
      <c r="B2" s="234" t="s">
        <v>640</v>
      </c>
      <c r="C2" s="176"/>
      <c r="D2" s="176"/>
      <c r="E2" s="176"/>
      <c r="F2" s="176"/>
      <c r="G2" s="176"/>
      <c r="H2" s="176"/>
      <c r="I2" s="236" t="s">
        <v>40</v>
      </c>
      <c r="J2" s="237"/>
    </row>
    <row r="3" spans="1:10">
      <c r="A3" s="233"/>
      <c r="B3" s="235"/>
      <c r="C3" s="177" t="s">
        <v>641</v>
      </c>
      <c r="D3" s="177" t="s">
        <v>642</v>
      </c>
      <c r="E3" s="177" t="s">
        <v>643</v>
      </c>
      <c r="F3" s="177" t="s">
        <v>644</v>
      </c>
      <c r="G3" s="177" t="s">
        <v>645</v>
      </c>
      <c r="H3" s="177" t="s">
        <v>646</v>
      </c>
      <c r="I3" s="178" t="s">
        <v>647</v>
      </c>
      <c r="J3" s="179" t="s">
        <v>648</v>
      </c>
    </row>
    <row r="4" spans="1:10" ht="30" customHeight="1">
      <c r="A4" s="208">
        <v>1</v>
      </c>
      <c r="B4" s="209" t="s">
        <v>676</v>
      </c>
      <c r="C4" s="203"/>
      <c r="D4" s="203"/>
      <c r="E4" s="203"/>
      <c r="F4" s="203"/>
      <c r="G4" s="203"/>
      <c r="H4" s="203"/>
      <c r="I4" s="198"/>
      <c r="J4" s="199"/>
    </row>
    <row r="5" spans="1:10" ht="30" customHeight="1">
      <c r="A5" s="180" t="s">
        <v>6</v>
      </c>
      <c r="B5" s="181" t="str">
        <f>'Serviços Iniciais'!C5</f>
        <v>Serviços Iniciais gerais</v>
      </c>
      <c r="C5" s="205"/>
      <c r="D5" s="200"/>
      <c r="E5" s="200"/>
      <c r="F5" s="201"/>
      <c r="G5" s="201"/>
      <c r="H5" s="201"/>
      <c r="I5" s="182"/>
      <c r="J5" s="183" t="e">
        <f>I5/$I$49</f>
        <v>#DIV/0!</v>
      </c>
    </row>
    <row r="6" spans="1:10" ht="30" customHeight="1">
      <c r="A6" s="184" t="s">
        <v>7</v>
      </c>
      <c r="B6" s="185" t="str">
        <f>'Serviços Iniciais'!C12</f>
        <v>Projetos</v>
      </c>
      <c r="C6" s="206">
        <f>I6/2</f>
        <v>0</v>
      </c>
      <c r="D6" s="206">
        <f>C6</f>
        <v>0</v>
      </c>
      <c r="E6" s="202"/>
      <c r="F6" s="202"/>
      <c r="G6" s="202"/>
      <c r="H6" s="202"/>
      <c r="I6" s="182"/>
      <c r="J6" s="183" t="e">
        <f>I6/$I$49</f>
        <v>#DIV/0!</v>
      </c>
    </row>
    <row r="7" spans="1:10" ht="30" customHeight="1">
      <c r="A7" s="208">
        <v>2</v>
      </c>
      <c r="B7" s="209" t="str">
        <f>'Centro de Visitantes'!B4</f>
        <v>Centro de Visitantes</v>
      </c>
      <c r="C7" s="203"/>
      <c r="D7" s="203"/>
      <c r="E7" s="203"/>
      <c r="F7" s="203"/>
      <c r="G7" s="203"/>
      <c r="H7" s="203"/>
      <c r="I7" s="198"/>
      <c r="J7" s="199"/>
    </row>
    <row r="8" spans="1:10" ht="30" customHeight="1">
      <c r="A8" s="184" t="s">
        <v>17</v>
      </c>
      <c r="B8" s="186" t="str">
        <f>'Centro de Visitantes'!C5</f>
        <v>Serviços inciais</v>
      </c>
      <c r="C8" s="207">
        <f>I8</f>
        <v>0</v>
      </c>
      <c r="D8" s="204"/>
      <c r="E8" s="204"/>
      <c r="F8" s="204"/>
      <c r="G8" s="204"/>
      <c r="H8" s="204"/>
      <c r="I8" s="182"/>
      <c r="J8" s="183" t="e">
        <f t="shared" ref="J8:J20" si="0">I8/$I$49</f>
        <v>#DIV/0!</v>
      </c>
    </row>
    <row r="9" spans="1:10" ht="30" customHeight="1">
      <c r="A9" s="184" t="s">
        <v>18</v>
      </c>
      <c r="B9" s="186" t="str">
        <f>'Centro de Visitantes'!C8</f>
        <v xml:space="preserve">Telhado </v>
      </c>
      <c r="C9" s="207">
        <f>I9/2</f>
        <v>0</v>
      </c>
      <c r="D9" s="207">
        <f>C9</f>
        <v>0</v>
      </c>
      <c r="E9" s="204"/>
      <c r="F9" s="204"/>
      <c r="G9" s="204"/>
      <c r="H9" s="204"/>
      <c r="I9" s="182"/>
      <c r="J9" s="183" t="e">
        <f t="shared" si="0"/>
        <v>#DIV/0!</v>
      </c>
    </row>
    <row r="10" spans="1:10" ht="30" customHeight="1">
      <c r="A10" s="184" t="s">
        <v>19</v>
      </c>
      <c r="B10" s="186" t="str">
        <f>'Centro de Visitantes'!C24</f>
        <v>Retirada de entulho de obra</v>
      </c>
      <c r="C10" s="207"/>
      <c r="D10" s="207"/>
      <c r="E10" s="207"/>
      <c r="F10" s="207"/>
      <c r="G10" s="207"/>
      <c r="H10" s="207"/>
      <c r="I10" s="182"/>
      <c r="J10" s="183" t="e">
        <f t="shared" si="0"/>
        <v>#DIV/0!</v>
      </c>
    </row>
    <row r="11" spans="1:10" ht="30" customHeight="1">
      <c r="A11" s="184" t="s">
        <v>20</v>
      </c>
      <c r="B11" s="186" t="str">
        <f>'Centro de Visitantes'!C27</f>
        <v>Pisos</v>
      </c>
      <c r="C11" s="204"/>
      <c r="D11" s="207"/>
      <c r="E11" s="204"/>
      <c r="F11" s="204"/>
      <c r="G11" s="204"/>
      <c r="H11" s="204"/>
      <c r="I11" s="182"/>
      <c r="J11" s="183" t="e">
        <f t="shared" si="0"/>
        <v>#DIV/0!</v>
      </c>
    </row>
    <row r="12" spans="1:10" ht="30" customHeight="1">
      <c r="A12" s="184" t="s">
        <v>21</v>
      </c>
      <c r="B12" s="186" t="str">
        <f>'Centro de Visitantes'!C31</f>
        <v>Lanchonete</v>
      </c>
      <c r="C12" s="204"/>
      <c r="D12" s="207"/>
      <c r="E12" s="204"/>
      <c r="F12" s="207"/>
      <c r="G12" s="207"/>
      <c r="H12" s="207"/>
      <c r="I12" s="182"/>
      <c r="J12" s="183" t="e">
        <f t="shared" si="0"/>
        <v>#DIV/0!</v>
      </c>
    </row>
    <row r="13" spans="1:10" ht="30" customHeight="1">
      <c r="A13" s="184" t="s">
        <v>22</v>
      </c>
      <c r="B13" s="186" t="str">
        <f>'Centro de Visitantes'!C56</f>
        <v>Portas e Esquadrias</v>
      </c>
      <c r="C13" s="204"/>
      <c r="D13" s="204"/>
      <c r="E13" s="204"/>
      <c r="F13" s="207">
        <f>I13/2</f>
        <v>0</v>
      </c>
      <c r="G13" s="207">
        <f>F13</f>
        <v>0</v>
      </c>
      <c r="H13" s="204"/>
      <c r="I13" s="182"/>
      <c r="J13" s="183" t="e">
        <f t="shared" si="0"/>
        <v>#DIV/0!</v>
      </c>
    </row>
    <row r="14" spans="1:10" ht="30" customHeight="1">
      <c r="A14" s="184" t="s">
        <v>23</v>
      </c>
      <c r="B14" s="186" t="str">
        <f>'Centro de Visitantes'!C70</f>
        <v>Hidraulica sanitários</v>
      </c>
      <c r="C14" s="204"/>
      <c r="D14" s="204"/>
      <c r="E14" s="207">
        <f>I14/2</f>
        <v>0</v>
      </c>
      <c r="F14" s="207">
        <f>E14</f>
        <v>0</v>
      </c>
      <c r="G14" s="204"/>
      <c r="H14" s="204"/>
      <c r="I14" s="182"/>
      <c r="J14" s="183" t="e">
        <f t="shared" si="0"/>
        <v>#DIV/0!</v>
      </c>
    </row>
    <row r="15" spans="1:10" ht="30" customHeight="1">
      <c r="A15" s="184" t="s">
        <v>24</v>
      </c>
      <c r="B15" s="186" t="str">
        <f>'Centro de Visitantes'!C87</f>
        <v>Prevenção e combate a incêndio</v>
      </c>
      <c r="C15" s="204"/>
      <c r="D15" s="204"/>
      <c r="E15" s="204"/>
      <c r="F15" s="204"/>
      <c r="G15" s="204"/>
      <c r="H15" s="207"/>
      <c r="I15" s="182"/>
      <c r="J15" s="183" t="e">
        <f t="shared" si="0"/>
        <v>#DIV/0!</v>
      </c>
    </row>
    <row r="16" spans="1:10" ht="30" customHeight="1">
      <c r="A16" s="184" t="s">
        <v>25</v>
      </c>
      <c r="B16" s="186" t="str">
        <f>'Centro de Visitantes'!C94</f>
        <v>Revestimentos</v>
      </c>
      <c r="C16" s="204"/>
      <c r="D16" s="204"/>
      <c r="E16" s="204"/>
      <c r="F16" s="207"/>
      <c r="G16" s="207"/>
      <c r="H16" s="207"/>
      <c r="I16" s="182"/>
      <c r="J16" s="183" t="e">
        <f t="shared" si="0"/>
        <v>#DIV/0!</v>
      </c>
    </row>
    <row r="17" spans="1:10" ht="30" customHeight="1">
      <c r="A17" s="184" t="s">
        <v>116</v>
      </c>
      <c r="B17" s="186" t="str">
        <f>'Centro de Visitantes'!C104</f>
        <v xml:space="preserve">Recuperação Estrutura </v>
      </c>
      <c r="C17" s="204"/>
      <c r="D17" s="204"/>
      <c r="E17" s="207"/>
      <c r="F17" s="207"/>
      <c r="G17" s="204"/>
      <c r="H17" s="204"/>
      <c r="I17" s="182"/>
      <c r="J17" s="183" t="e">
        <f t="shared" si="0"/>
        <v>#DIV/0!</v>
      </c>
    </row>
    <row r="18" spans="1:10" ht="30" customHeight="1">
      <c r="A18" s="184" t="s">
        <v>277</v>
      </c>
      <c r="B18" s="186" t="str">
        <f>'Centro de Visitantes'!C124</f>
        <v>Instalações Elétricas</v>
      </c>
      <c r="C18" s="204"/>
      <c r="D18" s="204"/>
      <c r="E18" s="207">
        <f>I18/3</f>
        <v>0</v>
      </c>
      <c r="F18" s="207">
        <f>E18</f>
        <v>0</v>
      </c>
      <c r="G18" s="207">
        <f>F18</f>
        <v>0</v>
      </c>
      <c r="H18" s="204"/>
      <c r="I18" s="182"/>
      <c r="J18" s="183" t="e">
        <f t="shared" si="0"/>
        <v>#DIV/0!</v>
      </c>
    </row>
    <row r="19" spans="1:10" ht="30" customHeight="1">
      <c r="A19" s="184" t="s">
        <v>278</v>
      </c>
      <c r="B19" s="186" t="str">
        <f>'Centro de Visitantes'!C162</f>
        <v xml:space="preserve">Poço tubular </v>
      </c>
      <c r="C19" s="204"/>
      <c r="D19" s="204"/>
      <c r="E19" s="207">
        <f>I19</f>
        <v>0</v>
      </c>
      <c r="F19" s="204"/>
      <c r="G19" s="204"/>
      <c r="H19" s="204"/>
      <c r="I19" s="182"/>
      <c r="J19" s="183" t="e">
        <f t="shared" si="0"/>
        <v>#DIV/0!</v>
      </c>
    </row>
    <row r="20" spans="1:10" ht="30" customHeight="1">
      <c r="A20" s="184" t="s">
        <v>332</v>
      </c>
      <c r="B20" s="186" t="str">
        <f>'Centro de Visitantes'!C192</f>
        <v xml:space="preserve">Limpeza </v>
      </c>
      <c r="C20" s="204"/>
      <c r="D20" s="204"/>
      <c r="E20" s="204"/>
      <c r="F20" s="204"/>
      <c r="G20" s="204"/>
      <c r="H20" s="207">
        <f>I20</f>
        <v>0</v>
      </c>
      <c r="I20" s="182"/>
      <c r="J20" s="183" t="e">
        <f t="shared" si="0"/>
        <v>#DIV/0!</v>
      </c>
    </row>
    <row r="21" spans="1:10" ht="30" customHeight="1">
      <c r="A21" s="208">
        <v>3</v>
      </c>
      <c r="B21" s="209" t="str">
        <f>Vestiário!B4</f>
        <v>Demolição do vestiário</v>
      </c>
      <c r="C21" s="204"/>
      <c r="D21" s="204"/>
      <c r="E21" s="204"/>
      <c r="F21" s="204"/>
      <c r="G21" s="204"/>
      <c r="H21" s="204"/>
      <c r="I21" s="182"/>
      <c r="J21" s="183"/>
    </row>
    <row r="22" spans="1:10" ht="30" customHeight="1">
      <c r="A22" s="184" t="s">
        <v>42</v>
      </c>
      <c r="B22" s="186" t="str">
        <f>Vestiário!C5</f>
        <v>Estrutura</v>
      </c>
      <c r="C22" s="204"/>
      <c r="D22" s="204"/>
      <c r="E22" s="204"/>
      <c r="F22" s="204"/>
      <c r="G22" s="207">
        <f>I22/2</f>
        <v>0</v>
      </c>
      <c r="H22" s="207">
        <f>G22</f>
        <v>0</v>
      </c>
      <c r="I22" s="182"/>
      <c r="J22" s="183" t="e">
        <f t="shared" ref="J22:J28" si="1">I22/$I$49</f>
        <v>#DIV/0!</v>
      </c>
    </row>
    <row r="23" spans="1:10" ht="30" customHeight="1">
      <c r="A23" s="184" t="s">
        <v>49</v>
      </c>
      <c r="B23" s="186" t="str">
        <f>Vestiário!C8</f>
        <v xml:space="preserve">Telhado </v>
      </c>
      <c r="C23" s="204"/>
      <c r="D23" s="204"/>
      <c r="E23" s="204"/>
      <c r="F23" s="204"/>
      <c r="G23" s="207">
        <f>I23</f>
        <v>0</v>
      </c>
      <c r="H23" s="204"/>
      <c r="I23" s="182"/>
      <c r="J23" s="183" t="e">
        <f t="shared" si="1"/>
        <v>#DIV/0!</v>
      </c>
    </row>
    <row r="24" spans="1:10" ht="30" customHeight="1">
      <c r="A24" s="184" t="s">
        <v>50</v>
      </c>
      <c r="B24" s="186" t="str">
        <f>Vestiário!C13</f>
        <v>Pisos</v>
      </c>
      <c r="C24" s="204"/>
      <c r="D24" s="204"/>
      <c r="E24" s="204"/>
      <c r="F24" s="204"/>
      <c r="G24" s="204"/>
      <c r="H24" s="207">
        <f>I24</f>
        <v>0</v>
      </c>
      <c r="I24" s="182"/>
      <c r="J24" s="183" t="e">
        <f t="shared" si="1"/>
        <v>#DIV/0!</v>
      </c>
    </row>
    <row r="25" spans="1:10" ht="30" customHeight="1">
      <c r="A25" s="184" t="s">
        <v>51</v>
      </c>
      <c r="B25" s="186" t="str">
        <f>Vestiário!C16</f>
        <v>Portas e Esquadrias</v>
      </c>
      <c r="C25" s="204"/>
      <c r="D25" s="204"/>
      <c r="E25" s="204"/>
      <c r="F25" s="204"/>
      <c r="G25" s="207">
        <f>I25</f>
        <v>0</v>
      </c>
      <c r="H25" s="204"/>
      <c r="I25" s="182"/>
      <c r="J25" s="183" t="e">
        <f t="shared" si="1"/>
        <v>#DIV/0!</v>
      </c>
    </row>
    <row r="26" spans="1:10" ht="30" customHeight="1">
      <c r="A26" s="184" t="s">
        <v>52</v>
      </c>
      <c r="B26" s="186" t="str">
        <f>Vestiário!C21</f>
        <v>Equipamentos sanitários</v>
      </c>
      <c r="C26" s="204"/>
      <c r="D26" s="204"/>
      <c r="E26" s="204"/>
      <c r="F26" s="204"/>
      <c r="G26" s="207">
        <f>I26</f>
        <v>0</v>
      </c>
      <c r="H26" s="204"/>
      <c r="I26" s="182"/>
      <c r="J26" s="183" t="e">
        <f t="shared" si="1"/>
        <v>#DIV/0!</v>
      </c>
    </row>
    <row r="27" spans="1:10" ht="30" customHeight="1">
      <c r="A27" s="184" t="s">
        <v>53</v>
      </c>
      <c r="B27" s="186" t="str">
        <f>Vestiário!C31</f>
        <v>Elevações</v>
      </c>
      <c r="C27" s="204"/>
      <c r="D27" s="204"/>
      <c r="E27" s="204"/>
      <c r="F27" s="204"/>
      <c r="G27" s="207">
        <f>I27</f>
        <v>0</v>
      </c>
      <c r="H27" s="204"/>
      <c r="I27" s="182"/>
      <c r="J27" s="183" t="e">
        <f t="shared" si="1"/>
        <v>#DIV/0!</v>
      </c>
    </row>
    <row r="28" spans="1:10" ht="30" customHeight="1">
      <c r="A28" s="184" t="s">
        <v>249</v>
      </c>
      <c r="B28" s="186" t="str">
        <f>Vestiário!C35</f>
        <v>Remoção e transporte</v>
      </c>
      <c r="C28" s="204"/>
      <c r="D28" s="204"/>
      <c r="E28" s="204"/>
      <c r="F28" s="204"/>
      <c r="G28" s="204"/>
      <c r="H28" s="207">
        <f>I28</f>
        <v>0</v>
      </c>
      <c r="I28" s="182"/>
      <c r="J28" s="183" t="e">
        <f t="shared" si="1"/>
        <v>#DIV/0!</v>
      </c>
    </row>
    <row r="29" spans="1:10" ht="30" customHeight="1">
      <c r="A29" s="208">
        <v>4</v>
      </c>
      <c r="B29" s="210" t="str">
        <f>Alojamento!B4</f>
        <v>Alojamento</v>
      </c>
      <c r="C29" s="204"/>
      <c r="D29" s="204"/>
      <c r="E29" s="204"/>
      <c r="F29" s="204"/>
      <c r="G29" s="204"/>
      <c r="H29" s="204"/>
      <c r="I29" s="182"/>
      <c r="J29" s="183"/>
    </row>
    <row r="30" spans="1:10" ht="30" customHeight="1">
      <c r="A30" s="184" t="s">
        <v>43</v>
      </c>
      <c r="B30" s="186" t="str">
        <f>Alojamento!C5</f>
        <v>Serviços inciais</v>
      </c>
      <c r="C30" s="207">
        <f>I30</f>
        <v>0</v>
      </c>
      <c r="D30" s="204"/>
      <c r="E30" s="204"/>
      <c r="F30" s="204"/>
      <c r="G30" s="204"/>
      <c r="H30" s="204"/>
      <c r="I30" s="182"/>
      <c r="J30" s="183" t="e">
        <f t="shared" ref="J30:J47" si="2">I30/$I$49</f>
        <v>#DIV/0!</v>
      </c>
    </row>
    <row r="31" spans="1:10" ht="30" customHeight="1">
      <c r="A31" s="184" t="s">
        <v>54</v>
      </c>
      <c r="B31" s="186" t="str">
        <f>Alojamento!C8</f>
        <v xml:space="preserve">Telhado </v>
      </c>
      <c r="C31" s="207">
        <f>I31/2</f>
        <v>0</v>
      </c>
      <c r="D31" s="207">
        <f>C31</f>
        <v>0</v>
      </c>
      <c r="E31" s="204"/>
      <c r="F31" s="204"/>
      <c r="G31" s="204"/>
      <c r="H31" s="204"/>
      <c r="I31" s="182"/>
      <c r="J31" s="183" t="e">
        <f t="shared" si="2"/>
        <v>#DIV/0!</v>
      </c>
    </row>
    <row r="32" spans="1:10" ht="30" customHeight="1">
      <c r="A32" s="184" t="s">
        <v>55</v>
      </c>
      <c r="B32" s="186" t="str">
        <f>Alojamento!C23</f>
        <v>Recuperação de estrutura</v>
      </c>
      <c r="C32" s="204"/>
      <c r="D32" s="204"/>
      <c r="E32" s="207">
        <f>I32/2</f>
        <v>0</v>
      </c>
      <c r="F32" s="207">
        <f>E32</f>
        <v>0</v>
      </c>
      <c r="G32" s="204"/>
      <c r="H32" s="204"/>
      <c r="I32" s="182"/>
      <c r="J32" s="183" t="e">
        <f t="shared" si="2"/>
        <v>#DIV/0!</v>
      </c>
    </row>
    <row r="33" spans="1:10" ht="30" customHeight="1">
      <c r="A33" s="184" t="s">
        <v>667</v>
      </c>
      <c r="B33" s="186" t="str">
        <f>Alojamento!C47</f>
        <v>Retiradas</v>
      </c>
      <c r="C33" s="207">
        <f>I33/6</f>
        <v>0</v>
      </c>
      <c r="D33" s="207">
        <f>C33</f>
        <v>0</v>
      </c>
      <c r="E33" s="207">
        <f>D33</f>
        <v>0</v>
      </c>
      <c r="F33" s="207">
        <f>E33</f>
        <v>0</v>
      </c>
      <c r="G33" s="207">
        <f>F33</f>
        <v>0</v>
      </c>
      <c r="H33" s="207">
        <f>G33</f>
        <v>0</v>
      </c>
      <c r="I33" s="182"/>
      <c r="J33" s="183" t="e">
        <f t="shared" si="2"/>
        <v>#DIV/0!</v>
      </c>
    </row>
    <row r="34" spans="1:10" ht="30" customHeight="1">
      <c r="A34" s="184" t="s">
        <v>668</v>
      </c>
      <c r="B34" s="186" t="str">
        <f>Alojamento!C50</f>
        <v>Portas e Esquadrias</v>
      </c>
      <c r="C34" s="204"/>
      <c r="D34" s="204"/>
      <c r="E34" s="204"/>
      <c r="F34" s="207">
        <f>I34/2</f>
        <v>0</v>
      </c>
      <c r="G34" s="207">
        <f>F34</f>
        <v>0</v>
      </c>
      <c r="H34" s="204"/>
      <c r="I34" s="182"/>
      <c r="J34" s="183" t="e">
        <f t="shared" si="2"/>
        <v>#DIV/0!</v>
      </c>
    </row>
    <row r="35" spans="1:10" ht="30" customHeight="1">
      <c r="A35" s="184" t="s">
        <v>669</v>
      </c>
      <c r="B35" s="186" t="str">
        <f>Alojamento!C66</f>
        <v>Equipamentos sanitários</v>
      </c>
      <c r="C35" s="204"/>
      <c r="D35" s="204"/>
      <c r="E35" s="207">
        <f>I35/2</f>
        <v>0</v>
      </c>
      <c r="F35" s="207">
        <f>E35</f>
        <v>0</v>
      </c>
      <c r="G35" s="204"/>
      <c r="H35" s="204"/>
      <c r="I35" s="182"/>
      <c r="J35" s="183" t="e">
        <f t="shared" si="2"/>
        <v>#DIV/0!</v>
      </c>
    </row>
    <row r="36" spans="1:10" ht="30" customHeight="1">
      <c r="A36" s="184" t="s">
        <v>670</v>
      </c>
      <c r="B36" s="186" t="str">
        <f>Alojamento!C102</f>
        <v>Prevenção e combate a incêndio</v>
      </c>
      <c r="C36" s="204"/>
      <c r="D36" s="204"/>
      <c r="E36" s="204"/>
      <c r="F36" s="204"/>
      <c r="G36" s="204"/>
      <c r="H36" s="207">
        <f>I36</f>
        <v>0</v>
      </c>
      <c r="I36" s="182"/>
      <c r="J36" s="183" t="e">
        <f t="shared" si="2"/>
        <v>#DIV/0!</v>
      </c>
    </row>
    <row r="37" spans="1:10" ht="30" customHeight="1">
      <c r="A37" s="184" t="s">
        <v>671</v>
      </c>
      <c r="B37" s="186" t="str">
        <f>Alojamento!C108</f>
        <v xml:space="preserve"> Revestimentos e vedações</v>
      </c>
      <c r="C37" s="204"/>
      <c r="D37" s="204"/>
      <c r="E37" s="204"/>
      <c r="F37" s="207">
        <f>I37/3</f>
        <v>0</v>
      </c>
      <c r="G37" s="207">
        <f>F37</f>
        <v>0</v>
      </c>
      <c r="H37" s="207">
        <f>G37</f>
        <v>0</v>
      </c>
      <c r="I37" s="182"/>
      <c r="J37" s="183" t="e">
        <f t="shared" si="2"/>
        <v>#DIV/0!</v>
      </c>
    </row>
    <row r="38" spans="1:10" ht="30" customHeight="1">
      <c r="A38" s="184" t="s">
        <v>672</v>
      </c>
      <c r="B38" s="186" t="str">
        <f>Alojamento!C121</f>
        <v>Abrigo de Gás</v>
      </c>
      <c r="C38" s="204"/>
      <c r="D38" s="204"/>
      <c r="E38" s="204"/>
      <c r="F38" s="204"/>
      <c r="G38" s="204"/>
      <c r="H38" s="207">
        <f>I38</f>
        <v>0</v>
      </c>
      <c r="I38" s="182"/>
      <c r="J38" s="183" t="e">
        <f t="shared" si="2"/>
        <v>#DIV/0!</v>
      </c>
    </row>
    <row r="39" spans="1:10" ht="30" customHeight="1">
      <c r="A39" s="184" t="s">
        <v>673</v>
      </c>
      <c r="B39" s="186" t="str">
        <f>Alojamento!C125</f>
        <v>Instalações Elétricas</v>
      </c>
      <c r="C39" s="204"/>
      <c r="D39" s="204"/>
      <c r="E39" s="207">
        <f>I39/3</f>
        <v>0</v>
      </c>
      <c r="F39" s="207">
        <f>E39</f>
        <v>0</v>
      </c>
      <c r="G39" s="207">
        <f>E39</f>
        <v>0</v>
      </c>
      <c r="H39" s="204"/>
      <c r="I39" s="182"/>
      <c r="J39" s="183" t="e">
        <f t="shared" si="2"/>
        <v>#DIV/0!</v>
      </c>
    </row>
    <row r="40" spans="1:10" ht="30" customHeight="1">
      <c r="A40" s="184" t="s">
        <v>674</v>
      </c>
      <c r="B40" s="186" t="str">
        <f>Alojamento!C166</f>
        <v>Pisos</v>
      </c>
      <c r="C40" s="204"/>
      <c r="D40" s="204"/>
      <c r="E40" s="204"/>
      <c r="F40" s="204"/>
      <c r="G40" s="204"/>
      <c r="H40" s="207">
        <f>I40</f>
        <v>0</v>
      </c>
      <c r="I40" s="182"/>
      <c r="J40" s="183" t="e">
        <f t="shared" si="2"/>
        <v>#DIV/0!</v>
      </c>
    </row>
    <row r="41" spans="1:10" ht="30" customHeight="1">
      <c r="A41" s="184" t="s">
        <v>675</v>
      </c>
      <c r="B41" s="186" t="str">
        <f>Alojamento!C172</f>
        <v xml:space="preserve">Limpeza </v>
      </c>
      <c r="C41" s="204"/>
      <c r="D41" s="204"/>
      <c r="E41" s="204"/>
      <c r="F41" s="204"/>
      <c r="G41" s="204"/>
      <c r="H41" s="207">
        <f>I41</f>
        <v>0</v>
      </c>
      <c r="I41" s="182"/>
      <c r="J41" s="183" t="e">
        <f t="shared" si="2"/>
        <v>#DIV/0!</v>
      </c>
    </row>
    <row r="42" spans="1:10" ht="30" customHeight="1">
      <c r="A42" s="208" t="s">
        <v>767</v>
      </c>
      <c r="B42" s="210" t="str">
        <f>Lanchonete!B4</f>
        <v>Demolição da lanchonete</v>
      </c>
      <c r="C42" s="204"/>
      <c r="D42" s="204"/>
      <c r="E42" s="204"/>
      <c r="F42" s="204"/>
      <c r="G42" s="204"/>
      <c r="H42" s="204"/>
      <c r="I42" s="182"/>
      <c r="J42" s="183" t="e">
        <f t="shared" si="2"/>
        <v>#DIV/0!</v>
      </c>
    </row>
    <row r="43" spans="1:10" ht="30" customHeight="1">
      <c r="A43" s="184" t="s">
        <v>768</v>
      </c>
      <c r="B43" s="186" t="str">
        <f>Lanchonete!C5</f>
        <v xml:space="preserve">Telhado </v>
      </c>
      <c r="C43" s="204"/>
      <c r="D43" s="204"/>
      <c r="E43" s="204"/>
      <c r="F43" s="204"/>
      <c r="G43" s="204"/>
      <c r="H43" s="207">
        <f>I43</f>
        <v>0</v>
      </c>
      <c r="I43" s="182"/>
      <c r="J43" s="183" t="e">
        <f t="shared" si="2"/>
        <v>#DIV/0!</v>
      </c>
    </row>
    <row r="44" spans="1:10" ht="30" customHeight="1">
      <c r="A44" s="184" t="s">
        <v>769</v>
      </c>
      <c r="B44" s="186" t="str">
        <f>Lanchonete!C10</f>
        <v>Pisos</v>
      </c>
      <c r="C44" s="204"/>
      <c r="D44" s="204"/>
      <c r="E44" s="204"/>
      <c r="F44" s="204"/>
      <c r="G44" s="204"/>
      <c r="H44" s="207">
        <f>I44</f>
        <v>0</v>
      </c>
      <c r="I44" s="182"/>
      <c r="J44" s="183" t="e">
        <f t="shared" si="2"/>
        <v>#DIV/0!</v>
      </c>
    </row>
    <row r="45" spans="1:10" ht="30" customHeight="1">
      <c r="A45" s="184" t="s">
        <v>770</v>
      </c>
      <c r="B45" s="186" t="str">
        <f>Lanchonete!C13</f>
        <v>Portas e Esquadrias</v>
      </c>
      <c r="C45" s="204"/>
      <c r="D45" s="204"/>
      <c r="E45" s="204"/>
      <c r="F45" s="204"/>
      <c r="G45" s="204"/>
      <c r="H45" s="207">
        <f>I45</f>
        <v>0</v>
      </c>
      <c r="I45" s="182"/>
      <c r="J45" s="183" t="e">
        <f t="shared" si="2"/>
        <v>#DIV/0!</v>
      </c>
    </row>
    <row r="46" spans="1:10" ht="30" customHeight="1">
      <c r="A46" s="184" t="s">
        <v>771</v>
      </c>
      <c r="B46" s="186" t="str">
        <f>Lanchonete!C18</f>
        <v>Elevações</v>
      </c>
      <c r="C46" s="204"/>
      <c r="D46" s="204"/>
      <c r="E46" s="204"/>
      <c r="F46" s="204"/>
      <c r="G46" s="204"/>
      <c r="H46" s="207">
        <f>I46</f>
        <v>0</v>
      </c>
      <c r="I46" s="182"/>
      <c r="J46" s="183" t="e">
        <f t="shared" si="2"/>
        <v>#DIV/0!</v>
      </c>
    </row>
    <row r="47" spans="1:10" ht="30" customHeight="1">
      <c r="A47" s="184" t="s">
        <v>772</v>
      </c>
      <c r="B47" s="186" t="str">
        <f>Lanchonete!C22</f>
        <v>Remoção e transporte</v>
      </c>
      <c r="C47" s="204"/>
      <c r="D47" s="204"/>
      <c r="E47" s="204"/>
      <c r="F47" s="204"/>
      <c r="G47" s="204"/>
      <c r="H47" s="207">
        <f>I47</f>
        <v>0</v>
      </c>
      <c r="I47" s="182"/>
      <c r="J47" s="183" t="e">
        <f t="shared" si="2"/>
        <v>#DIV/0!</v>
      </c>
    </row>
    <row r="48" spans="1:10" ht="9.9499999999999993" customHeight="1">
      <c r="A48" s="187"/>
      <c r="B48" s="188"/>
      <c r="C48" s="189"/>
      <c r="D48" s="189"/>
      <c r="E48" s="189"/>
      <c r="F48" s="190"/>
      <c r="G48" s="190"/>
      <c r="H48" s="191"/>
      <c r="I48" s="190"/>
      <c r="J48" s="192"/>
    </row>
    <row r="49" spans="1:10">
      <c r="A49" s="238" t="s">
        <v>40</v>
      </c>
      <c r="B49" s="239"/>
      <c r="C49" s="193">
        <f t="shared" ref="C49:J49" si="3">SUM(C5:C47)</f>
        <v>0</v>
      </c>
      <c r="D49" s="193">
        <f t="shared" si="3"/>
        <v>0</v>
      </c>
      <c r="E49" s="193">
        <f t="shared" si="3"/>
        <v>0</v>
      </c>
      <c r="F49" s="193">
        <f t="shared" si="3"/>
        <v>0</v>
      </c>
      <c r="G49" s="193">
        <f t="shared" si="3"/>
        <v>0</v>
      </c>
      <c r="H49" s="193">
        <f t="shared" si="3"/>
        <v>0</v>
      </c>
      <c r="I49" s="194">
        <f t="shared" si="3"/>
        <v>0</v>
      </c>
      <c r="J49" s="240" t="e">
        <f t="shared" si="3"/>
        <v>#DIV/0!</v>
      </c>
    </row>
    <row r="50" spans="1:10">
      <c r="A50" s="243" t="s">
        <v>649</v>
      </c>
      <c r="B50" s="244"/>
      <c r="C50" s="195">
        <f t="shared" ref="C50:H50" si="4">C49*0.1</f>
        <v>0</v>
      </c>
      <c r="D50" s="195">
        <f t="shared" si="4"/>
        <v>0</v>
      </c>
      <c r="E50" s="195">
        <f t="shared" si="4"/>
        <v>0</v>
      </c>
      <c r="F50" s="195">
        <f t="shared" si="4"/>
        <v>0</v>
      </c>
      <c r="G50" s="195">
        <f t="shared" si="4"/>
        <v>0</v>
      </c>
      <c r="H50" s="195">
        <f t="shared" si="4"/>
        <v>0</v>
      </c>
      <c r="I50" s="195">
        <f>I49*0.1</f>
        <v>0</v>
      </c>
      <c r="J50" s="241"/>
    </row>
    <row r="51" spans="1:10" ht="15" customHeight="1">
      <c r="A51" s="243" t="s">
        <v>764</v>
      </c>
      <c r="B51" s="245"/>
      <c r="C51" s="196">
        <f>(C49+C50)*0.2666</f>
        <v>0</v>
      </c>
      <c r="D51" s="196">
        <f t="shared" ref="D51:I51" si="5">(D49+D50)*0.2666</f>
        <v>0</v>
      </c>
      <c r="E51" s="196">
        <f t="shared" si="5"/>
        <v>0</v>
      </c>
      <c r="F51" s="196">
        <f t="shared" si="5"/>
        <v>0</v>
      </c>
      <c r="G51" s="196">
        <f t="shared" si="5"/>
        <v>0</v>
      </c>
      <c r="H51" s="196">
        <f t="shared" si="5"/>
        <v>0</v>
      </c>
      <c r="I51" s="196">
        <f t="shared" si="5"/>
        <v>0</v>
      </c>
      <c r="J51" s="241"/>
    </row>
    <row r="52" spans="1:10" ht="15" customHeight="1">
      <c r="A52" s="246" t="s">
        <v>81</v>
      </c>
      <c r="B52" s="247"/>
      <c r="C52" s="197">
        <f t="shared" ref="C52:H52" si="6">SUM(C49:C51)</f>
        <v>0</v>
      </c>
      <c r="D52" s="197">
        <f>SUM(D49:D51)</f>
        <v>0</v>
      </c>
      <c r="E52" s="197">
        <f>SUM(E49:E51)</f>
        <v>0</v>
      </c>
      <c r="F52" s="197">
        <f t="shared" si="6"/>
        <v>0</v>
      </c>
      <c r="G52" s="197">
        <f t="shared" si="6"/>
        <v>0</v>
      </c>
      <c r="H52" s="197">
        <f t="shared" si="6"/>
        <v>0</v>
      </c>
      <c r="I52" s="197">
        <f>SUM(I49:I51)</f>
        <v>0</v>
      </c>
      <c r="J52" s="242"/>
    </row>
  </sheetData>
  <mergeCells count="8">
    <mergeCell ref="A2:A3"/>
    <mergeCell ref="B2:B3"/>
    <mergeCell ref="I2:J2"/>
    <mergeCell ref="A49:B49"/>
    <mergeCell ref="J49:J52"/>
    <mergeCell ref="A50:B50"/>
    <mergeCell ref="A51:B51"/>
    <mergeCell ref="A52:B52"/>
  </mergeCells>
  <printOptions horizontalCentered="1"/>
  <pageMargins left="0.19685039370078741" right="0.19685039370078741" top="1.3779527559055118" bottom="0.98425196850393704" header="0.39370078740157483" footer="0.19685039370078741"/>
  <pageSetup paperSize="9" scale="59" orientation="landscape" r:id="rId1"/>
  <headerFooter>
    <oddHeader>&amp;L&amp;G&amp;C&amp;"Ecofont Vera Sans,Negrito"&amp;20PESM - PICINGUABA
PRAIA DA FAZENDA
&amp;A &amp;R
Planilha de Orçamento
Boletim CPOS 175 - MAR/2019</oddHeader>
  </headerFooter>
  <rowBreaks count="1" manualBreakCount="1">
    <brk id="2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90" workbookViewId="0">
      <selection activeCell="G13" sqref="G13:H13"/>
    </sheetView>
  </sheetViews>
  <sheetFormatPr defaultColWidth="9.140625" defaultRowHeight="14.25"/>
  <cols>
    <col min="1" max="1" width="10.42578125" style="28" customWidth="1"/>
    <col min="2" max="2" width="21.140625" style="50" customWidth="1"/>
    <col min="3" max="3" width="100.7109375" style="24" customWidth="1"/>
    <col min="4" max="4" width="10.140625" style="29" bestFit="1" customWidth="1"/>
    <col min="5" max="5" width="13.7109375" style="42" customWidth="1"/>
    <col min="6" max="8" width="15.7109375" style="42" customWidth="1"/>
    <col min="9" max="9" width="18.7109375" style="42" customWidth="1"/>
    <col min="10" max="10" width="4.85546875" style="24" customWidth="1"/>
    <col min="11" max="16384" width="9.140625" style="24"/>
  </cols>
  <sheetData>
    <row r="1" spans="1:9" ht="18" customHeight="1">
      <c r="A1" s="250" t="s">
        <v>31</v>
      </c>
      <c r="B1" s="252" t="s">
        <v>32</v>
      </c>
      <c r="C1" s="252" t="s">
        <v>33</v>
      </c>
      <c r="D1" s="254" t="s">
        <v>34</v>
      </c>
      <c r="E1" s="256" t="s">
        <v>35</v>
      </c>
      <c r="F1" s="258" t="s">
        <v>36</v>
      </c>
      <c r="G1" s="258"/>
      <c r="H1" s="258"/>
      <c r="I1" s="259"/>
    </row>
    <row r="2" spans="1:9" ht="18" customHeight="1">
      <c r="A2" s="251"/>
      <c r="B2" s="253"/>
      <c r="C2" s="253"/>
      <c r="D2" s="255"/>
      <c r="E2" s="257"/>
      <c r="F2" s="6" t="s">
        <v>37</v>
      </c>
      <c r="G2" s="6" t="s">
        <v>38</v>
      </c>
      <c r="H2" s="6" t="s">
        <v>39</v>
      </c>
      <c r="I2" s="7" t="s">
        <v>40</v>
      </c>
    </row>
    <row r="3" spans="1:9" ht="18" customHeight="1">
      <c r="A3" s="145"/>
      <c r="B3" s="125" t="s">
        <v>198</v>
      </c>
      <c r="C3" s="77"/>
      <c r="D3" s="126"/>
      <c r="E3" s="127"/>
      <c r="F3" s="128"/>
      <c r="G3" s="128"/>
      <c r="H3" s="129"/>
      <c r="I3" s="130"/>
    </row>
    <row r="4" spans="1:9" s="142" customFormat="1" ht="18" customHeight="1">
      <c r="A4" s="134"/>
      <c r="B4" s="135" t="s">
        <v>195</v>
      </c>
      <c r="C4" s="136"/>
      <c r="D4" s="137"/>
      <c r="E4" s="138"/>
      <c r="F4" s="139"/>
      <c r="G4" s="139"/>
      <c r="H4" s="140"/>
      <c r="I4" s="141"/>
    </row>
    <row r="5" spans="1:9" ht="18" customHeight="1">
      <c r="A5" s="10">
        <v>1</v>
      </c>
      <c r="B5" s="22"/>
      <c r="C5" s="23" t="s">
        <v>651</v>
      </c>
      <c r="D5" s="11"/>
      <c r="E5" s="12"/>
      <c r="F5" s="13"/>
      <c r="G5" s="13"/>
      <c r="H5" s="20"/>
      <c r="I5" s="14">
        <f>SUM(I6:I10)</f>
        <v>0</v>
      </c>
    </row>
    <row r="6" spans="1:9" s="150" customFormat="1" ht="28.5">
      <c r="A6" s="8" t="s">
        <v>6</v>
      </c>
      <c r="B6" s="85" t="s">
        <v>207</v>
      </c>
      <c r="C6" s="86" t="s">
        <v>653</v>
      </c>
      <c r="D6" s="85" t="s">
        <v>0</v>
      </c>
      <c r="E6" s="122">
        <v>300</v>
      </c>
      <c r="F6" s="83"/>
      <c r="G6" s="84"/>
      <c r="H6" s="84"/>
      <c r="I6" s="58">
        <f>H6*E6</f>
        <v>0</v>
      </c>
    </row>
    <row r="7" spans="1:9" s="150" customFormat="1">
      <c r="A7" s="8" t="s">
        <v>7</v>
      </c>
      <c r="B7" s="85" t="s">
        <v>208</v>
      </c>
      <c r="C7" s="86" t="s">
        <v>209</v>
      </c>
      <c r="D7" s="85" t="s">
        <v>0</v>
      </c>
      <c r="E7" s="122">
        <v>20</v>
      </c>
      <c r="F7" s="83"/>
      <c r="G7" s="84"/>
      <c r="H7" s="84"/>
      <c r="I7" s="58">
        <f>H7*E7</f>
        <v>0</v>
      </c>
    </row>
    <row r="8" spans="1:9" s="150" customFormat="1">
      <c r="A8" s="8" t="s">
        <v>8</v>
      </c>
      <c r="B8" s="85" t="s">
        <v>210</v>
      </c>
      <c r="C8" s="86" t="s">
        <v>211</v>
      </c>
      <c r="D8" s="85" t="s">
        <v>0</v>
      </c>
      <c r="E8" s="122">
        <v>6</v>
      </c>
      <c r="F8" s="83"/>
      <c r="G8" s="84"/>
      <c r="H8" s="84"/>
      <c r="I8" s="58">
        <f>H8*E8</f>
        <v>0</v>
      </c>
    </row>
    <row r="9" spans="1:9" s="150" customFormat="1">
      <c r="A9" s="8" t="s">
        <v>9</v>
      </c>
      <c r="B9" s="1" t="s">
        <v>256</v>
      </c>
      <c r="C9" s="2" t="s">
        <v>257</v>
      </c>
      <c r="D9" s="1" t="s">
        <v>0</v>
      </c>
      <c r="E9" s="122">
        <v>100</v>
      </c>
      <c r="F9" s="83"/>
      <c r="G9" s="84"/>
      <c r="H9" s="84"/>
      <c r="I9" s="58">
        <f>H9*E9</f>
        <v>0</v>
      </c>
    </row>
    <row r="10" spans="1:9" s="150" customFormat="1">
      <c r="A10" s="8" t="s">
        <v>10</v>
      </c>
      <c r="B10" s="1" t="s">
        <v>258</v>
      </c>
      <c r="C10" s="2" t="s">
        <v>259</v>
      </c>
      <c r="D10" s="1" t="s">
        <v>0</v>
      </c>
      <c r="E10" s="122">
        <v>100</v>
      </c>
      <c r="F10" s="83"/>
      <c r="G10" s="84"/>
      <c r="H10" s="84"/>
      <c r="I10" s="58">
        <f>H10*E10</f>
        <v>0</v>
      </c>
    </row>
    <row r="11" spans="1:9" s="150" customFormat="1">
      <c r="A11" s="8"/>
      <c r="B11" s="152"/>
      <c r="C11" s="147"/>
      <c r="D11" s="146"/>
      <c r="E11" s="151"/>
      <c r="F11" s="148"/>
      <c r="G11" s="149"/>
      <c r="H11" s="153"/>
      <c r="I11" s="59"/>
    </row>
    <row r="12" spans="1:9" s="150" customFormat="1" ht="15">
      <c r="A12" s="10">
        <v>2</v>
      </c>
      <c r="B12" s="22"/>
      <c r="C12" s="23" t="s">
        <v>255</v>
      </c>
      <c r="D12" s="11"/>
      <c r="E12" s="12"/>
      <c r="F12" s="13"/>
      <c r="G12" s="13"/>
      <c r="H12" s="20"/>
      <c r="I12" s="14">
        <f>SUM(I13:I22)</f>
        <v>0</v>
      </c>
    </row>
    <row r="13" spans="1:9" s="150" customFormat="1">
      <c r="A13" s="8" t="s">
        <v>17</v>
      </c>
      <c r="B13" s="1" t="s">
        <v>260</v>
      </c>
      <c r="C13" s="2" t="s">
        <v>261</v>
      </c>
      <c r="D13" s="1" t="s">
        <v>3</v>
      </c>
      <c r="E13" s="76">
        <v>4</v>
      </c>
      <c r="F13" s="83">
        <v>0</v>
      </c>
      <c r="G13" s="84"/>
      <c r="H13" s="84"/>
      <c r="I13" s="58">
        <f>H13*E13</f>
        <v>0</v>
      </c>
    </row>
    <row r="14" spans="1:9" s="150" customFormat="1">
      <c r="A14" s="8" t="s">
        <v>18</v>
      </c>
      <c r="B14" s="1" t="s">
        <v>262</v>
      </c>
      <c r="C14" s="2" t="s">
        <v>263</v>
      </c>
      <c r="D14" s="1" t="s">
        <v>3</v>
      </c>
      <c r="E14" s="76">
        <v>4</v>
      </c>
      <c r="F14" s="83">
        <v>0</v>
      </c>
      <c r="G14" s="84"/>
      <c r="H14" s="84">
        <f>F14+G14</f>
        <v>0</v>
      </c>
      <c r="I14" s="58">
        <f>H14*E14</f>
        <v>0</v>
      </c>
    </row>
    <row r="15" spans="1:9" s="150" customFormat="1" ht="28.5">
      <c r="A15" s="8" t="s">
        <v>19</v>
      </c>
      <c r="B15" s="1" t="s">
        <v>262</v>
      </c>
      <c r="C15" s="2" t="s">
        <v>275</v>
      </c>
      <c r="D15" s="1" t="s">
        <v>3</v>
      </c>
      <c r="E15" s="76">
        <v>2</v>
      </c>
      <c r="F15" s="83">
        <v>0</v>
      </c>
      <c r="G15" s="84"/>
      <c r="H15" s="84">
        <f>F15+G15</f>
        <v>0</v>
      </c>
      <c r="I15" s="58">
        <f>H15*E15</f>
        <v>0</v>
      </c>
    </row>
    <row r="16" spans="1:9" s="150" customFormat="1">
      <c r="A16" s="8" t="s">
        <v>20</v>
      </c>
      <c r="B16" s="1" t="s">
        <v>264</v>
      </c>
      <c r="C16" s="2" t="s">
        <v>265</v>
      </c>
      <c r="D16" s="1" t="s">
        <v>3</v>
      </c>
      <c r="E16" s="76">
        <v>4</v>
      </c>
      <c r="F16" s="83">
        <v>0</v>
      </c>
      <c r="G16" s="84"/>
      <c r="H16" s="84">
        <f t="shared" ref="H16:H22" si="0">F16+G16</f>
        <v>0</v>
      </c>
      <c r="I16" s="58">
        <f t="shared" ref="I16:I22" si="1">H16*E16</f>
        <v>0</v>
      </c>
    </row>
    <row r="17" spans="1:9" s="150" customFormat="1">
      <c r="A17" s="8" t="s">
        <v>21</v>
      </c>
      <c r="B17" s="1" t="s">
        <v>266</v>
      </c>
      <c r="C17" s="2" t="s">
        <v>652</v>
      </c>
      <c r="D17" s="1" t="s">
        <v>3</v>
      </c>
      <c r="E17" s="76">
        <v>6</v>
      </c>
      <c r="F17" s="83">
        <v>0</v>
      </c>
      <c r="G17" s="84"/>
      <c r="H17" s="84">
        <f>F17+G17</f>
        <v>0</v>
      </c>
      <c r="I17" s="58">
        <f>H17*E17</f>
        <v>0</v>
      </c>
    </row>
    <row r="18" spans="1:9" s="150" customFormat="1">
      <c r="A18" s="8" t="s">
        <v>22</v>
      </c>
      <c r="B18" s="1" t="s">
        <v>264</v>
      </c>
      <c r="C18" s="2" t="s">
        <v>271</v>
      </c>
      <c r="D18" s="1" t="s">
        <v>3</v>
      </c>
      <c r="E18" s="76">
        <v>4</v>
      </c>
      <c r="F18" s="83">
        <v>0</v>
      </c>
      <c r="G18" s="84"/>
      <c r="H18" s="84">
        <f t="shared" si="0"/>
        <v>0</v>
      </c>
      <c r="I18" s="58">
        <f t="shared" si="1"/>
        <v>0</v>
      </c>
    </row>
    <row r="19" spans="1:9" s="150" customFormat="1">
      <c r="A19" s="8" t="s">
        <v>23</v>
      </c>
      <c r="B19" s="85" t="s">
        <v>267</v>
      </c>
      <c r="C19" s="86" t="s">
        <v>268</v>
      </c>
      <c r="D19" s="85" t="s">
        <v>3</v>
      </c>
      <c r="E19" s="76">
        <v>1</v>
      </c>
      <c r="F19" s="83"/>
      <c r="G19" s="84"/>
      <c r="H19" s="84">
        <f t="shared" si="0"/>
        <v>0</v>
      </c>
      <c r="I19" s="58">
        <f t="shared" si="1"/>
        <v>0</v>
      </c>
    </row>
    <row r="20" spans="1:9" s="150" customFormat="1" ht="15" customHeight="1">
      <c r="A20" s="8" t="s">
        <v>24</v>
      </c>
      <c r="B20" s="154" t="s">
        <v>272</v>
      </c>
      <c r="C20" s="155" t="s">
        <v>276</v>
      </c>
      <c r="D20" s="156" t="s">
        <v>80</v>
      </c>
      <c r="E20" s="157">
        <v>15</v>
      </c>
      <c r="F20" s="83">
        <v>0</v>
      </c>
      <c r="G20" s="84"/>
      <c r="H20" s="84">
        <f t="shared" si="0"/>
        <v>0</v>
      </c>
      <c r="I20" s="58">
        <f t="shared" si="1"/>
        <v>0</v>
      </c>
    </row>
    <row r="21" spans="1:9" s="150" customFormat="1" ht="28.5">
      <c r="A21" s="8" t="s">
        <v>25</v>
      </c>
      <c r="B21" s="154" t="s">
        <v>273</v>
      </c>
      <c r="C21" s="155" t="s">
        <v>274</v>
      </c>
      <c r="D21" s="156" t="s">
        <v>3</v>
      </c>
      <c r="E21" s="157">
        <v>1</v>
      </c>
      <c r="F21" s="83">
        <v>0</v>
      </c>
      <c r="G21" s="84"/>
      <c r="H21" s="84">
        <f t="shared" si="0"/>
        <v>0</v>
      </c>
      <c r="I21" s="58">
        <f t="shared" si="1"/>
        <v>0</v>
      </c>
    </row>
    <row r="22" spans="1:9" s="150" customFormat="1">
      <c r="A22" s="8" t="s">
        <v>116</v>
      </c>
      <c r="B22" s="85" t="s">
        <v>269</v>
      </c>
      <c r="C22" s="86" t="s">
        <v>270</v>
      </c>
      <c r="D22" s="85" t="s">
        <v>3</v>
      </c>
      <c r="E22" s="76">
        <v>1</v>
      </c>
      <c r="F22" s="83"/>
      <c r="G22" s="84"/>
      <c r="H22" s="84">
        <f t="shared" si="0"/>
        <v>0</v>
      </c>
      <c r="I22" s="58">
        <f t="shared" si="1"/>
        <v>0</v>
      </c>
    </row>
    <row r="23" spans="1:9" s="150" customFormat="1">
      <c r="A23" s="8"/>
      <c r="B23" s="152"/>
      <c r="C23" s="147"/>
      <c r="D23" s="146"/>
      <c r="E23" s="151"/>
      <c r="F23" s="174"/>
      <c r="G23" s="174"/>
      <c r="H23" s="153"/>
      <c r="I23" s="59">
        <f>I28+'Serviços Iniciais'!I201+'Serviços Iniciais'!I41+'Serviços Iniciais'!I181+'Serviços Iniciais'!I28</f>
        <v>0</v>
      </c>
    </row>
    <row r="24" spans="1:9">
      <c r="A24" s="15"/>
      <c r="B24" s="69"/>
      <c r="C24" s="68"/>
      <c r="D24" s="69"/>
      <c r="E24" s="60"/>
      <c r="F24" s="70"/>
      <c r="G24" s="70"/>
      <c r="H24" s="70"/>
      <c r="I24" s="59"/>
    </row>
    <row r="25" spans="1:9" ht="15">
      <c r="A25" s="25"/>
      <c r="B25" s="30"/>
      <c r="C25" s="30" t="s">
        <v>26</v>
      </c>
      <c r="D25" s="47"/>
      <c r="E25" s="33"/>
      <c r="F25" s="33"/>
      <c r="G25" s="33"/>
      <c r="H25" s="34"/>
      <c r="I25" s="35">
        <f>I12+I5</f>
        <v>0</v>
      </c>
    </row>
    <row r="26" spans="1:9" ht="15">
      <c r="A26" s="46"/>
      <c r="B26" s="79"/>
      <c r="C26" s="79" t="s">
        <v>85</v>
      </c>
      <c r="D26" s="74"/>
      <c r="E26" s="80"/>
      <c r="F26" s="80"/>
      <c r="G26" s="80"/>
      <c r="H26" s="81"/>
      <c r="I26" s="82">
        <f>I25*0.1</f>
        <v>0</v>
      </c>
    </row>
    <row r="27" spans="1:9" ht="15">
      <c r="A27" s="26"/>
      <c r="B27" s="77"/>
      <c r="C27" s="77" t="s">
        <v>764</v>
      </c>
      <c r="D27" s="48"/>
      <c r="E27" s="36"/>
      <c r="F27" s="36"/>
      <c r="G27" s="36"/>
      <c r="H27" s="37"/>
      <c r="I27" s="38">
        <f>(I26+I25)*0.2666</f>
        <v>0</v>
      </c>
    </row>
    <row r="28" spans="1:9" ht="15">
      <c r="A28" s="27"/>
      <c r="B28" s="78"/>
      <c r="C28" s="78" t="s">
        <v>27</v>
      </c>
      <c r="D28" s="49"/>
      <c r="E28" s="39"/>
      <c r="F28" s="39"/>
      <c r="G28" s="39"/>
      <c r="H28" s="40"/>
      <c r="I28" s="41">
        <f>SUM(I25:I27)</f>
        <v>0</v>
      </c>
    </row>
    <row r="31" spans="1:9">
      <c r="H31" s="248"/>
      <c r="I31" s="248"/>
    </row>
    <row r="32" spans="1:9">
      <c r="H32" s="249"/>
      <c r="I32" s="249"/>
    </row>
  </sheetData>
  <mergeCells count="8">
    <mergeCell ref="H31:I31"/>
    <mergeCell ref="H32:I32"/>
    <mergeCell ref="A1:A2"/>
    <mergeCell ref="B1:B2"/>
    <mergeCell ref="C1:C2"/>
    <mergeCell ref="D1:D2"/>
    <mergeCell ref="E1:E2"/>
    <mergeCell ref="F1:I1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0" fitToHeight="0" orientation="landscape" r:id="rId1"/>
  <headerFooter>
    <oddHeader>&amp;L&amp;G&amp;C&amp;"Ecofont Vera Sans,Negrito"&amp;14
PESM -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GridLines="0" view="pageLayout" topLeftCell="C19" zoomScaleNormal="100" zoomScaleSheetLayoutView="90" workbookViewId="0">
      <selection activeCell="G196" sqref="G196"/>
    </sheetView>
  </sheetViews>
  <sheetFormatPr defaultColWidth="9.140625" defaultRowHeight="14.25"/>
  <cols>
    <col min="1" max="1" width="10.42578125" style="28" customWidth="1"/>
    <col min="2" max="2" width="21.140625" style="50" customWidth="1"/>
    <col min="3" max="3" width="131.140625" style="24" customWidth="1"/>
    <col min="4" max="4" width="10.140625" style="29" bestFit="1" customWidth="1"/>
    <col min="5" max="5" width="13.7109375" style="42" customWidth="1"/>
    <col min="6" max="8" width="15.7109375" style="42" customWidth="1"/>
    <col min="9" max="9" width="18.7109375" style="42" customWidth="1"/>
    <col min="10" max="10" width="6.140625" style="24" customWidth="1"/>
    <col min="11" max="16384" width="9.140625" style="24"/>
  </cols>
  <sheetData>
    <row r="1" spans="1:9" ht="18" customHeight="1">
      <c r="A1" s="250" t="s">
        <v>31</v>
      </c>
      <c r="B1" s="252" t="s">
        <v>32</v>
      </c>
      <c r="C1" s="252" t="s">
        <v>33</v>
      </c>
      <c r="D1" s="254" t="s">
        <v>34</v>
      </c>
      <c r="E1" s="256" t="s">
        <v>35</v>
      </c>
      <c r="F1" s="258" t="s">
        <v>36</v>
      </c>
      <c r="G1" s="258"/>
      <c r="H1" s="258"/>
      <c r="I1" s="259"/>
    </row>
    <row r="2" spans="1:9" ht="18" customHeight="1">
      <c r="A2" s="251"/>
      <c r="B2" s="253"/>
      <c r="C2" s="253"/>
      <c r="D2" s="255"/>
      <c r="E2" s="257"/>
      <c r="F2" s="6" t="s">
        <v>37</v>
      </c>
      <c r="G2" s="6" t="s">
        <v>38</v>
      </c>
      <c r="H2" s="6" t="s">
        <v>39</v>
      </c>
      <c r="I2" s="7" t="s">
        <v>40</v>
      </c>
    </row>
    <row r="3" spans="1:9" ht="18" customHeight="1">
      <c r="A3" s="124"/>
      <c r="B3" s="125" t="s">
        <v>198</v>
      </c>
      <c r="C3" s="77"/>
      <c r="D3" s="126"/>
      <c r="E3" s="127"/>
      <c r="F3" s="128"/>
      <c r="G3" s="128"/>
      <c r="H3" s="129"/>
      <c r="I3" s="130"/>
    </row>
    <row r="4" spans="1:9" s="142" customFormat="1" ht="18" customHeight="1">
      <c r="A4" s="134"/>
      <c r="B4" s="135" t="s">
        <v>199</v>
      </c>
      <c r="C4" s="136"/>
      <c r="D4" s="137"/>
      <c r="E4" s="138"/>
      <c r="F4" s="139"/>
      <c r="G4" s="139"/>
      <c r="H4" s="140"/>
      <c r="I4" s="141"/>
    </row>
    <row r="5" spans="1:9" ht="18" customHeight="1">
      <c r="A5" s="10">
        <v>1</v>
      </c>
      <c r="B5" s="22"/>
      <c r="C5" s="23" t="s">
        <v>87</v>
      </c>
      <c r="D5" s="11"/>
      <c r="E5" s="12"/>
      <c r="F5" s="13"/>
      <c r="G5" s="13"/>
      <c r="H5" s="20"/>
      <c r="I5" s="14">
        <f>SUM(I6:I6)</f>
        <v>0</v>
      </c>
    </row>
    <row r="6" spans="1:9" ht="18" customHeight="1">
      <c r="A6" s="8" t="s">
        <v>6</v>
      </c>
      <c r="B6" s="85" t="s">
        <v>88</v>
      </c>
      <c r="C6" s="86" t="s">
        <v>89</v>
      </c>
      <c r="D6" s="85" t="s">
        <v>0</v>
      </c>
      <c r="E6" s="57">
        <v>420</v>
      </c>
      <c r="F6" s="83"/>
      <c r="G6" s="84"/>
      <c r="H6" s="84">
        <f>SUM(F6:G6)</f>
        <v>0</v>
      </c>
      <c r="I6" s="58">
        <f>H6*E6</f>
        <v>0</v>
      </c>
    </row>
    <row r="7" spans="1:9" ht="18" customHeight="1">
      <c r="A7" s="89"/>
      <c r="B7" s="61"/>
      <c r="C7" s="61"/>
      <c r="D7" s="62"/>
      <c r="E7" s="63"/>
      <c r="F7" s="64"/>
      <c r="G7" s="64"/>
      <c r="H7" s="87"/>
      <c r="I7" s="88"/>
    </row>
    <row r="8" spans="1:9" ht="15">
      <c r="A8" s="10">
        <v>2</v>
      </c>
      <c r="B8" s="51"/>
      <c r="C8" s="23" t="s">
        <v>78</v>
      </c>
      <c r="D8" s="11"/>
      <c r="E8" s="54"/>
      <c r="F8" s="54"/>
      <c r="G8" s="54"/>
      <c r="H8" s="55"/>
      <c r="I8" s="56">
        <f>SUM(I9:I22)</f>
        <v>0</v>
      </c>
    </row>
    <row r="9" spans="1:9">
      <c r="A9" s="8" t="s">
        <v>17</v>
      </c>
      <c r="B9" s="85" t="s">
        <v>131</v>
      </c>
      <c r="C9" s="86" t="s">
        <v>132</v>
      </c>
      <c r="D9" s="85" t="s">
        <v>0</v>
      </c>
      <c r="E9" s="57">
        <v>420</v>
      </c>
      <c r="F9" s="83">
        <v>0</v>
      </c>
      <c r="G9" s="84"/>
      <c r="H9" s="84"/>
      <c r="I9" s="58">
        <f>H9*E9</f>
        <v>0</v>
      </c>
    </row>
    <row r="10" spans="1:9">
      <c r="A10" s="8" t="s">
        <v>18</v>
      </c>
      <c r="B10" s="85" t="s">
        <v>226</v>
      </c>
      <c r="C10" s="86" t="s">
        <v>227</v>
      </c>
      <c r="D10" s="85" t="s">
        <v>0</v>
      </c>
      <c r="E10" s="57">
        <v>420</v>
      </c>
      <c r="F10" s="83">
        <v>0</v>
      </c>
      <c r="G10" s="84"/>
      <c r="H10" s="84"/>
      <c r="I10" s="58">
        <f t="shared" ref="I10:I22" si="0">H10*E10</f>
        <v>0</v>
      </c>
    </row>
    <row r="11" spans="1:9">
      <c r="A11" s="8" t="s">
        <v>19</v>
      </c>
      <c r="B11" s="85" t="s">
        <v>133</v>
      </c>
      <c r="C11" s="86" t="s">
        <v>134</v>
      </c>
      <c r="D11" s="85" t="s">
        <v>1</v>
      </c>
      <c r="E11" s="57">
        <v>42</v>
      </c>
      <c r="F11" s="83"/>
      <c r="G11" s="84"/>
      <c r="H11" s="84"/>
      <c r="I11" s="58">
        <f t="shared" si="0"/>
        <v>0</v>
      </c>
    </row>
    <row r="12" spans="1:9">
      <c r="A12" s="8" t="s">
        <v>20</v>
      </c>
      <c r="B12" s="85" t="s">
        <v>328</v>
      </c>
      <c r="C12" s="86" t="s">
        <v>329</v>
      </c>
      <c r="D12" s="85" t="s">
        <v>1</v>
      </c>
      <c r="E12" s="57">
        <v>42</v>
      </c>
      <c r="F12" s="83"/>
      <c r="G12" s="84"/>
      <c r="H12" s="84"/>
      <c r="I12" s="58">
        <f t="shared" si="0"/>
        <v>0</v>
      </c>
    </row>
    <row r="13" spans="1:9">
      <c r="A13" s="8" t="s">
        <v>21</v>
      </c>
      <c r="B13" s="85" t="s">
        <v>75</v>
      </c>
      <c r="C13" s="86" t="s">
        <v>86</v>
      </c>
      <c r="D13" s="85" t="s">
        <v>0</v>
      </c>
      <c r="E13" s="57">
        <v>420</v>
      </c>
      <c r="F13" s="83"/>
      <c r="G13" s="84"/>
      <c r="H13" s="84">
        <f t="shared" ref="H10:H22" si="1">SUM(F13:G13)</f>
        <v>0</v>
      </c>
      <c r="I13" s="58">
        <f t="shared" si="0"/>
        <v>0</v>
      </c>
    </row>
    <row r="14" spans="1:9">
      <c r="A14" s="8" t="s">
        <v>22</v>
      </c>
      <c r="B14" s="85" t="s">
        <v>330</v>
      </c>
      <c r="C14" s="86" t="s">
        <v>331</v>
      </c>
      <c r="D14" s="85" t="s">
        <v>1</v>
      </c>
      <c r="E14" s="57">
        <v>42</v>
      </c>
      <c r="F14" s="83"/>
      <c r="G14" s="84"/>
      <c r="H14" s="84">
        <f t="shared" si="1"/>
        <v>0</v>
      </c>
      <c r="I14" s="58">
        <f t="shared" si="0"/>
        <v>0</v>
      </c>
    </row>
    <row r="15" spans="1:9">
      <c r="A15" s="8" t="s">
        <v>23</v>
      </c>
      <c r="B15" s="85" t="s">
        <v>558</v>
      </c>
      <c r="C15" s="86" t="s">
        <v>559</v>
      </c>
      <c r="D15" s="85" t="s">
        <v>0</v>
      </c>
      <c r="E15" s="57">
        <v>420</v>
      </c>
      <c r="F15" s="83"/>
      <c r="G15" s="84"/>
      <c r="H15" s="84">
        <f t="shared" si="1"/>
        <v>0</v>
      </c>
      <c r="I15" s="58">
        <f t="shared" si="0"/>
        <v>0</v>
      </c>
    </row>
    <row r="16" spans="1:9">
      <c r="A16" s="8" t="s">
        <v>25</v>
      </c>
      <c r="B16" s="85" t="s">
        <v>252</v>
      </c>
      <c r="C16" s="86" t="s">
        <v>253</v>
      </c>
      <c r="D16" s="85" t="s">
        <v>0</v>
      </c>
      <c r="E16" s="57">
        <v>420</v>
      </c>
      <c r="F16" s="83"/>
      <c r="G16" s="84"/>
      <c r="H16" s="84">
        <f t="shared" si="1"/>
        <v>0</v>
      </c>
      <c r="I16" s="58">
        <f t="shared" si="0"/>
        <v>0</v>
      </c>
    </row>
    <row r="17" spans="1:9">
      <c r="A17" s="8" t="s">
        <v>116</v>
      </c>
      <c r="B17" s="85" t="s">
        <v>117</v>
      </c>
      <c r="C17" s="86" t="s">
        <v>118</v>
      </c>
      <c r="D17" s="85" t="s">
        <v>0</v>
      </c>
      <c r="E17" s="57">
        <v>300</v>
      </c>
      <c r="F17" s="83">
        <v>0</v>
      </c>
      <c r="G17" s="84"/>
      <c r="H17" s="84">
        <f t="shared" si="1"/>
        <v>0</v>
      </c>
      <c r="I17" s="58">
        <f t="shared" si="0"/>
        <v>0</v>
      </c>
    </row>
    <row r="18" spans="1:9">
      <c r="A18" s="8" t="s">
        <v>277</v>
      </c>
      <c r="B18" s="85" t="s">
        <v>5</v>
      </c>
      <c r="C18" s="86" t="s">
        <v>119</v>
      </c>
      <c r="D18" s="85" t="s">
        <v>0</v>
      </c>
      <c r="E18" s="57">
        <v>300</v>
      </c>
      <c r="F18" s="83"/>
      <c r="G18" s="84"/>
      <c r="H18" s="84">
        <f t="shared" si="1"/>
        <v>0</v>
      </c>
      <c r="I18" s="58">
        <f t="shared" si="0"/>
        <v>0</v>
      </c>
    </row>
    <row r="19" spans="1:9">
      <c r="A19" s="8" t="s">
        <v>278</v>
      </c>
      <c r="B19" s="85" t="s">
        <v>15</v>
      </c>
      <c r="C19" s="86" t="s">
        <v>16</v>
      </c>
      <c r="D19" s="85" t="s">
        <v>0</v>
      </c>
      <c r="E19" s="57">
        <v>420</v>
      </c>
      <c r="F19" s="83"/>
      <c r="G19" s="84"/>
      <c r="H19" s="84">
        <f t="shared" si="1"/>
        <v>0</v>
      </c>
      <c r="I19" s="58">
        <f t="shared" si="0"/>
        <v>0</v>
      </c>
    </row>
    <row r="20" spans="1:9">
      <c r="A20" s="8" t="s">
        <v>332</v>
      </c>
      <c r="B20" s="85" t="s">
        <v>353</v>
      </c>
      <c r="C20" s="86" t="s">
        <v>354</v>
      </c>
      <c r="D20" s="85" t="s">
        <v>0</v>
      </c>
      <c r="E20" s="57">
        <v>15</v>
      </c>
      <c r="F20" s="83"/>
      <c r="G20" s="84"/>
      <c r="H20" s="84">
        <f t="shared" si="1"/>
        <v>0</v>
      </c>
      <c r="I20" s="58">
        <f t="shared" si="0"/>
        <v>0</v>
      </c>
    </row>
    <row r="21" spans="1:9">
      <c r="A21" s="8" t="s">
        <v>502</v>
      </c>
      <c r="B21" s="86" t="s">
        <v>355</v>
      </c>
      <c r="C21" s="86" t="s">
        <v>356</v>
      </c>
      <c r="D21" s="85" t="s">
        <v>80</v>
      </c>
      <c r="E21" s="57">
        <v>40</v>
      </c>
      <c r="F21" s="83">
        <v>0</v>
      </c>
      <c r="G21" s="84"/>
      <c r="H21" s="84">
        <f t="shared" si="1"/>
        <v>0</v>
      </c>
      <c r="I21" s="58">
        <f t="shared" si="0"/>
        <v>0</v>
      </c>
    </row>
    <row r="22" spans="1:9">
      <c r="A22" s="8" t="s">
        <v>503</v>
      </c>
      <c r="B22" s="86" t="s">
        <v>357</v>
      </c>
      <c r="C22" s="86" t="s">
        <v>358</v>
      </c>
      <c r="D22" s="85" t="s">
        <v>80</v>
      </c>
      <c r="E22" s="57">
        <v>70</v>
      </c>
      <c r="F22" s="83">
        <v>0</v>
      </c>
      <c r="G22" s="84"/>
      <c r="H22" s="84">
        <f t="shared" si="1"/>
        <v>0</v>
      </c>
      <c r="I22" s="58">
        <f t="shared" si="0"/>
        <v>0</v>
      </c>
    </row>
    <row r="23" spans="1:9">
      <c r="A23" s="15"/>
      <c r="B23" s="16"/>
      <c r="C23" s="17"/>
      <c r="D23" s="16"/>
      <c r="E23" s="57"/>
      <c r="F23" s="18"/>
      <c r="G23" s="18"/>
      <c r="H23" s="18"/>
      <c r="I23" s="59"/>
    </row>
    <row r="24" spans="1:9" s="21" customFormat="1" ht="15">
      <c r="A24" s="10">
        <v>3</v>
      </c>
      <c r="B24" s="22"/>
      <c r="C24" s="133" t="s">
        <v>637</v>
      </c>
      <c r="D24" s="11"/>
      <c r="E24" s="65"/>
      <c r="F24" s="44"/>
      <c r="G24" s="44"/>
      <c r="H24" s="45"/>
      <c r="I24" s="73">
        <f>SUM(I25)</f>
        <v>0</v>
      </c>
    </row>
    <row r="25" spans="1:9" s="21" customFormat="1" ht="15" customHeight="1">
      <c r="A25" s="9" t="s">
        <v>42</v>
      </c>
      <c r="B25" s="85" t="s">
        <v>244</v>
      </c>
      <c r="C25" s="86" t="s">
        <v>245</v>
      </c>
      <c r="D25" s="85" t="s">
        <v>13</v>
      </c>
      <c r="E25" s="57">
        <v>80</v>
      </c>
      <c r="F25" s="83"/>
      <c r="G25" s="84"/>
      <c r="H25" s="84">
        <f>SUM(F25:G25)</f>
        <v>0</v>
      </c>
      <c r="I25" s="58">
        <f>H25*E25</f>
        <v>0</v>
      </c>
    </row>
    <row r="26" spans="1:9">
      <c r="A26" s="15"/>
      <c r="B26" s="52"/>
      <c r="C26" s="17"/>
      <c r="D26" s="16"/>
      <c r="E26" s="18"/>
      <c r="F26" s="18"/>
      <c r="G26" s="18"/>
      <c r="H26" s="18"/>
      <c r="I26" s="59"/>
    </row>
    <row r="27" spans="1:9" s="21" customFormat="1" ht="15">
      <c r="A27" s="10">
        <v>4</v>
      </c>
      <c r="B27" s="22"/>
      <c r="C27" s="23" t="s">
        <v>169</v>
      </c>
      <c r="D27" s="11"/>
      <c r="E27" s="65"/>
      <c r="F27" s="44"/>
      <c r="G27" s="44"/>
      <c r="H27" s="45"/>
      <c r="I27" s="73">
        <f>SUM(I28:I29)</f>
        <v>0</v>
      </c>
    </row>
    <row r="28" spans="1:9" s="21" customFormat="1" ht="15">
      <c r="A28" s="8" t="s">
        <v>43</v>
      </c>
      <c r="B28" s="85" t="s">
        <v>279</v>
      </c>
      <c r="C28" s="86" t="s">
        <v>280</v>
      </c>
      <c r="D28" s="85" t="s">
        <v>13</v>
      </c>
      <c r="E28" s="57">
        <v>5</v>
      </c>
      <c r="F28" s="83">
        <v>0</v>
      </c>
      <c r="G28" s="84"/>
      <c r="H28" s="84"/>
      <c r="I28" s="58">
        <f>H28*E28</f>
        <v>0</v>
      </c>
    </row>
    <row r="29" spans="1:9" s="169" customFormat="1">
      <c r="A29" s="8" t="s">
        <v>54</v>
      </c>
      <c r="B29" s="131" t="s">
        <v>154</v>
      </c>
      <c r="C29" s="132" t="s">
        <v>155</v>
      </c>
      <c r="D29" s="131" t="s">
        <v>0</v>
      </c>
      <c r="E29" s="168">
        <v>100</v>
      </c>
      <c r="F29" s="83"/>
      <c r="G29" s="84"/>
      <c r="H29" s="84">
        <f>SUM(F29:G29)</f>
        <v>0</v>
      </c>
      <c r="I29" s="58">
        <f>H29*E29</f>
        <v>0</v>
      </c>
    </row>
    <row r="30" spans="1:9" s="169" customFormat="1">
      <c r="A30" s="8"/>
      <c r="B30" s="131"/>
      <c r="C30" s="132"/>
      <c r="D30" s="131"/>
      <c r="E30" s="168"/>
      <c r="F30" s="83"/>
      <c r="G30" s="84"/>
      <c r="H30" s="84"/>
      <c r="I30" s="58"/>
    </row>
    <row r="31" spans="1:9" s="21" customFormat="1" ht="15">
      <c r="A31" s="10">
        <v>5</v>
      </c>
      <c r="B31" s="22"/>
      <c r="C31" s="23" t="s">
        <v>677</v>
      </c>
      <c r="D31" s="11"/>
      <c r="E31" s="65"/>
      <c r="F31" s="44"/>
      <c r="G31" s="44"/>
      <c r="H31" s="45"/>
      <c r="I31" s="73">
        <f>SUM(I33:I54)</f>
        <v>0</v>
      </c>
    </row>
    <row r="32" spans="1:9" s="169" customFormat="1">
      <c r="A32" s="8" t="s">
        <v>162</v>
      </c>
      <c r="B32" s="85" t="s">
        <v>224</v>
      </c>
      <c r="C32" s="86" t="s">
        <v>225</v>
      </c>
      <c r="D32" s="85" t="s">
        <v>13</v>
      </c>
      <c r="E32" s="57">
        <f>(1.7+2.46)*4</f>
        <v>16.64</v>
      </c>
      <c r="F32" s="83">
        <v>0</v>
      </c>
      <c r="G32" s="84"/>
      <c r="H32" s="84"/>
      <c r="I32" s="58">
        <f>H32*E32</f>
        <v>0</v>
      </c>
    </row>
    <row r="33" spans="1:9" s="169" customFormat="1">
      <c r="A33" s="8" t="s">
        <v>41</v>
      </c>
      <c r="B33" s="85" t="s">
        <v>678</v>
      </c>
      <c r="C33" s="86" t="s">
        <v>679</v>
      </c>
      <c r="D33" s="85" t="s">
        <v>0</v>
      </c>
      <c r="E33" s="57">
        <f>((7.8+1.1)*4)+(0.9*2.1)+((2.5*1.2)*2)+((1.1*1.2)*2)</f>
        <v>46.13</v>
      </c>
      <c r="F33" s="83"/>
      <c r="G33" s="84"/>
      <c r="H33" s="84"/>
      <c r="I33" s="58">
        <f>H33*E33</f>
        <v>0</v>
      </c>
    </row>
    <row r="34" spans="1:9" s="169" customFormat="1">
      <c r="A34" s="8" t="s">
        <v>44</v>
      </c>
      <c r="B34" s="85" t="s">
        <v>234</v>
      </c>
      <c r="C34" s="86" t="s">
        <v>235</v>
      </c>
      <c r="D34" s="85" t="s">
        <v>1</v>
      </c>
      <c r="E34" s="57">
        <v>30</v>
      </c>
      <c r="F34" s="83">
        <v>0</v>
      </c>
      <c r="G34" s="84"/>
      <c r="H34" s="84"/>
      <c r="I34" s="58">
        <f>H34*E34</f>
        <v>0</v>
      </c>
    </row>
    <row r="35" spans="1:9" s="169" customFormat="1">
      <c r="A35" s="8" t="s">
        <v>45</v>
      </c>
      <c r="B35" s="85" t="s">
        <v>680</v>
      </c>
      <c r="C35" s="86" t="s">
        <v>681</v>
      </c>
      <c r="D35" s="85" t="s">
        <v>3</v>
      </c>
      <c r="E35" s="57">
        <v>2</v>
      </c>
      <c r="F35" s="83"/>
      <c r="G35" s="84"/>
      <c r="H35" s="84"/>
      <c r="I35" s="58">
        <f t="shared" ref="I35:I54" si="2">H35*E35</f>
        <v>0</v>
      </c>
    </row>
    <row r="36" spans="1:9" s="169" customFormat="1">
      <c r="A36" s="8" t="s">
        <v>46</v>
      </c>
      <c r="B36" s="85" t="s">
        <v>682</v>
      </c>
      <c r="C36" s="86" t="s">
        <v>683</v>
      </c>
      <c r="D36" s="85" t="s">
        <v>0</v>
      </c>
      <c r="E36" s="57">
        <v>3</v>
      </c>
      <c r="F36" s="83"/>
      <c r="G36" s="84">
        <v>0</v>
      </c>
      <c r="H36" s="84"/>
      <c r="I36" s="58">
        <f t="shared" si="2"/>
        <v>0</v>
      </c>
    </row>
    <row r="37" spans="1:9" s="169" customFormat="1">
      <c r="A37" s="8" t="s">
        <v>165</v>
      </c>
      <c r="B37" s="85" t="s">
        <v>684</v>
      </c>
      <c r="C37" s="86" t="s">
        <v>685</v>
      </c>
      <c r="D37" s="85" t="s">
        <v>0</v>
      </c>
      <c r="E37" s="57">
        <f>(2.46*0.6)+(2.5*1.1)</f>
        <v>4.226</v>
      </c>
      <c r="F37" s="83"/>
      <c r="G37" s="84"/>
      <c r="H37" s="84"/>
      <c r="I37" s="58">
        <f t="shared" si="2"/>
        <v>0</v>
      </c>
    </row>
    <row r="38" spans="1:9" s="169" customFormat="1">
      <c r="A38" s="8" t="s">
        <v>166</v>
      </c>
      <c r="B38" s="85" t="s">
        <v>686</v>
      </c>
      <c r="C38" s="86" t="s">
        <v>687</v>
      </c>
      <c r="D38" s="85" t="s">
        <v>3</v>
      </c>
      <c r="E38" s="57">
        <v>2</v>
      </c>
      <c r="F38" s="83"/>
      <c r="G38" s="84"/>
      <c r="H38" s="84"/>
      <c r="I38" s="58">
        <f t="shared" si="2"/>
        <v>0</v>
      </c>
    </row>
    <row r="39" spans="1:9" s="169" customFormat="1">
      <c r="A39" s="8" t="s">
        <v>167</v>
      </c>
      <c r="B39" s="85" t="s">
        <v>688</v>
      </c>
      <c r="C39" s="86" t="s">
        <v>689</v>
      </c>
      <c r="D39" s="85" t="s">
        <v>3</v>
      </c>
      <c r="E39" s="57">
        <v>2</v>
      </c>
      <c r="F39" s="83"/>
      <c r="G39" s="84"/>
      <c r="H39" s="84"/>
      <c r="I39" s="58">
        <f t="shared" si="2"/>
        <v>0</v>
      </c>
    </row>
    <row r="40" spans="1:9" s="169" customFormat="1">
      <c r="A40" s="8" t="s">
        <v>168</v>
      </c>
      <c r="B40" s="85" t="s">
        <v>690</v>
      </c>
      <c r="C40" s="86" t="s">
        <v>691</v>
      </c>
      <c r="D40" s="85" t="s">
        <v>0</v>
      </c>
      <c r="E40" s="57">
        <v>6</v>
      </c>
      <c r="F40" s="83"/>
      <c r="G40" s="84"/>
      <c r="H40" s="84"/>
      <c r="I40" s="58">
        <f t="shared" si="2"/>
        <v>0</v>
      </c>
    </row>
    <row r="41" spans="1:9" s="169" customFormat="1">
      <c r="A41" s="8" t="s">
        <v>188</v>
      </c>
      <c r="B41" s="85" t="s">
        <v>584</v>
      </c>
      <c r="C41" s="86" t="s">
        <v>585</v>
      </c>
      <c r="D41" s="85" t="s">
        <v>3</v>
      </c>
      <c r="E41" s="57">
        <v>2</v>
      </c>
      <c r="F41" s="83"/>
      <c r="G41" s="84"/>
      <c r="H41" s="84"/>
      <c r="I41" s="58">
        <f t="shared" si="2"/>
        <v>0</v>
      </c>
    </row>
    <row r="42" spans="1:9" s="169" customFormat="1">
      <c r="A42" s="8" t="s">
        <v>189</v>
      </c>
      <c r="B42" s="85" t="s">
        <v>692</v>
      </c>
      <c r="C42" s="86" t="s">
        <v>693</v>
      </c>
      <c r="D42" s="85" t="s">
        <v>3</v>
      </c>
      <c r="E42" s="57">
        <v>1</v>
      </c>
      <c r="F42" s="83"/>
      <c r="G42" s="84"/>
      <c r="H42" s="84"/>
      <c r="I42" s="58">
        <f t="shared" si="2"/>
        <v>0</v>
      </c>
    </row>
    <row r="43" spans="1:9" s="169" customFormat="1">
      <c r="A43" s="8" t="s">
        <v>190</v>
      </c>
      <c r="B43" s="85" t="s">
        <v>694</v>
      </c>
      <c r="C43" s="86" t="s">
        <v>695</v>
      </c>
      <c r="D43" s="85" t="s">
        <v>0</v>
      </c>
      <c r="E43" s="57">
        <f>E33</f>
        <v>46.13</v>
      </c>
      <c r="F43" s="83"/>
      <c r="G43" s="84"/>
      <c r="H43" s="84"/>
      <c r="I43" s="58">
        <f t="shared" si="2"/>
        <v>0</v>
      </c>
    </row>
    <row r="44" spans="1:9" s="169" customFormat="1">
      <c r="A44" s="8" t="s">
        <v>364</v>
      </c>
      <c r="B44" s="85" t="s">
        <v>12</v>
      </c>
      <c r="C44" s="86" t="s">
        <v>2</v>
      </c>
      <c r="D44" s="85" t="s">
        <v>0</v>
      </c>
      <c r="E44" s="57">
        <f>E43</f>
        <v>46.13</v>
      </c>
      <c r="F44" s="83"/>
      <c r="G44" s="84"/>
      <c r="H44" s="84"/>
      <c r="I44" s="58">
        <f t="shared" si="2"/>
        <v>0</v>
      </c>
    </row>
    <row r="45" spans="1:9" s="169" customFormat="1">
      <c r="A45" s="8" t="s">
        <v>638</v>
      </c>
      <c r="B45" s="85" t="s">
        <v>383</v>
      </c>
      <c r="C45" s="86" t="s">
        <v>384</v>
      </c>
      <c r="D45" s="85" t="s">
        <v>1</v>
      </c>
      <c r="E45" s="57">
        <v>40</v>
      </c>
      <c r="F45" s="83"/>
      <c r="G45" s="84"/>
      <c r="H45" s="84"/>
      <c r="I45" s="58">
        <f t="shared" si="2"/>
        <v>0</v>
      </c>
    </row>
    <row r="46" spans="1:9" s="169" customFormat="1">
      <c r="A46" s="8" t="s">
        <v>710</v>
      </c>
      <c r="B46" s="85" t="s">
        <v>696</v>
      </c>
      <c r="C46" s="86" t="s">
        <v>697</v>
      </c>
      <c r="D46" s="85" t="s">
        <v>1</v>
      </c>
      <c r="E46" s="57">
        <v>15</v>
      </c>
      <c r="F46" s="83"/>
      <c r="G46" s="84"/>
      <c r="H46" s="84"/>
      <c r="I46" s="58">
        <f t="shared" si="2"/>
        <v>0</v>
      </c>
    </row>
    <row r="47" spans="1:9" s="169" customFormat="1">
      <c r="A47" s="8" t="s">
        <v>711</v>
      </c>
      <c r="B47" s="85" t="s">
        <v>698</v>
      </c>
      <c r="C47" s="86" t="s">
        <v>699</v>
      </c>
      <c r="D47" s="85" t="s">
        <v>3</v>
      </c>
      <c r="E47" s="57">
        <v>1</v>
      </c>
      <c r="F47" s="83"/>
      <c r="G47" s="84"/>
      <c r="H47" s="84"/>
      <c r="I47" s="58">
        <f t="shared" si="2"/>
        <v>0</v>
      </c>
    </row>
    <row r="48" spans="1:9" s="169" customFormat="1">
      <c r="A48" s="8" t="s">
        <v>712</v>
      </c>
      <c r="B48" s="85" t="s">
        <v>700</v>
      </c>
      <c r="C48" s="86" t="s">
        <v>701</v>
      </c>
      <c r="D48" s="85" t="s">
        <v>1</v>
      </c>
      <c r="E48" s="57">
        <v>60</v>
      </c>
      <c r="F48" s="83"/>
      <c r="G48" s="84"/>
      <c r="H48" s="84"/>
      <c r="I48" s="58">
        <f t="shared" si="2"/>
        <v>0</v>
      </c>
    </row>
    <row r="49" spans="1:9" s="169" customFormat="1">
      <c r="A49" s="8" t="s">
        <v>713</v>
      </c>
      <c r="B49" s="85" t="s">
        <v>312</v>
      </c>
      <c r="C49" s="86" t="s">
        <v>313</v>
      </c>
      <c r="D49" s="85" t="s">
        <v>13</v>
      </c>
      <c r="E49" s="57">
        <v>53</v>
      </c>
      <c r="F49" s="83">
        <v>0</v>
      </c>
      <c r="G49" s="84"/>
      <c r="H49" s="84"/>
      <c r="I49" s="58">
        <f t="shared" si="2"/>
        <v>0</v>
      </c>
    </row>
    <row r="50" spans="1:9" s="169" customFormat="1">
      <c r="A50" s="8" t="s">
        <v>714</v>
      </c>
      <c r="B50" s="85" t="s">
        <v>702</v>
      </c>
      <c r="C50" s="86" t="s">
        <v>703</v>
      </c>
      <c r="D50" s="85" t="s">
        <v>13</v>
      </c>
      <c r="E50" s="57">
        <v>0.5</v>
      </c>
      <c r="F50" s="83">
        <v>0</v>
      </c>
      <c r="G50" s="84"/>
      <c r="H50" s="84"/>
      <c r="I50" s="58">
        <f t="shared" si="2"/>
        <v>0</v>
      </c>
    </row>
    <row r="51" spans="1:9" s="169" customFormat="1">
      <c r="A51" s="8" t="s">
        <v>715</v>
      </c>
      <c r="B51" s="85" t="s">
        <v>704</v>
      </c>
      <c r="C51" s="86" t="s">
        <v>705</v>
      </c>
      <c r="D51" s="85" t="s">
        <v>0</v>
      </c>
      <c r="E51" s="57">
        <f>2.45*1.5</f>
        <v>3.6750000000000003</v>
      </c>
      <c r="F51" s="83"/>
      <c r="G51" s="84"/>
      <c r="H51" s="84"/>
      <c r="I51" s="58">
        <f t="shared" si="2"/>
        <v>0</v>
      </c>
    </row>
    <row r="52" spans="1:9" s="169" customFormat="1">
      <c r="A52" s="8" t="s">
        <v>716</v>
      </c>
      <c r="B52" s="85" t="s">
        <v>706</v>
      </c>
      <c r="C52" s="86" t="s">
        <v>707</v>
      </c>
      <c r="D52" s="85" t="s">
        <v>3</v>
      </c>
      <c r="E52" s="57">
        <v>1</v>
      </c>
      <c r="F52" s="83"/>
      <c r="G52" s="84"/>
      <c r="H52" s="84"/>
      <c r="I52" s="58">
        <f t="shared" si="2"/>
        <v>0</v>
      </c>
    </row>
    <row r="53" spans="1:9" s="169" customFormat="1">
      <c r="A53" s="8" t="s">
        <v>717</v>
      </c>
      <c r="B53" s="85" t="s">
        <v>708</v>
      </c>
      <c r="C53" s="86" t="s">
        <v>709</v>
      </c>
      <c r="D53" s="85" t="s">
        <v>3</v>
      </c>
      <c r="E53" s="57">
        <v>1</v>
      </c>
      <c r="F53" s="83"/>
      <c r="G53" s="84"/>
      <c r="H53" s="84"/>
      <c r="I53" s="58">
        <f t="shared" si="2"/>
        <v>0</v>
      </c>
    </row>
    <row r="54" spans="1:9" s="169" customFormat="1">
      <c r="A54" s="8" t="s">
        <v>773</v>
      </c>
      <c r="B54" s="85" t="s">
        <v>185</v>
      </c>
      <c r="C54" s="86" t="s">
        <v>186</v>
      </c>
      <c r="D54" s="85" t="s">
        <v>80</v>
      </c>
      <c r="E54" s="57">
        <v>30</v>
      </c>
      <c r="F54" s="83">
        <v>0</v>
      </c>
      <c r="G54" s="84"/>
      <c r="H54" s="84">
        <f t="shared" ref="H54" si="3">F54+G54</f>
        <v>0</v>
      </c>
      <c r="I54" s="58">
        <f t="shared" si="2"/>
        <v>0</v>
      </c>
    </row>
    <row r="55" spans="1:9">
      <c r="A55" s="8"/>
      <c r="B55" s="5"/>
      <c r="C55" s="2"/>
      <c r="D55" s="1"/>
      <c r="E55" s="31"/>
      <c r="F55" s="76"/>
      <c r="G55" s="76"/>
      <c r="H55" s="84"/>
      <c r="I55" s="58"/>
    </row>
    <row r="56" spans="1:9" ht="15">
      <c r="A56" s="10">
        <v>6</v>
      </c>
      <c r="B56" s="66"/>
      <c r="C56" s="43" t="s">
        <v>14</v>
      </c>
      <c r="D56" s="11"/>
      <c r="E56" s="54"/>
      <c r="F56" s="54"/>
      <c r="G56" s="54"/>
      <c r="H56" s="55"/>
      <c r="I56" s="67">
        <f>SUM(I57:I68)</f>
        <v>0</v>
      </c>
    </row>
    <row r="57" spans="1:9">
      <c r="A57" s="8" t="s">
        <v>47</v>
      </c>
      <c r="B57" s="85" t="s">
        <v>79</v>
      </c>
      <c r="C57" s="86" t="s">
        <v>359</v>
      </c>
      <c r="D57" s="158" t="s">
        <v>4</v>
      </c>
      <c r="E57" s="83">
        <v>2</v>
      </c>
      <c r="F57" s="83"/>
      <c r="G57" s="84"/>
      <c r="H57" s="84">
        <f>SUM(F57:G57)</f>
        <v>0</v>
      </c>
      <c r="I57" s="58">
        <f>H57*E57</f>
        <v>0</v>
      </c>
    </row>
    <row r="58" spans="1:9">
      <c r="A58" s="8" t="s">
        <v>62</v>
      </c>
      <c r="B58" s="85" t="s">
        <v>360</v>
      </c>
      <c r="C58" s="86" t="s">
        <v>361</v>
      </c>
      <c r="D58" s="158" t="s">
        <v>4</v>
      </c>
      <c r="E58" s="83">
        <v>2</v>
      </c>
      <c r="F58" s="83"/>
      <c r="G58" s="84"/>
      <c r="H58" s="84"/>
      <c r="I58" s="58">
        <f>H58*E58</f>
        <v>0</v>
      </c>
    </row>
    <row r="59" spans="1:9">
      <c r="A59" s="8" t="s">
        <v>63</v>
      </c>
      <c r="B59" s="85" t="s">
        <v>124</v>
      </c>
      <c r="C59" s="86" t="s">
        <v>125</v>
      </c>
      <c r="D59" s="85" t="s">
        <v>3</v>
      </c>
      <c r="E59" s="57">
        <v>9</v>
      </c>
      <c r="F59" s="83"/>
      <c r="G59" s="84"/>
      <c r="H59" s="84">
        <f t="shared" ref="H59:H68" si="4">SUM(F59:G59)</f>
        <v>0</v>
      </c>
      <c r="I59" s="58">
        <f t="shared" ref="I59:I68" si="5">H59*E59</f>
        <v>0</v>
      </c>
    </row>
    <row r="60" spans="1:9">
      <c r="A60" s="8" t="s">
        <v>64</v>
      </c>
      <c r="B60" s="85" t="s">
        <v>15</v>
      </c>
      <c r="C60" s="86" t="s">
        <v>16</v>
      </c>
      <c r="D60" s="85" t="s">
        <v>0</v>
      </c>
      <c r="E60" s="57">
        <v>150</v>
      </c>
      <c r="F60" s="83"/>
      <c r="G60" s="84"/>
      <c r="H60" s="84">
        <f t="shared" si="4"/>
        <v>0</v>
      </c>
      <c r="I60" s="58">
        <f t="shared" si="5"/>
        <v>0</v>
      </c>
    </row>
    <row r="61" spans="1:9">
      <c r="A61" s="8" t="s">
        <v>76</v>
      </c>
      <c r="B61" s="85" t="s">
        <v>362</v>
      </c>
      <c r="C61" s="86" t="s">
        <v>363</v>
      </c>
      <c r="D61" s="158" t="s">
        <v>3</v>
      </c>
      <c r="E61" s="83">
        <v>4</v>
      </c>
      <c r="F61" s="83"/>
      <c r="G61" s="84"/>
      <c r="H61" s="84">
        <f t="shared" si="4"/>
        <v>0</v>
      </c>
      <c r="I61" s="58">
        <f t="shared" si="5"/>
        <v>0</v>
      </c>
    </row>
    <row r="62" spans="1:9">
      <c r="A62" s="8" t="s">
        <v>77</v>
      </c>
      <c r="B62" s="85" t="s">
        <v>202</v>
      </c>
      <c r="C62" s="86" t="s">
        <v>203</v>
      </c>
      <c r="D62" s="85" t="s">
        <v>0</v>
      </c>
      <c r="E62" s="57">
        <v>25</v>
      </c>
      <c r="F62" s="83"/>
      <c r="G62" s="84">
        <v>0</v>
      </c>
      <c r="H62" s="84">
        <f t="shared" si="4"/>
        <v>0</v>
      </c>
      <c r="I62" s="58">
        <f t="shared" si="5"/>
        <v>0</v>
      </c>
    </row>
    <row r="63" spans="1:9">
      <c r="A63" s="8" t="s">
        <v>65</v>
      </c>
      <c r="B63" s="85" t="s">
        <v>341</v>
      </c>
      <c r="C63" s="86" t="s">
        <v>342</v>
      </c>
      <c r="D63" s="85" t="s">
        <v>0</v>
      </c>
      <c r="E63" s="57">
        <f>E62</f>
        <v>25</v>
      </c>
      <c r="F63" s="83"/>
      <c r="G63" s="84"/>
      <c r="H63" s="84">
        <f t="shared" si="4"/>
        <v>0</v>
      </c>
      <c r="I63" s="58">
        <f t="shared" si="5"/>
        <v>0</v>
      </c>
    </row>
    <row r="64" spans="1:9">
      <c r="A64" s="8" t="s">
        <v>170</v>
      </c>
      <c r="B64" s="85" t="s">
        <v>335</v>
      </c>
      <c r="C64" s="86" t="s">
        <v>336</v>
      </c>
      <c r="D64" s="85" t="s">
        <v>80</v>
      </c>
      <c r="E64" s="57">
        <v>40</v>
      </c>
      <c r="F64" s="83">
        <v>0</v>
      </c>
      <c r="G64" s="84"/>
      <c r="H64" s="84">
        <f t="shared" si="4"/>
        <v>0</v>
      </c>
      <c r="I64" s="58">
        <f t="shared" si="5"/>
        <v>0</v>
      </c>
    </row>
    <row r="65" spans="1:9">
      <c r="A65" s="8" t="s">
        <v>171</v>
      </c>
      <c r="B65" s="85" t="s">
        <v>337</v>
      </c>
      <c r="C65" s="86" t="s">
        <v>654</v>
      </c>
      <c r="D65" s="85" t="s">
        <v>80</v>
      </c>
      <c r="E65" s="57">
        <v>70</v>
      </c>
      <c r="F65" s="83">
        <v>0</v>
      </c>
      <c r="G65" s="84"/>
      <c r="H65" s="84">
        <f t="shared" si="4"/>
        <v>0</v>
      </c>
      <c r="I65" s="58">
        <f t="shared" si="5"/>
        <v>0</v>
      </c>
    </row>
    <row r="66" spans="1:9">
      <c r="A66" s="8" t="s">
        <v>172</v>
      </c>
      <c r="B66" s="85" t="s">
        <v>339</v>
      </c>
      <c r="C66" s="86" t="s">
        <v>340</v>
      </c>
      <c r="D66" s="85" t="s">
        <v>1</v>
      </c>
      <c r="E66" s="57">
        <v>100</v>
      </c>
      <c r="F66" s="83"/>
      <c r="G66" s="84">
        <v>0</v>
      </c>
      <c r="H66" s="84">
        <f t="shared" si="4"/>
        <v>0</v>
      </c>
      <c r="I66" s="58">
        <f t="shared" si="5"/>
        <v>0</v>
      </c>
    </row>
    <row r="67" spans="1:9">
      <c r="A67" s="8" t="s">
        <v>173</v>
      </c>
      <c r="B67" s="85" t="s">
        <v>82</v>
      </c>
      <c r="C67" s="86" t="s">
        <v>187</v>
      </c>
      <c r="D67" s="85" t="s">
        <v>13</v>
      </c>
      <c r="E67" s="57">
        <v>2</v>
      </c>
      <c r="F67" s="83"/>
      <c r="G67" s="84"/>
      <c r="H67" s="84">
        <f t="shared" si="4"/>
        <v>0</v>
      </c>
      <c r="I67" s="58">
        <f t="shared" si="5"/>
        <v>0</v>
      </c>
    </row>
    <row r="68" spans="1:9">
      <c r="A68" s="8" t="s">
        <v>174</v>
      </c>
      <c r="B68" s="85" t="s">
        <v>234</v>
      </c>
      <c r="C68" s="86" t="s">
        <v>235</v>
      </c>
      <c r="D68" s="85" t="s">
        <v>1</v>
      </c>
      <c r="E68" s="57">
        <v>80</v>
      </c>
      <c r="F68" s="83">
        <v>0</v>
      </c>
      <c r="G68" s="84"/>
      <c r="H68" s="84">
        <f t="shared" si="4"/>
        <v>0</v>
      </c>
      <c r="I68" s="58">
        <f t="shared" si="5"/>
        <v>0</v>
      </c>
    </row>
    <row r="69" spans="1:9">
      <c r="A69" s="15"/>
      <c r="B69" s="52"/>
      <c r="C69" s="17"/>
      <c r="D69" s="16"/>
      <c r="E69" s="18"/>
      <c r="F69" s="18"/>
      <c r="G69" s="18"/>
      <c r="H69" s="18"/>
      <c r="I69" s="59"/>
    </row>
    <row r="70" spans="1:9" ht="15">
      <c r="A70" s="10">
        <v>7</v>
      </c>
      <c r="B70" s="66"/>
      <c r="C70" s="43" t="s">
        <v>531</v>
      </c>
      <c r="D70" s="11"/>
      <c r="E70" s="54"/>
      <c r="F70" s="54"/>
      <c r="G70" s="54"/>
      <c r="H70" s="55"/>
      <c r="I70" s="67">
        <f>SUM(I71:I85)</f>
        <v>0</v>
      </c>
    </row>
    <row r="71" spans="1:9">
      <c r="A71" s="15" t="s">
        <v>48</v>
      </c>
      <c r="B71" s="85" t="s">
        <v>365</v>
      </c>
      <c r="C71" s="86" t="s">
        <v>366</v>
      </c>
      <c r="D71" s="85" t="s">
        <v>3</v>
      </c>
      <c r="E71" s="57">
        <v>1</v>
      </c>
      <c r="F71" s="83"/>
      <c r="G71" s="84"/>
      <c r="H71" s="84">
        <f>SUM(F71:G71)</f>
        <v>0</v>
      </c>
      <c r="I71" s="58">
        <f>H71*E71</f>
        <v>0</v>
      </c>
    </row>
    <row r="72" spans="1:9">
      <c r="A72" s="15" t="s">
        <v>177</v>
      </c>
      <c r="B72" s="85" t="s">
        <v>163</v>
      </c>
      <c r="C72" s="86" t="s">
        <v>164</v>
      </c>
      <c r="D72" s="85" t="s">
        <v>3</v>
      </c>
      <c r="E72" s="57">
        <v>1</v>
      </c>
      <c r="F72" s="83"/>
      <c r="G72" s="84"/>
      <c r="H72" s="84">
        <f>SUM(F72:G72)</f>
        <v>0</v>
      </c>
      <c r="I72" s="58">
        <f>H72*E72</f>
        <v>0</v>
      </c>
    </row>
    <row r="73" spans="1:9">
      <c r="A73" s="15" t="s">
        <v>178</v>
      </c>
      <c r="B73" s="85" t="s">
        <v>655</v>
      </c>
      <c r="C73" s="86" t="s">
        <v>656</v>
      </c>
      <c r="D73" s="85" t="s">
        <v>3</v>
      </c>
      <c r="E73" s="57">
        <v>3</v>
      </c>
      <c r="F73" s="83"/>
      <c r="G73" s="84"/>
      <c r="H73" s="84">
        <f t="shared" ref="H73:H85" si="6">SUM(F73:G73)</f>
        <v>0</v>
      </c>
      <c r="I73" s="58">
        <f t="shared" ref="I73:I85" si="7">H73*E73</f>
        <v>0</v>
      </c>
    </row>
    <row r="74" spans="1:9">
      <c r="A74" s="15" t="s">
        <v>179</v>
      </c>
      <c r="B74" s="85" t="s">
        <v>367</v>
      </c>
      <c r="C74" s="86" t="s">
        <v>368</v>
      </c>
      <c r="D74" s="85" t="s">
        <v>4</v>
      </c>
      <c r="E74" s="57">
        <v>1</v>
      </c>
      <c r="F74" s="83"/>
      <c r="G74" s="84"/>
      <c r="H74" s="84">
        <f t="shared" si="6"/>
        <v>0</v>
      </c>
      <c r="I74" s="58">
        <f t="shared" si="7"/>
        <v>0</v>
      </c>
    </row>
    <row r="75" spans="1:9">
      <c r="A75" s="15" t="s">
        <v>283</v>
      </c>
      <c r="B75" s="85" t="s">
        <v>369</v>
      </c>
      <c r="C75" s="86" t="s">
        <v>370</v>
      </c>
      <c r="D75" s="85" t="s">
        <v>3</v>
      </c>
      <c r="E75" s="57">
        <v>3</v>
      </c>
      <c r="F75" s="83"/>
      <c r="G75" s="84"/>
      <c r="H75" s="84">
        <f t="shared" si="6"/>
        <v>0</v>
      </c>
      <c r="I75" s="58">
        <f t="shared" si="7"/>
        <v>0</v>
      </c>
    </row>
    <row r="76" spans="1:9">
      <c r="A76" s="15" t="s">
        <v>718</v>
      </c>
      <c r="B76" s="85" t="s">
        <v>371</v>
      </c>
      <c r="C76" s="86" t="s">
        <v>372</v>
      </c>
      <c r="D76" s="85" t="s">
        <v>3</v>
      </c>
      <c r="E76" s="57">
        <v>3</v>
      </c>
      <c r="F76" s="83"/>
      <c r="G76" s="84"/>
      <c r="H76" s="84">
        <f t="shared" si="6"/>
        <v>0</v>
      </c>
      <c r="I76" s="58">
        <f t="shared" si="7"/>
        <v>0</v>
      </c>
    </row>
    <row r="77" spans="1:9">
      <c r="A77" s="15" t="s">
        <v>719</v>
      </c>
      <c r="B77" s="85" t="s">
        <v>373</v>
      </c>
      <c r="C77" s="86" t="s">
        <v>374</v>
      </c>
      <c r="D77" s="85" t="s">
        <v>3</v>
      </c>
      <c r="E77" s="57">
        <v>3</v>
      </c>
      <c r="F77" s="83"/>
      <c r="G77" s="84"/>
      <c r="H77" s="84">
        <f t="shared" si="6"/>
        <v>0</v>
      </c>
      <c r="I77" s="58">
        <f t="shared" si="7"/>
        <v>0</v>
      </c>
    </row>
    <row r="78" spans="1:9">
      <c r="A78" s="15" t="s">
        <v>720</v>
      </c>
      <c r="B78" s="85" t="s">
        <v>375</v>
      </c>
      <c r="C78" s="86" t="s">
        <v>376</v>
      </c>
      <c r="D78" s="85" t="s">
        <v>3</v>
      </c>
      <c r="E78" s="57">
        <v>1</v>
      </c>
      <c r="F78" s="83"/>
      <c r="G78" s="84"/>
      <c r="H78" s="84">
        <f t="shared" si="6"/>
        <v>0</v>
      </c>
      <c r="I78" s="58">
        <f t="shared" si="7"/>
        <v>0</v>
      </c>
    </row>
    <row r="79" spans="1:9">
      <c r="A79" s="15" t="s">
        <v>721</v>
      </c>
      <c r="B79" s="85" t="s">
        <v>91</v>
      </c>
      <c r="C79" s="86" t="s">
        <v>92</v>
      </c>
      <c r="D79" s="85" t="s">
        <v>3</v>
      </c>
      <c r="E79" s="57">
        <v>6</v>
      </c>
      <c r="F79" s="83"/>
      <c r="G79" s="84"/>
      <c r="H79" s="84">
        <f>SUM(F79:G79)</f>
        <v>0</v>
      </c>
      <c r="I79" s="58">
        <f>H79*E79</f>
        <v>0</v>
      </c>
    </row>
    <row r="80" spans="1:9">
      <c r="A80" s="15" t="s">
        <v>722</v>
      </c>
      <c r="B80" s="85" t="s">
        <v>664</v>
      </c>
      <c r="C80" s="86" t="s">
        <v>665</v>
      </c>
      <c r="D80" s="85" t="s">
        <v>3</v>
      </c>
      <c r="E80" s="57">
        <v>6</v>
      </c>
      <c r="F80" s="83"/>
      <c r="G80" s="84"/>
      <c r="H80" s="84">
        <f>SUM(F80:G80)</f>
        <v>0</v>
      </c>
      <c r="I80" s="58">
        <f>H80*E80</f>
        <v>0</v>
      </c>
    </row>
    <row r="81" spans="1:9">
      <c r="A81" s="15" t="s">
        <v>723</v>
      </c>
      <c r="B81" s="85" t="s">
        <v>242</v>
      </c>
      <c r="C81" s="86" t="s">
        <v>243</v>
      </c>
      <c r="D81" s="85" t="s">
        <v>3</v>
      </c>
      <c r="E81" s="57">
        <v>2</v>
      </c>
      <c r="F81" s="83">
        <v>0</v>
      </c>
      <c r="G81" s="84"/>
      <c r="H81" s="84">
        <f t="shared" si="6"/>
        <v>0</v>
      </c>
      <c r="I81" s="58">
        <f t="shared" si="7"/>
        <v>0</v>
      </c>
    </row>
    <row r="82" spans="1:9">
      <c r="A82" s="15" t="s">
        <v>724</v>
      </c>
      <c r="B82" s="85" t="s">
        <v>377</v>
      </c>
      <c r="C82" s="86" t="s">
        <v>378</v>
      </c>
      <c r="D82" s="85" t="s">
        <v>3</v>
      </c>
      <c r="E82" s="57">
        <v>2</v>
      </c>
      <c r="F82" s="83"/>
      <c r="G82" s="84"/>
      <c r="H82" s="84">
        <f t="shared" si="6"/>
        <v>0</v>
      </c>
      <c r="I82" s="58">
        <f t="shared" si="7"/>
        <v>0</v>
      </c>
    </row>
    <row r="83" spans="1:9">
      <c r="A83" s="15" t="s">
        <v>725</v>
      </c>
      <c r="B83" s="159" t="s">
        <v>379</v>
      </c>
      <c r="C83" s="86" t="s">
        <v>380</v>
      </c>
      <c r="D83" s="160" t="s">
        <v>1</v>
      </c>
      <c r="E83" s="57">
        <v>36</v>
      </c>
      <c r="F83" s="83">
        <v>0</v>
      </c>
      <c r="G83" s="84"/>
      <c r="H83" s="84">
        <f t="shared" si="6"/>
        <v>0</v>
      </c>
      <c r="I83" s="58">
        <f t="shared" si="7"/>
        <v>0</v>
      </c>
    </row>
    <row r="84" spans="1:9">
      <c r="A84" s="15" t="s">
        <v>726</v>
      </c>
      <c r="B84" s="159" t="s">
        <v>381</v>
      </c>
      <c r="C84" s="161" t="s">
        <v>382</v>
      </c>
      <c r="D84" s="160" t="s">
        <v>1</v>
      </c>
      <c r="E84" s="57">
        <v>12</v>
      </c>
      <c r="F84" s="83"/>
      <c r="G84" s="84"/>
      <c r="H84" s="84">
        <f t="shared" si="6"/>
        <v>0</v>
      </c>
      <c r="I84" s="58">
        <f t="shared" si="7"/>
        <v>0</v>
      </c>
    </row>
    <row r="85" spans="1:9">
      <c r="A85" s="15" t="s">
        <v>727</v>
      </c>
      <c r="B85" s="159" t="s">
        <v>383</v>
      </c>
      <c r="C85" s="161" t="s">
        <v>384</v>
      </c>
      <c r="D85" s="160" t="s">
        <v>1</v>
      </c>
      <c r="E85" s="57">
        <v>24</v>
      </c>
      <c r="F85" s="83"/>
      <c r="G85" s="84"/>
      <c r="H85" s="84">
        <f t="shared" si="6"/>
        <v>0</v>
      </c>
      <c r="I85" s="58">
        <f t="shared" si="7"/>
        <v>0</v>
      </c>
    </row>
    <row r="86" spans="1:9">
      <c r="A86" s="260"/>
      <c r="B86" s="261"/>
      <c r="C86" s="261"/>
      <c r="D86" s="261"/>
      <c r="E86" s="261"/>
      <c r="F86" s="261"/>
      <c r="G86" s="261"/>
      <c r="H86" s="261"/>
      <c r="I86" s="262"/>
    </row>
    <row r="87" spans="1:9" ht="15">
      <c r="A87" s="10">
        <v>8</v>
      </c>
      <c r="B87" s="66"/>
      <c r="C87" s="43" t="s">
        <v>101</v>
      </c>
      <c r="D87" s="11"/>
      <c r="E87" s="54"/>
      <c r="F87" s="54"/>
      <c r="G87" s="54"/>
      <c r="H87" s="55"/>
      <c r="I87" s="67">
        <f>SUM(I88:I92)</f>
        <v>0</v>
      </c>
    </row>
    <row r="88" spans="1:9">
      <c r="A88" s="15" t="s">
        <v>66</v>
      </c>
      <c r="B88" s="85" t="s">
        <v>97</v>
      </c>
      <c r="C88" s="86" t="s">
        <v>98</v>
      </c>
      <c r="D88" s="85" t="s">
        <v>3</v>
      </c>
      <c r="E88" s="32">
        <v>12</v>
      </c>
      <c r="F88" s="83"/>
      <c r="G88" s="84"/>
      <c r="H88" s="84">
        <f>SUM(F88:G88)</f>
        <v>0</v>
      </c>
      <c r="I88" s="58">
        <f>H88*E88</f>
        <v>0</v>
      </c>
    </row>
    <row r="89" spans="1:9">
      <c r="A89" s="15" t="s">
        <v>67</v>
      </c>
      <c r="B89" s="85" t="s">
        <v>281</v>
      </c>
      <c r="C89" s="86" t="s">
        <v>282</v>
      </c>
      <c r="D89" s="85" t="s">
        <v>3</v>
      </c>
      <c r="E89" s="32">
        <v>12</v>
      </c>
      <c r="F89" s="83"/>
      <c r="G89" s="84"/>
      <c r="H89" s="84">
        <f>SUM(F89:G89)</f>
        <v>0</v>
      </c>
      <c r="I89" s="58">
        <f>H89*E89</f>
        <v>0</v>
      </c>
    </row>
    <row r="90" spans="1:9">
      <c r="A90" s="15" t="s">
        <v>111</v>
      </c>
      <c r="B90" s="85" t="s">
        <v>99</v>
      </c>
      <c r="C90" s="86" t="s">
        <v>100</v>
      </c>
      <c r="D90" s="85" t="s">
        <v>3</v>
      </c>
      <c r="E90" s="32">
        <v>4</v>
      </c>
      <c r="F90" s="83"/>
      <c r="G90" s="84"/>
      <c r="H90" s="84">
        <f>SUM(F90:G90)</f>
        <v>0</v>
      </c>
      <c r="I90" s="58">
        <f>H90*E90</f>
        <v>0</v>
      </c>
    </row>
    <row r="91" spans="1:9">
      <c r="A91" s="15" t="s">
        <v>68</v>
      </c>
      <c r="B91" s="85" t="s">
        <v>102</v>
      </c>
      <c r="C91" s="86" t="s">
        <v>103</v>
      </c>
      <c r="D91" s="85" t="s">
        <v>3</v>
      </c>
      <c r="E91" s="32">
        <v>4</v>
      </c>
      <c r="F91" s="83"/>
      <c r="G91" s="84"/>
      <c r="H91" s="84">
        <f>SUM(F91:G91)</f>
        <v>0</v>
      </c>
      <c r="I91" s="58">
        <f>H91*E91</f>
        <v>0</v>
      </c>
    </row>
    <row r="92" spans="1:9">
      <c r="A92" s="15" t="s">
        <v>191</v>
      </c>
      <c r="B92" s="85" t="s">
        <v>104</v>
      </c>
      <c r="C92" s="86" t="s">
        <v>105</v>
      </c>
      <c r="D92" s="85" t="s">
        <v>3</v>
      </c>
      <c r="E92" s="32">
        <v>4</v>
      </c>
      <c r="F92" s="83"/>
      <c r="G92" s="84"/>
      <c r="H92" s="84">
        <f>SUM(F92:G92)</f>
        <v>0</v>
      </c>
      <c r="I92" s="58">
        <f>H92*E92</f>
        <v>0</v>
      </c>
    </row>
    <row r="93" spans="1:9">
      <c r="A93" s="15"/>
      <c r="B93" s="72"/>
      <c r="C93" s="71"/>
      <c r="D93" s="72"/>
      <c r="E93" s="53"/>
      <c r="F93" s="70"/>
      <c r="G93" s="70"/>
      <c r="H93" s="70"/>
      <c r="I93" s="90"/>
    </row>
    <row r="94" spans="1:9" ht="15">
      <c r="A94" s="10">
        <v>9</v>
      </c>
      <c r="B94" s="66"/>
      <c r="C94" s="43" t="s">
        <v>385</v>
      </c>
      <c r="D94" s="11"/>
      <c r="E94" s="54"/>
      <c r="F94" s="54"/>
      <c r="G94" s="54"/>
      <c r="H94" s="55"/>
      <c r="I94" s="67">
        <f>SUM(I95:I102)</f>
        <v>0</v>
      </c>
    </row>
    <row r="95" spans="1:9">
      <c r="A95" s="8" t="s">
        <v>70</v>
      </c>
      <c r="B95" s="85" t="s">
        <v>11</v>
      </c>
      <c r="C95" s="86" t="s">
        <v>204</v>
      </c>
      <c r="D95" s="85" t="s">
        <v>0</v>
      </c>
      <c r="E95" s="57">
        <v>900</v>
      </c>
      <c r="F95" s="83"/>
      <c r="G95" s="84"/>
      <c r="H95" s="84">
        <f t="shared" ref="H95:H102" si="8">SUM(F95:G95)</f>
        <v>0</v>
      </c>
      <c r="I95" s="58">
        <f t="shared" ref="I95:I102" si="9">H95*E95</f>
        <v>0</v>
      </c>
    </row>
    <row r="96" spans="1:9">
      <c r="A96" s="8" t="s">
        <v>193</v>
      </c>
      <c r="B96" s="4" t="s">
        <v>12</v>
      </c>
      <c r="C96" s="3" t="s">
        <v>2</v>
      </c>
      <c r="D96" s="4" t="s">
        <v>0</v>
      </c>
      <c r="E96" s="57">
        <v>900</v>
      </c>
      <c r="F96" s="83"/>
      <c r="G96" s="84"/>
      <c r="H96" s="84">
        <f t="shared" si="8"/>
        <v>0</v>
      </c>
      <c r="I96" s="58">
        <f t="shared" si="9"/>
        <v>0</v>
      </c>
    </row>
    <row r="97" spans="1:9">
      <c r="A97" s="8" t="s">
        <v>194</v>
      </c>
      <c r="B97" s="85" t="s">
        <v>160</v>
      </c>
      <c r="C97" s="86" t="s">
        <v>161</v>
      </c>
      <c r="D97" s="85" t="s">
        <v>0</v>
      </c>
      <c r="E97" s="122">
        <v>300</v>
      </c>
      <c r="F97" s="83"/>
      <c r="G97" s="84"/>
      <c r="H97" s="84">
        <f t="shared" si="8"/>
        <v>0</v>
      </c>
      <c r="I97" s="58">
        <f t="shared" si="9"/>
        <v>0</v>
      </c>
    </row>
    <row r="98" spans="1:9">
      <c r="A98" s="8" t="s">
        <v>71</v>
      </c>
      <c r="B98" s="85" t="s">
        <v>343</v>
      </c>
      <c r="C98" s="86" t="s">
        <v>344</v>
      </c>
      <c r="D98" s="85" t="s">
        <v>1</v>
      </c>
      <c r="E98" s="122">
        <v>30</v>
      </c>
      <c r="F98" s="83"/>
      <c r="G98" s="84"/>
      <c r="H98" s="84">
        <f t="shared" si="8"/>
        <v>0</v>
      </c>
      <c r="I98" s="58">
        <f t="shared" si="9"/>
        <v>0</v>
      </c>
    </row>
    <row r="99" spans="1:9">
      <c r="A99" s="8" t="s">
        <v>120</v>
      </c>
      <c r="B99" s="85" t="s">
        <v>345</v>
      </c>
      <c r="C99" s="86" t="s">
        <v>346</v>
      </c>
      <c r="D99" s="160" t="s">
        <v>0</v>
      </c>
      <c r="E99" s="122">
        <v>180</v>
      </c>
      <c r="F99" s="83">
        <v>0</v>
      </c>
      <c r="G99" s="84"/>
      <c r="H99" s="84">
        <f t="shared" si="8"/>
        <v>0</v>
      </c>
      <c r="I99" s="58">
        <f t="shared" si="9"/>
        <v>0</v>
      </c>
    </row>
    <row r="100" spans="1:9">
      <c r="A100" s="8" t="s">
        <v>121</v>
      </c>
      <c r="B100" s="85" t="s">
        <v>497</v>
      </c>
      <c r="C100" s="86" t="s">
        <v>498</v>
      </c>
      <c r="D100" s="160" t="s">
        <v>0</v>
      </c>
      <c r="E100" s="122">
        <v>126</v>
      </c>
      <c r="F100" s="83"/>
      <c r="G100" s="84"/>
      <c r="H100" s="84">
        <f t="shared" si="8"/>
        <v>0</v>
      </c>
      <c r="I100" s="58">
        <f t="shared" si="9"/>
        <v>0</v>
      </c>
    </row>
    <row r="101" spans="1:9">
      <c r="A101" s="8" t="s">
        <v>122</v>
      </c>
      <c r="B101" s="85" t="s">
        <v>499</v>
      </c>
      <c r="C101" s="86" t="s">
        <v>500</v>
      </c>
      <c r="D101" s="160" t="s">
        <v>0</v>
      </c>
      <c r="E101" s="122">
        <v>15</v>
      </c>
      <c r="F101" s="83"/>
      <c r="G101" s="84"/>
      <c r="H101" s="84">
        <f t="shared" si="8"/>
        <v>0</v>
      </c>
      <c r="I101" s="58">
        <f t="shared" si="9"/>
        <v>0</v>
      </c>
    </row>
    <row r="102" spans="1:9">
      <c r="A102" s="8" t="s">
        <v>130</v>
      </c>
      <c r="B102" s="85" t="s">
        <v>545</v>
      </c>
      <c r="C102" s="86" t="s">
        <v>546</v>
      </c>
      <c r="D102" s="160" t="s">
        <v>0</v>
      </c>
      <c r="E102" s="122">
        <v>180</v>
      </c>
      <c r="F102" s="83"/>
      <c r="G102" s="84"/>
      <c r="H102" s="84">
        <f t="shared" si="8"/>
        <v>0</v>
      </c>
      <c r="I102" s="58">
        <f t="shared" si="9"/>
        <v>0</v>
      </c>
    </row>
    <row r="103" spans="1:9">
      <c r="A103" s="260"/>
      <c r="B103" s="261"/>
      <c r="C103" s="261"/>
      <c r="D103" s="261"/>
      <c r="E103" s="261"/>
      <c r="F103" s="261"/>
      <c r="G103" s="261"/>
      <c r="H103" s="261"/>
      <c r="I103" s="262"/>
    </row>
    <row r="104" spans="1:9" ht="15">
      <c r="A104" s="10">
        <v>10</v>
      </c>
      <c r="B104" s="66"/>
      <c r="C104" s="43" t="s">
        <v>389</v>
      </c>
      <c r="D104" s="11"/>
      <c r="E104" s="54"/>
      <c r="F104" s="54"/>
      <c r="G104" s="54"/>
      <c r="H104" s="55"/>
      <c r="I104" s="67">
        <f>SUM(I105:I122)</f>
        <v>0</v>
      </c>
    </row>
    <row r="105" spans="1:9">
      <c r="A105" s="8" t="s">
        <v>72</v>
      </c>
      <c r="B105" s="85" t="s">
        <v>222</v>
      </c>
      <c r="C105" s="86" t="s">
        <v>223</v>
      </c>
      <c r="D105" s="85" t="s">
        <v>13</v>
      </c>
      <c r="E105" s="57">
        <f>1*0.6*0.2*33</f>
        <v>3.96</v>
      </c>
      <c r="F105" s="83">
        <v>0</v>
      </c>
      <c r="G105" s="84"/>
      <c r="H105" s="84">
        <f>F105+G105</f>
        <v>0</v>
      </c>
      <c r="I105" s="58">
        <f>H105*E105</f>
        <v>0</v>
      </c>
    </row>
    <row r="106" spans="1:9">
      <c r="A106" s="8" t="s">
        <v>141</v>
      </c>
      <c r="B106" s="85" t="s">
        <v>312</v>
      </c>
      <c r="C106" s="86" t="s">
        <v>313</v>
      </c>
      <c r="D106" s="85" t="s">
        <v>13</v>
      </c>
      <c r="E106" s="57">
        <f>0.5*0.5*1*33</f>
        <v>8.25</v>
      </c>
      <c r="F106" s="83">
        <v>0</v>
      </c>
      <c r="G106" s="84"/>
      <c r="H106" s="84">
        <f t="shared" ref="H106:H122" si="10">F106+G106</f>
        <v>0</v>
      </c>
      <c r="I106" s="58">
        <f t="shared" ref="I106:I122" si="11">H106*E106</f>
        <v>0</v>
      </c>
    </row>
    <row r="107" spans="1:9">
      <c r="A107" s="8" t="s">
        <v>142</v>
      </c>
      <c r="B107" s="85" t="s">
        <v>314</v>
      </c>
      <c r="C107" s="86" t="s">
        <v>315</v>
      </c>
      <c r="D107" s="85" t="s">
        <v>316</v>
      </c>
      <c r="E107" s="57">
        <f>ROUNDUP((3*2.1*2)*2,0)*37</f>
        <v>962</v>
      </c>
      <c r="F107" s="83"/>
      <c r="G107" s="84"/>
      <c r="H107" s="84">
        <f t="shared" si="10"/>
        <v>0</v>
      </c>
      <c r="I107" s="58">
        <f t="shared" si="11"/>
        <v>0</v>
      </c>
    </row>
    <row r="108" spans="1:9">
      <c r="A108" s="8" t="s">
        <v>143</v>
      </c>
      <c r="B108" s="85" t="s">
        <v>317</v>
      </c>
      <c r="C108" s="86" t="s">
        <v>318</v>
      </c>
      <c r="D108" s="85" t="s">
        <v>13</v>
      </c>
      <c r="E108" s="57">
        <f>E107</f>
        <v>962</v>
      </c>
      <c r="F108" s="83">
        <v>0</v>
      </c>
      <c r="G108" s="84"/>
      <c r="H108" s="84">
        <f t="shared" si="10"/>
        <v>0</v>
      </c>
      <c r="I108" s="58">
        <f t="shared" si="11"/>
        <v>0</v>
      </c>
    </row>
    <row r="109" spans="1:9">
      <c r="A109" s="8" t="s">
        <v>144</v>
      </c>
      <c r="B109" s="85" t="s">
        <v>212</v>
      </c>
      <c r="C109" s="86" t="s">
        <v>213</v>
      </c>
      <c r="D109" s="85" t="s">
        <v>1</v>
      </c>
      <c r="E109" s="57">
        <f>37*3.3</f>
        <v>122.1</v>
      </c>
      <c r="F109" s="83">
        <v>0</v>
      </c>
      <c r="G109" s="84"/>
      <c r="H109" s="84">
        <f t="shared" si="10"/>
        <v>0</v>
      </c>
      <c r="I109" s="58">
        <f t="shared" si="11"/>
        <v>0</v>
      </c>
    </row>
    <row r="110" spans="1:9">
      <c r="A110" s="8" t="s">
        <v>145</v>
      </c>
      <c r="B110" s="85" t="s">
        <v>214</v>
      </c>
      <c r="C110" s="86" t="s">
        <v>215</v>
      </c>
      <c r="D110" s="85" t="s">
        <v>0</v>
      </c>
      <c r="E110" s="57">
        <f>0.4*1*4*37</f>
        <v>59.2</v>
      </c>
      <c r="F110" s="83"/>
      <c r="G110" s="84"/>
      <c r="H110" s="84">
        <f t="shared" si="10"/>
        <v>0</v>
      </c>
      <c r="I110" s="58">
        <f t="shared" si="11"/>
        <v>0</v>
      </c>
    </row>
    <row r="111" spans="1:9">
      <c r="A111" s="8" t="s">
        <v>123</v>
      </c>
      <c r="B111" s="85" t="s">
        <v>322</v>
      </c>
      <c r="C111" s="86" t="s">
        <v>323</v>
      </c>
      <c r="D111" s="85" t="s">
        <v>13</v>
      </c>
      <c r="E111" s="57">
        <f>0.4*0.4*1*37</f>
        <v>5.9200000000000008</v>
      </c>
      <c r="F111" s="83"/>
      <c r="G111" s="84">
        <v>0</v>
      </c>
      <c r="H111" s="84">
        <f t="shared" si="10"/>
        <v>0</v>
      </c>
      <c r="I111" s="58">
        <f t="shared" si="11"/>
        <v>0</v>
      </c>
    </row>
    <row r="112" spans="1:9">
      <c r="A112" s="8" t="s">
        <v>146</v>
      </c>
      <c r="B112" s="85" t="s">
        <v>216</v>
      </c>
      <c r="C112" s="86" t="s">
        <v>217</v>
      </c>
      <c r="D112" s="85" t="s">
        <v>13</v>
      </c>
      <c r="E112" s="57">
        <f>E111</f>
        <v>5.9200000000000008</v>
      </c>
      <c r="F112" s="83">
        <v>0</v>
      </c>
      <c r="G112" s="84"/>
      <c r="H112" s="84">
        <f t="shared" si="10"/>
        <v>0</v>
      </c>
      <c r="I112" s="58">
        <f t="shared" si="11"/>
        <v>0</v>
      </c>
    </row>
    <row r="113" spans="1:9">
      <c r="A113" s="8" t="s">
        <v>147</v>
      </c>
      <c r="B113" s="85" t="s">
        <v>319</v>
      </c>
      <c r="C113" s="86" t="s">
        <v>320</v>
      </c>
      <c r="D113" s="85" t="s">
        <v>321</v>
      </c>
      <c r="E113" s="57">
        <f>E112*50</f>
        <v>296.00000000000006</v>
      </c>
      <c r="F113" s="83"/>
      <c r="G113" s="84"/>
      <c r="H113" s="84">
        <f t="shared" si="10"/>
        <v>0</v>
      </c>
      <c r="I113" s="58">
        <f t="shared" si="11"/>
        <v>0</v>
      </c>
    </row>
    <row r="114" spans="1:9">
      <c r="A114" s="8" t="s">
        <v>148</v>
      </c>
      <c r="B114" s="85" t="s">
        <v>324</v>
      </c>
      <c r="C114" s="86" t="s">
        <v>325</v>
      </c>
      <c r="D114" s="85" t="s">
        <v>13</v>
      </c>
      <c r="E114" s="57">
        <v>5.92</v>
      </c>
      <c r="F114" s="83">
        <v>0</v>
      </c>
      <c r="G114" s="84"/>
      <c r="H114" s="84"/>
      <c r="I114" s="58">
        <f t="shared" si="11"/>
        <v>0</v>
      </c>
    </row>
    <row r="115" spans="1:9">
      <c r="A115" s="8" t="s">
        <v>149</v>
      </c>
      <c r="B115" s="85" t="s">
        <v>326</v>
      </c>
      <c r="C115" s="86" t="s">
        <v>327</v>
      </c>
      <c r="D115" s="85" t="s">
        <v>13</v>
      </c>
      <c r="E115" s="57">
        <v>2.5</v>
      </c>
      <c r="F115" s="83"/>
      <c r="G115" s="84"/>
      <c r="H115" s="84">
        <f t="shared" si="10"/>
        <v>0</v>
      </c>
      <c r="I115" s="58">
        <f t="shared" si="11"/>
        <v>0</v>
      </c>
    </row>
    <row r="116" spans="1:9">
      <c r="A116" s="8" t="s">
        <v>150</v>
      </c>
      <c r="B116" s="85" t="s">
        <v>333</v>
      </c>
      <c r="C116" s="86" t="s">
        <v>334</v>
      </c>
      <c r="D116" s="85" t="s">
        <v>3</v>
      </c>
      <c r="E116" s="57">
        <f>2*37</f>
        <v>74</v>
      </c>
      <c r="F116" s="83"/>
      <c r="G116" s="84"/>
      <c r="H116" s="84">
        <f t="shared" si="10"/>
        <v>0</v>
      </c>
      <c r="I116" s="58">
        <f t="shared" si="11"/>
        <v>0</v>
      </c>
    </row>
    <row r="117" spans="1:9">
      <c r="A117" s="8" t="s">
        <v>151</v>
      </c>
      <c r="B117" s="85" t="s">
        <v>347</v>
      </c>
      <c r="C117" s="86" t="s">
        <v>348</v>
      </c>
      <c r="D117" s="85" t="s">
        <v>0</v>
      </c>
      <c r="E117" s="57">
        <v>50</v>
      </c>
      <c r="F117" s="83"/>
      <c r="G117" s="84"/>
      <c r="H117" s="84">
        <f t="shared" si="10"/>
        <v>0</v>
      </c>
      <c r="I117" s="58">
        <f t="shared" si="11"/>
        <v>0</v>
      </c>
    </row>
    <row r="118" spans="1:9">
      <c r="A118" s="8" t="s">
        <v>152</v>
      </c>
      <c r="B118" s="85" t="s">
        <v>387</v>
      </c>
      <c r="C118" s="86" t="s">
        <v>388</v>
      </c>
      <c r="D118" s="85" t="s">
        <v>13</v>
      </c>
      <c r="E118" s="57">
        <v>6</v>
      </c>
      <c r="F118" s="83"/>
      <c r="G118" s="84"/>
      <c r="H118" s="84">
        <f t="shared" si="10"/>
        <v>0</v>
      </c>
      <c r="I118" s="58">
        <f t="shared" si="11"/>
        <v>0</v>
      </c>
    </row>
    <row r="119" spans="1:9">
      <c r="A119" s="8" t="s">
        <v>506</v>
      </c>
      <c r="B119" s="85" t="s">
        <v>390</v>
      </c>
      <c r="C119" s="86" t="s">
        <v>391</v>
      </c>
      <c r="D119" s="85" t="s">
        <v>392</v>
      </c>
      <c r="E119" s="57">
        <v>1</v>
      </c>
      <c r="F119" s="83"/>
      <c r="G119" s="84">
        <v>0</v>
      </c>
      <c r="H119" s="84">
        <f t="shared" si="10"/>
        <v>0</v>
      </c>
      <c r="I119" s="58">
        <f t="shared" si="11"/>
        <v>0</v>
      </c>
    </row>
    <row r="120" spans="1:9">
      <c r="A120" s="8" t="s">
        <v>507</v>
      </c>
      <c r="B120" s="85" t="s">
        <v>273</v>
      </c>
      <c r="C120" s="86" t="s">
        <v>274</v>
      </c>
      <c r="D120" s="85" t="s">
        <v>3</v>
      </c>
      <c r="E120" s="57">
        <v>1</v>
      </c>
      <c r="F120" s="83">
        <v>0</v>
      </c>
      <c r="G120" s="84"/>
      <c r="H120" s="84">
        <f t="shared" si="10"/>
        <v>0</v>
      </c>
      <c r="I120" s="58">
        <f t="shared" si="11"/>
        <v>0</v>
      </c>
    </row>
    <row r="121" spans="1:9">
      <c r="A121" s="8" t="s">
        <v>508</v>
      </c>
      <c r="B121" s="85" t="s">
        <v>393</v>
      </c>
      <c r="C121" s="86" t="s">
        <v>394</v>
      </c>
      <c r="D121" s="85" t="s">
        <v>0</v>
      </c>
      <c r="E121" s="57">
        <v>50</v>
      </c>
      <c r="F121" s="83"/>
      <c r="G121" s="84"/>
      <c r="H121" s="84">
        <f t="shared" si="10"/>
        <v>0</v>
      </c>
      <c r="I121" s="58">
        <f t="shared" si="11"/>
        <v>0</v>
      </c>
    </row>
    <row r="122" spans="1:9">
      <c r="A122" s="8" t="s">
        <v>509</v>
      </c>
      <c r="B122" s="170" t="s">
        <v>185</v>
      </c>
      <c r="C122" s="171" t="s">
        <v>186</v>
      </c>
      <c r="D122" s="172" t="s">
        <v>80</v>
      </c>
      <c r="E122" s="173">
        <v>30</v>
      </c>
      <c r="F122" s="83">
        <v>0</v>
      </c>
      <c r="G122" s="84"/>
      <c r="H122" s="84">
        <f t="shared" si="10"/>
        <v>0</v>
      </c>
      <c r="I122" s="58">
        <f t="shared" si="11"/>
        <v>0</v>
      </c>
    </row>
    <row r="123" spans="1:9">
      <c r="A123" s="263"/>
      <c r="B123" s="264"/>
      <c r="C123" s="264"/>
      <c r="D123" s="264"/>
      <c r="E123" s="264"/>
      <c r="F123" s="264"/>
      <c r="G123" s="264"/>
      <c r="H123" s="264"/>
      <c r="I123" s="265"/>
    </row>
    <row r="124" spans="1:9" ht="15">
      <c r="A124" s="10">
        <v>11</v>
      </c>
      <c r="B124" s="66"/>
      <c r="C124" s="43" t="s">
        <v>69</v>
      </c>
      <c r="D124" s="11" t="s">
        <v>3</v>
      </c>
      <c r="E124" s="54"/>
      <c r="F124" s="54"/>
      <c r="G124" s="54"/>
      <c r="H124" s="55"/>
      <c r="I124" s="67">
        <f>SUM(I125:I160)</f>
        <v>0</v>
      </c>
    </row>
    <row r="125" spans="1:9">
      <c r="A125" s="8" t="s">
        <v>73</v>
      </c>
      <c r="B125" s="85" t="s">
        <v>467</v>
      </c>
      <c r="C125" s="86" t="s">
        <v>468</v>
      </c>
      <c r="D125" s="85" t="s">
        <v>3</v>
      </c>
      <c r="E125" s="32">
        <v>1</v>
      </c>
      <c r="F125" s="83"/>
      <c r="G125" s="84"/>
      <c r="H125" s="84">
        <f>F125+G125</f>
        <v>0</v>
      </c>
      <c r="I125" s="58">
        <f>H125*E125</f>
        <v>0</v>
      </c>
    </row>
    <row r="126" spans="1:9">
      <c r="A126" s="8" t="s">
        <v>74</v>
      </c>
      <c r="B126" s="85" t="s">
        <v>469</v>
      </c>
      <c r="C126" s="86" t="s">
        <v>470</v>
      </c>
      <c r="D126" s="85" t="s">
        <v>321</v>
      </c>
      <c r="E126" s="32">
        <v>1</v>
      </c>
      <c r="F126" s="83"/>
      <c r="G126" s="84"/>
      <c r="H126" s="84">
        <f>F126+G126</f>
        <v>0</v>
      </c>
      <c r="I126" s="58">
        <f>H126*E126</f>
        <v>0</v>
      </c>
    </row>
    <row r="127" spans="1:9">
      <c r="A127" s="8" t="s">
        <v>395</v>
      </c>
      <c r="B127" s="85" t="s">
        <v>471</v>
      </c>
      <c r="C127" s="86" t="s">
        <v>472</v>
      </c>
      <c r="D127" s="85" t="s">
        <v>3</v>
      </c>
      <c r="E127" s="32">
        <v>1</v>
      </c>
      <c r="F127" s="83"/>
      <c r="G127" s="84"/>
      <c r="H127" s="84">
        <f>F127+G127</f>
        <v>0</v>
      </c>
      <c r="I127" s="58">
        <f>H127*E127</f>
        <v>0</v>
      </c>
    </row>
    <row r="128" spans="1:9">
      <c r="A128" s="8" t="s">
        <v>396</v>
      </c>
      <c r="B128" s="85" t="s">
        <v>473</v>
      </c>
      <c r="C128" s="86" t="s">
        <v>474</v>
      </c>
      <c r="D128" s="85" t="s">
        <v>3</v>
      </c>
      <c r="E128" s="32">
        <v>1</v>
      </c>
      <c r="F128" s="83"/>
      <c r="G128" s="84"/>
      <c r="H128" s="84">
        <f t="shared" ref="H128:H160" si="12">F128+G128</f>
        <v>0</v>
      </c>
      <c r="I128" s="58">
        <f t="shared" ref="I128:I160" si="13">H128*E128</f>
        <v>0</v>
      </c>
    </row>
    <row r="129" spans="1:9">
      <c r="A129" s="8" t="s">
        <v>397</v>
      </c>
      <c r="B129" s="85" t="s">
        <v>475</v>
      </c>
      <c r="C129" s="86" t="s">
        <v>476</v>
      </c>
      <c r="D129" s="85" t="s">
        <v>3</v>
      </c>
      <c r="E129" s="32">
        <v>16</v>
      </c>
      <c r="F129" s="83"/>
      <c r="G129" s="84"/>
      <c r="H129" s="84">
        <f t="shared" si="12"/>
        <v>0</v>
      </c>
      <c r="I129" s="58">
        <f t="shared" si="13"/>
        <v>0</v>
      </c>
    </row>
    <row r="130" spans="1:9">
      <c r="A130" s="8" t="s">
        <v>398</v>
      </c>
      <c r="B130" s="85" t="s">
        <v>477</v>
      </c>
      <c r="C130" s="86" t="s">
        <v>478</v>
      </c>
      <c r="D130" s="85" t="s">
        <v>3</v>
      </c>
      <c r="E130" s="32">
        <v>1</v>
      </c>
      <c r="F130" s="83"/>
      <c r="G130" s="84"/>
      <c r="H130" s="84">
        <f t="shared" si="12"/>
        <v>0</v>
      </c>
      <c r="I130" s="58">
        <f t="shared" si="13"/>
        <v>0</v>
      </c>
    </row>
    <row r="131" spans="1:9">
      <c r="A131" s="8" t="s">
        <v>399</v>
      </c>
      <c r="B131" s="85" t="s">
        <v>479</v>
      </c>
      <c r="C131" s="86" t="s">
        <v>480</v>
      </c>
      <c r="D131" s="85" t="s">
        <v>3</v>
      </c>
      <c r="E131" s="32">
        <v>1</v>
      </c>
      <c r="F131" s="83"/>
      <c r="G131" s="84"/>
      <c r="H131" s="84">
        <f t="shared" si="12"/>
        <v>0</v>
      </c>
      <c r="I131" s="58">
        <f t="shared" si="13"/>
        <v>0</v>
      </c>
    </row>
    <row r="132" spans="1:9">
      <c r="A132" s="8" t="s">
        <v>400</v>
      </c>
      <c r="B132" s="85" t="s">
        <v>481</v>
      </c>
      <c r="C132" s="86" t="s">
        <v>482</v>
      </c>
      <c r="D132" s="85" t="s">
        <v>3</v>
      </c>
      <c r="E132" s="32">
        <v>1</v>
      </c>
      <c r="F132" s="83"/>
      <c r="G132" s="84"/>
      <c r="H132" s="84">
        <f t="shared" si="12"/>
        <v>0</v>
      </c>
      <c r="I132" s="58">
        <f t="shared" si="13"/>
        <v>0</v>
      </c>
    </row>
    <row r="133" spans="1:9">
      <c r="A133" s="8" t="s">
        <v>401</v>
      </c>
      <c r="B133" s="85" t="s">
        <v>483</v>
      </c>
      <c r="C133" s="86" t="s">
        <v>484</v>
      </c>
      <c r="D133" s="85" t="s">
        <v>3</v>
      </c>
      <c r="E133" s="32">
        <v>1</v>
      </c>
      <c r="F133" s="83"/>
      <c r="G133" s="84"/>
      <c r="H133" s="84">
        <f t="shared" si="12"/>
        <v>0</v>
      </c>
      <c r="I133" s="58">
        <f t="shared" si="13"/>
        <v>0</v>
      </c>
    </row>
    <row r="134" spans="1:9">
      <c r="A134" s="8" t="s">
        <v>402</v>
      </c>
      <c r="B134" s="85" t="s">
        <v>184</v>
      </c>
      <c r="C134" s="86" t="s">
        <v>485</v>
      </c>
      <c r="D134" s="85" t="s">
        <v>1</v>
      </c>
      <c r="E134" s="32">
        <v>450</v>
      </c>
      <c r="F134" s="83"/>
      <c r="G134" s="84"/>
      <c r="H134" s="84">
        <f t="shared" si="12"/>
        <v>0</v>
      </c>
      <c r="I134" s="58">
        <f t="shared" si="13"/>
        <v>0</v>
      </c>
    </row>
    <row r="135" spans="1:9">
      <c r="A135" s="8" t="s">
        <v>403</v>
      </c>
      <c r="B135" s="85" t="s">
        <v>657</v>
      </c>
      <c r="C135" s="86" t="s">
        <v>658</v>
      </c>
      <c r="D135" s="85" t="s">
        <v>4</v>
      </c>
      <c r="E135" s="32">
        <v>25</v>
      </c>
      <c r="F135" s="83"/>
      <c r="G135" s="84"/>
      <c r="H135" s="84">
        <f t="shared" si="12"/>
        <v>0</v>
      </c>
      <c r="I135" s="58">
        <f t="shared" si="13"/>
        <v>0</v>
      </c>
    </row>
    <row r="136" spans="1:9">
      <c r="A136" s="8" t="s">
        <v>404</v>
      </c>
      <c r="B136" s="85" t="s">
        <v>180</v>
      </c>
      <c r="C136" s="86" t="s">
        <v>181</v>
      </c>
      <c r="D136" s="85" t="s">
        <v>4</v>
      </c>
      <c r="E136" s="32">
        <v>50</v>
      </c>
      <c r="F136" s="83"/>
      <c r="G136" s="84"/>
      <c r="H136" s="84">
        <f t="shared" si="12"/>
        <v>0</v>
      </c>
      <c r="I136" s="58">
        <f t="shared" si="13"/>
        <v>0</v>
      </c>
    </row>
    <row r="137" spans="1:9">
      <c r="A137" s="8" t="s">
        <v>405</v>
      </c>
      <c r="B137" s="85" t="s">
        <v>135</v>
      </c>
      <c r="C137" s="86" t="s">
        <v>136</v>
      </c>
      <c r="D137" s="85" t="s">
        <v>1</v>
      </c>
      <c r="E137" s="32">
        <v>350</v>
      </c>
      <c r="F137" s="83"/>
      <c r="G137" s="84"/>
      <c r="H137" s="84">
        <f t="shared" si="12"/>
        <v>0</v>
      </c>
      <c r="I137" s="58">
        <f t="shared" si="13"/>
        <v>0</v>
      </c>
    </row>
    <row r="138" spans="1:9">
      <c r="A138" s="8" t="s">
        <v>406</v>
      </c>
      <c r="B138" s="85" t="s">
        <v>137</v>
      </c>
      <c r="C138" s="86" t="s">
        <v>138</v>
      </c>
      <c r="D138" s="85" t="s">
        <v>1</v>
      </c>
      <c r="E138" s="32">
        <v>600</v>
      </c>
      <c r="F138" s="83"/>
      <c r="G138" s="84"/>
      <c r="H138" s="84">
        <f t="shared" si="12"/>
        <v>0</v>
      </c>
      <c r="I138" s="58">
        <f t="shared" si="13"/>
        <v>0</v>
      </c>
    </row>
    <row r="139" spans="1:9">
      <c r="A139" s="8" t="s">
        <v>407</v>
      </c>
      <c r="B139" s="85" t="s">
        <v>182</v>
      </c>
      <c r="C139" s="86" t="s">
        <v>183</v>
      </c>
      <c r="D139" s="85" t="s">
        <v>1</v>
      </c>
      <c r="E139" s="32">
        <v>250</v>
      </c>
      <c r="F139" s="83"/>
      <c r="G139" s="84"/>
      <c r="H139" s="84">
        <f t="shared" si="12"/>
        <v>0</v>
      </c>
      <c r="I139" s="58">
        <f t="shared" si="13"/>
        <v>0</v>
      </c>
    </row>
    <row r="140" spans="1:9">
      <c r="A140" s="8" t="s">
        <v>408</v>
      </c>
      <c r="B140" s="85" t="s">
        <v>486</v>
      </c>
      <c r="C140" s="86" t="s">
        <v>487</v>
      </c>
      <c r="D140" s="85" t="s">
        <v>1</v>
      </c>
      <c r="E140" s="32">
        <v>70</v>
      </c>
      <c r="F140" s="83"/>
      <c r="G140" s="84"/>
      <c r="H140" s="84">
        <f t="shared" si="12"/>
        <v>0</v>
      </c>
      <c r="I140" s="58">
        <f t="shared" si="13"/>
        <v>0</v>
      </c>
    </row>
    <row r="141" spans="1:9">
      <c r="A141" s="8" t="s">
        <v>409</v>
      </c>
      <c r="B141" s="85" t="s">
        <v>139</v>
      </c>
      <c r="C141" s="86" t="s">
        <v>140</v>
      </c>
      <c r="D141" s="85" t="s">
        <v>4</v>
      </c>
      <c r="E141" s="32">
        <v>25</v>
      </c>
      <c r="F141" s="83"/>
      <c r="G141" s="84"/>
      <c r="H141" s="84">
        <f t="shared" si="12"/>
        <v>0</v>
      </c>
      <c r="I141" s="58">
        <f t="shared" si="13"/>
        <v>0</v>
      </c>
    </row>
    <row r="142" spans="1:9">
      <c r="A142" s="8" t="s">
        <v>410</v>
      </c>
      <c r="B142" s="85" t="s">
        <v>488</v>
      </c>
      <c r="C142" s="86" t="s">
        <v>489</v>
      </c>
      <c r="D142" s="85" t="s">
        <v>3</v>
      </c>
      <c r="E142" s="32">
        <v>20</v>
      </c>
      <c r="F142" s="83"/>
      <c r="G142" s="84"/>
      <c r="H142" s="84">
        <f t="shared" si="12"/>
        <v>0</v>
      </c>
      <c r="I142" s="58">
        <f t="shared" si="13"/>
        <v>0</v>
      </c>
    </row>
    <row r="143" spans="1:9">
      <c r="A143" s="8" t="s">
        <v>411</v>
      </c>
      <c r="B143" s="159" t="s">
        <v>153</v>
      </c>
      <c r="C143" s="161" t="s">
        <v>490</v>
      </c>
      <c r="D143" s="160" t="s">
        <v>3</v>
      </c>
      <c r="E143" s="160">
        <v>20</v>
      </c>
      <c r="F143" s="83"/>
      <c r="G143" s="84"/>
      <c r="H143" s="84">
        <f t="shared" si="12"/>
        <v>0</v>
      </c>
      <c r="I143" s="58">
        <f t="shared" si="13"/>
        <v>0</v>
      </c>
    </row>
    <row r="144" spans="1:9">
      <c r="A144" s="8" t="s">
        <v>412</v>
      </c>
      <c r="B144" s="159" t="s">
        <v>491</v>
      </c>
      <c r="C144" s="161" t="s">
        <v>492</v>
      </c>
      <c r="D144" s="160" t="s">
        <v>3</v>
      </c>
      <c r="E144" s="160">
        <v>20</v>
      </c>
      <c r="F144" s="83"/>
      <c r="G144" s="84"/>
      <c r="H144" s="84">
        <f t="shared" si="12"/>
        <v>0</v>
      </c>
      <c r="I144" s="58">
        <f t="shared" si="13"/>
        <v>0</v>
      </c>
    </row>
    <row r="145" spans="1:9">
      <c r="A145" s="8" t="s">
        <v>413</v>
      </c>
      <c r="B145" s="19" t="s">
        <v>292</v>
      </c>
      <c r="C145" s="3" t="s">
        <v>293</v>
      </c>
      <c r="D145" s="4" t="s">
        <v>3</v>
      </c>
      <c r="E145" s="57">
        <v>2</v>
      </c>
      <c r="F145" s="83"/>
      <c r="G145" s="84"/>
      <c r="H145" s="84">
        <f t="shared" si="12"/>
        <v>0</v>
      </c>
      <c r="I145" s="58">
        <f t="shared" si="13"/>
        <v>0</v>
      </c>
    </row>
    <row r="146" spans="1:9">
      <c r="A146" s="8" t="s">
        <v>414</v>
      </c>
      <c r="B146" s="19" t="s">
        <v>294</v>
      </c>
      <c r="C146" s="3" t="s">
        <v>295</v>
      </c>
      <c r="D146" s="4" t="s">
        <v>3</v>
      </c>
      <c r="E146" s="57">
        <v>6</v>
      </c>
      <c r="F146" s="83"/>
      <c r="G146" s="84"/>
      <c r="H146" s="84">
        <f t="shared" si="12"/>
        <v>0</v>
      </c>
      <c r="I146" s="58">
        <f t="shared" si="13"/>
        <v>0</v>
      </c>
    </row>
    <row r="147" spans="1:9">
      <c r="A147" s="8" t="s">
        <v>415</v>
      </c>
      <c r="B147" s="19" t="s">
        <v>296</v>
      </c>
      <c r="C147" s="3" t="s">
        <v>297</v>
      </c>
      <c r="D147" s="4" t="s">
        <v>1</v>
      </c>
      <c r="E147" s="57">
        <f>6*2</f>
        <v>12</v>
      </c>
      <c r="F147" s="83"/>
      <c r="G147" s="84"/>
      <c r="H147" s="84">
        <f t="shared" si="12"/>
        <v>0</v>
      </c>
      <c r="I147" s="58">
        <f t="shared" si="13"/>
        <v>0</v>
      </c>
    </row>
    <row r="148" spans="1:9">
      <c r="A148" s="8" t="s">
        <v>416</v>
      </c>
      <c r="B148" s="19" t="s">
        <v>298</v>
      </c>
      <c r="C148" s="3" t="s">
        <v>299</v>
      </c>
      <c r="D148" s="4" t="s">
        <v>3</v>
      </c>
      <c r="E148" s="57">
        <v>2</v>
      </c>
      <c r="F148" s="83"/>
      <c r="G148" s="84"/>
      <c r="H148" s="84">
        <f t="shared" si="12"/>
        <v>0</v>
      </c>
      <c r="I148" s="58">
        <f t="shared" si="13"/>
        <v>0</v>
      </c>
    </row>
    <row r="149" spans="1:9">
      <c r="A149" s="8" t="s">
        <v>417</v>
      </c>
      <c r="B149" s="19" t="s">
        <v>300</v>
      </c>
      <c r="C149" s="3" t="s">
        <v>301</v>
      </c>
      <c r="D149" s="4" t="s">
        <v>3</v>
      </c>
      <c r="E149" s="57">
        <v>4</v>
      </c>
      <c r="F149" s="83"/>
      <c r="G149" s="84"/>
      <c r="H149" s="84">
        <f t="shared" si="12"/>
        <v>0</v>
      </c>
      <c r="I149" s="58">
        <f t="shared" si="13"/>
        <v>0</v>
      </c>
    </row>
    <row r="150" spans="1:9">
      <c r="A150" s="8" t="s">
        <v>418</v>
      </c>
      <c r="B150" s="19" t="s">
        <v>659</v>
      </c>
      <c r="C150" s="3" t="s">
        <v>660</v>
      </c>
      <c r="D150" s="4" t="s">
        <v>3</v>
      </c>
      <c r="E150" s="57">
        <v>96</v>
      </c>
      <c r="F150" s="83"/>
      <c r="G150" s="84"/>
      <c r="H150" s="84">
        <f t="shared" si="12"/>
        <v>0</v>
      </c>
      <c r="I150" s="58">
        <f t="shared" si="13"/>
        <v>0</v>
      </c>
    </row>
    <row r="151" spans="1:9">
      <c r="A151" s="8" t="s">
        <v>419</v>
      </c>
      <c r="B151" s="19" t="s">
        <v>302</v>
      </c>
      <c r="C151" s="3" t="s">
        <v>303</v>
      </c>
      <c r="D151" s="4" t="s">
        <v>3</v>
      </c>
      <c r="E151" s="57">
        <v>4</v>
      </c>
      <c r="F151" s="83"/>
      <c r="G151" s="84"/>
      <c r="H151" s="84">
        <f t="shared" si="12"/>
        <v>0</v>
      </c>
      <c r="I151" s="58">
        <f t="shared" si="13"/>
        <v>0</v>
      </c>
    </row>
    <row r="152" spans="1:9">
      <c r="A152" s="8" t="s">
        <v>420</v>
      </c>
      <c r="B152" s="19" t="s">
        <v>304</v>
      </c>
      <c r="C152" s="3" t="s">
        <v>305</v>
      </c>
      <c r="D152" s="4" t="s">
        <v>1</v>
      </c>
      <c r="E152" s="57">
        <v>32</v>
      </c>
      <c r="F152" s="83"/>
      <c r="G152" s="84"/>
      <c r="H152" s="84">
        <f t="shared" si="12"/>
        <v>0</v>
      </c>
      <c r="I152" s="58">
        <f t="shared" si="13"/>
        <v>0</v>
      </c>
    </row>
    <row r="153" spans="1:9">
      <c r="A153" s="8" t="s">
        <v>728</v>
      </c>
      <c r="B153" s="19" t="s">
        <v>661</v>
      </c>
      <c r="C153" s="3" t="s">
        <v>662</v>
      </c>
      <c r="D153" s="4" t="s">
        <v>3</v>
      </c>
      <c r="E153" s="57">
        <f>7*3</f>
        <v>21</v>
      </c>
      <c r="F153" s="83"/>
      <c r="G153" s="84"/>
      <c r="H153" s="84">
        <f t="shared" si="12"/>
        <v>0</v>
      </c>
      <c r="I153" s="58">
        <f t="shared" si="13"/>
        <v>0</v>
      </c>
    </row>
    <row r="154" spans="1:9">
      <c r="A154" s="8" t="s">
        <v>729</v>
      </c>
      <c r="B154" s="19" t="s">
        <v>306</v>
      </c>
      <c r="C154" s="3" t="s">
        <v>307</v>
      </c>
      <c r="D154" s="4" t="s">
        <v>3</v>
      </c>
      <c r="E154" s="57">
        <v>4</v>
      </c>
      <c r="F154" s="83"/>
      <c r="G154" s="84"/>
      <c r="H154" s="84">
        <f t="shared" si="12"/>
        <v>0</v>
      </c>
      <c r="I154" s="58">
        <f t="shared" si="13"/>
        <v>0</v>
      </c>
    </row>
    <row r="155" spans="1:9">
      <c r="A155" s="8" t="s">
        <v>730</v>
      </c>
      <c r="B155" s="19" t="s">
        <v>308</v>
      </c>
      <c r="C155" s="3" t="s">
        <v>309</v>
      </c>
      <c r="D155" s="4" t="s">
        <v>3</v>
      </c>
      <c r="E155" s="57">
        <v>4</v>
      </c>
      <c r="F155" s="83"/>
      <c r="G155" s="84"/>
      <c r="H155" s="84">
        <f t="shared" si="12"/>
        <v>0</v>
      </c>
      <c r="I155" s="58">
        <f t="shared" si="13"/>
        <v>0</v>
      </c>
    </row>
    <row r="156" spans="1:9">
      <c r="A156" s="8" t="s">
        <v>731</v>
      </c>
      <c r="B156" s="19" t="s">
        <v>310</v>
      </c>
      <c r="C156" s="3" t="s">
        <v>311</v>
      </c>
      <c r="D156" s="4" t="s">
        <v>3</v>
      </c>
      <c r="E156" s="57">
        <v>4</v>
      </c>
      <c r="F156" s="83"/>
      <c r="G156" s="84"/>
      <c r="H156" s="84">
        <f t="shared" si="12"/>
        <v>0</v>
      </c>
      <c r="I156" s="58">
        <f t="shared" si="13"/>
        <v>0</v>
      </c>
    </row>
    <row r="157" spans="1:9">
      <c r="A157" s="8" t="s">
        <v>732</v>
      </c>
      <c r="B157" s="19" t="s">
        <v>284</v>
      </c>
      <c r="C157" s="3" t="s">
        <v>285</v>
      </c>
      <c r="D157" s="4" t="s">
        <v>1</v>
      </c>
      <c r="E157" s="57">
        <v>44</v>
      </c>
      <c r="F157" s="83"/>
      <c r="G157" s="84"/>
      <c r="H157" s="84">
        <f t="shared" si="12"/>
        <v>0</v>
      </c>
      <c r="I157" s="58">
        <f t="shared" si="13"/>
        <v>0</v>
      </c>
    </row>
    <row r="158" spans="1:9">
      <c r="A158" s="8" t="s">
        <v>733</v>
      </c>
      <c r="B158" s="19" t="s">
        <v>286</v>
      </c>
      <c r="C158" s="3" t="s">
        <v>287</v>
      </c>
      <c r="D158" s="4" t="s">
        <v>3</v>
      </c>
      <c r="E158" s="57">
        <v>4</v>
      </c>
      <c r="F158" s="83"/>
      <c r="G158" s="84"/>
      <c r="H158" s="84">
        <f t="shared" si="12"/>
        <v>0</v>
      </c>
      <c r="I158" s="58">
        <f t="shared" si="13"/>
        <v>0</v>
      </c>
    </row>
    <row r="159" spans="1:9">
      <c r="A159" s="8" t="s">
        <v>734</v>
      </c>
      <c r="B159" s="19" t="s">
        <v>288</v>
      </c>
      <c r="C159" s="3" t="s">
        <v>289</v>
      </c>
      <c r="D159" s="4" t="s">
        <v>13</v>
      </c>
      <c r="E159" s="57">
        <v>2</v>
      </c>
      <c r="F159" s="83">
        <v>0</v>
      </c>
      <c r="G159" s="84"/>
      <c r="H159" s="84">
        <f t="shared" si="12"/>
        <v>0</v>
      </c>
      <c r="I159" s="58">
        <f t="shared" si="13"/>
        <v>0</v>
      </c>
    </row>
    <row r="160" spans="1:9">
      <c r="A160" s="8" t="s">
        <v>735</v>
      </c>
      <c r="B160" s="19" t="s">
        <v>290</v>
      </c>
      <c r="C160" s="3" t="s">
        <v>291</v>
      </c>
      <c r="D160" s="4" t="s">
        <v>13</v>
      </c>
      <c r="E160" s="57">
        <v>2</v>
      </c>
      <c r="F160" s="83">
        <v>0</v>
      </c>
      <c r="G160" s="84"/>
      <c r="H160" s="84">
        <f t="shared" si="12"/>
        <v>0</v>
      </c>
      <c r="I160" s="58">
        <f t="shared" si="13"/>
        <v>0</v>
      </c>
    </row>
    <row r="161" spans="1:9">
      <c r="A161" s="260"/>
      <c r="B161" s="261"/>
      <c r="C161" s="261"/>
      <c r="D161" s="261"/>
      <c r="E161" s="261"/>
      <c r="F161" s="261"/>
      <c r="G161" s="261"/>
      <c r="H161" s="261"/>
      <c r="I161" s="262"/>
    </row>
    <row r="162" spans="1:9" ht="15">
      <c r="A162" s="10">
        <v>12</v>
      </c>
      <c r="B162" s="66"/>
      <c r="C162" s="43" t="s">
        <v>421</v>
      </c>
      <c r="D162" s="11"/>
      <c r="E162" s="54"/>
      <c r="F162" s="54"/>
      <c r="G162" s="54"/>
      <c r="H162" s="55"/>
      <c r="I162" s="67">
        <f>SUM(I163:I190)</f>
        <v>0</v>
      </c>
    </row>
    <row r="163" spans="1:9">
      <c r="A163" s="8" t="s">
        <v>349</v>
      </c>
      <c r="B163" s="85" t="s">
        <v>422</v>
      </c>
      <c r="C163" s="86" t="s">
        <v>423</v>
      </c>
      <c r="D163" s="85" t="s">
        <v>392</v>
      </c>
      <c r="E163" s="83">
        <v>1</v>
      </c>
      <c r="F163" s="83"/>
      <c r="G163" s="84">
        <v>0</v>
      </c>
      <c r="H163" s="84">
        <f>F163+G163</f>
        <v>0</v>
      </c>
      <c r="I163" s="58">
        <f>H163*E163</f>
        <v>0</v>
      </c>
    </row>
    <row r="164" spans="1:9">
      <c r="A164" s="8" t="s">
        <v>350</v>
      </c>
      <c r="B164" s="85" t="s">
        <v>424</v>
      </c>
      <c r="C164" s="86" t="s">
        <v>425</v>
      </c>
      <c r="D164" s="85" t="s">
        <v>1</v>
      </c>
      <c r="E164" s="83">
        <v>15</v>
      </c>
      <c r="F164" s="83"/>
      <c r="G164" s="84">
        <v>0</v>
      </c>
      <c r="H164" s="84">
        <f>F164+G164</f>
        <v>0</v>
      </c>
      <c r="I164" s="58">
        <f>H164*E164</f>
        <v>0</v>
      </c>
    </row>
    <row r="165" spans="1:9">
      <c r="A165" s="8" t="s">
        <v>351</v>
      </c>
      <c r="B165" s="85" t="s">
        <v>426</v>
      </c>
      <c r="C165" s="86" t="s">
        <v>427</v>
      </c>
      <c r="D165" s="85" t="s">
        <v>1</v>
      </c>
      <c r="E165" s="83">
        <v>15</v>
      </c>
      <c r="F165" s="83"/>
      <c r="G165" s="84">
        <v>0</v>
      </c>
      <c r="H165" s="84">
        <f>F165+G165</f>
        <v>0</v>
      </c>
      <c r="I165" s="58">
        <f>H165*E165</f>
        <v>0</v>
      </c>
    </row>
    <row r="166" spans="1:9">
      <c r="A166" s="8" t="s">
        <v>352</v>
      </c>
      <c r="B166" s="164" t="s">
        <v>428</v>
      </c>
      <c r="C166" s="165" t="s">
        <v>663</v>
      </c>
      <c r="D166" s="164" t="s">
        <v>3</v>
      </c>
      <c r="E166" s="166">
        <v>1</v>
      </c>
      <c r="F166" s="167"/>
      <c r="G166" s="167">
        <v>0</v>
      </c>
      <c r="H166" s="84">
        <f t="shared" ref="H166:H187" si="14">F166+G166</f>
        <v>0</v>
      </c>
      <c r="I166" s="58">
        <f t="shared" ref="I166:I187" si="15">H166*E166</f>
        <v>0</v>
      </c>
    </row>
    <row r="167" spans="1:9">
      <c r="A167" s="8" t="s">
        <v>736</v>
      </c>
      <c r="B167" s="164" t="s">
        <v>428</v>
      </c>
      <c r="C167" s="165" t="s">
        <v>429</v>
      </c>
      <c r="D167" s="164" t="s">
        <v>3</v>
      </c>
      <c r="E167" s="166">
        <v>1</v>
      </c>
      <c r="F167" s="167"/>
      <c r="G167" s="167">
        <v>0</v>
      </c>
      <c r="H167" s="84">
        <f t="shared" si="14"/>
        <v>0</v>
      </c>
      <c r="I167" s="58">
        <f t="shared" si="15"/>
        <v>0</v>
      </c>
    </row>
    <row r="168" spans="1:9">
      <c r="A168" s="8" t="s">
        <v>737</v>
      </c>
      <c r="B168" s="85" t="s">
        <v>430</v>
      </c>
      <c r="C168" s="86" t="s">
        <v>431</v>
      </c>
      <c r="D168" s="85" t="s">
        <v>1</v>
      </c>
      <c r="E168" s="83">
        <v>2</v>
      </c>
      <c r="F168" s="83"/>
      <c r="G168" s="84">
        <v>0</v>
      </c>
      <c r="H168" s="84">
        <f t="shared" si="14"/>
        <v>0</v>
      </c>
      <c r="I168" s="58">
        <f t="shared" si="15"/>
        <v>0</v>
      </c>
    </row>
    <row r="169" spans="1:9">
      <c r="A169" s="8" t="s">
        <v>738</v>
      </c>
      <c r="B169" s="85" t="s">
        <v>432</v>
      </c>
      <c r="C169" s="86" t="s">
        <v>433</v>
      </c>
      <c r="D169" s="85" t="s">
        <v>1</v>
      </c>
      <c r="E169" s="83">
        <v>2</v>
      </c>
      <c r="F169" s="83"/>
      <c r="G169" s="84">
        <v>0</v>
      </c>
      <c r="H169" s="84">
        <f t="shared" si="14"/>
        <v>0</v>
      </c>
      <c r="I169" s="58">
        <f t="shared" si="15"/>
        <v>0</v>
      </c>
    </row>
    <row r="170" spans="1:9">
      <c r="A170" s="8" t="s">
        <v>739</v>
      </c>
      <c r="B170" s="85" t="s">
        <v>434</v>
      </c>
      <c r="C170" s="86" t="s">
        <v>435</v>
      </c>
      <c r="D170" s="85" t="s">
        <v>1</v>
      </c>
      <c r="E170" s="83">
        <v>2</v>
      </c>
      <c r="F170" s="83"/>
      <c r="G170" s="84">
        <v>0</v>
      </c>
      <c r="H170" s="84">
        <f t="shared" si="14"/>
        <v>0</v>
      </c>
      <c r="I170" s="58">
        <f t="shared" si="15"/>
        <v>0</v>
      </c>
    </row>
    <row r="171" spans="1:9">
      <c r="A171" s="8" t="s">
        <v>740</v>
      </c>
      <c r="B171" s="19" t="s">
        <v>428</v>
      </c>
      <c r="C171" s="132" t="s">
        <v>436</v>
      </c>
      <c r="D171" s="131" t="s">
        <v>392</v>
      </c>
      <c r="E171" s="162">
        <v>1</v>
      </c>
      <c r="F171" s="163"/>
      <c r="G171" s="163"/>
      <c r="H171" s="84">
        <f t="shared" si="14"/>
        <v>0</v>
      </c>
      <c r="I171" s="58">
        <f t="shared" si="15"/>
        <v>0</v>
      </c>
    </row>
    <row r="172" spans="1:9">
      <c r="A172" s="8" t="s">
        <v>741</v>
      </c>
      <c r="B172" s="85" t="s">
        <v>493</v>
      </c>
      <c r="C172" s="86" t="s">
        <v>494</v>
      </c>
      <c r="D172" s="85" t="s">
        <v>1</v>
      </c>
      <c r="E172" s="83">
        <v>800</v>
      </c>
      <c r="F172" s="83"/>
      <c r="G172" s="84"/>
      <c r="H172" s="84">
        <f t="shared" si="14"/>
        <v>0</v>
      </c>
      <c r="I172" s="58">
        <f t="shared" si="15"/>
        <v>0</v>
      </c>
    </row>
    <row r="173" spans="1:9">
      <c r="A173" s="8" t="s">
        <v>742</v>
      </c>
      <c r="B173" s="85" t="s">
        <v>437</v>
      </c>
      <c r="C173" s="86" t="s">
        <v>438</v>
      </c>
      <c r="D173" s="85" t="s">
        <v>392</v>
      </c>
      <c r="E173" s="83">
        <v>1</v>
      </c>
      <c r="F173" s="83"/>
      <c r="G173" s="84">
        <v>0</v>
      </c>
      <c r="H173" s="84">
        <f t="shared" si="14"/>
        <v>0</v>
      </c>
      <c r="I173" s="58">
        <f t="shared" si="15"/>
        <v>0</v>
      </c>
    </row>
    <row r="174" spans="1:9">
      <c r="A174" s="8" t="s">
        <v>743</v>
      </c>
      <c r="B174" s="85" t="s">
        <v>439</v>
      </c>
      <c r="C174" s="86" t="s">
        <v>440</v>
      </c>
      <c r="D174" s="85" t="s">
        <v>80</v>
      </c>
      <c r="E174" s="83">
        <v>4</v>
      </c>
      <c r="F174" s="83"/>
      <c r="G174" s="84">
        <v>0</v>
      </c>
      <c r="H174" s="84">
        <f t="shared" si="14"/>
        <v>0</v>
      </c>
      <c r="I174" s="58">
        <f t="shared" si="15"/>
        <v>0</v>
      </c>
    </row>
    <row r="175" spans="1:9">
      <c r="A175" s="8" t="s">
        <v>744</v>
      </c>
      <c r="B175" s="85" t="s">
        <v>441</v>
      </c>
      <c r="C175" s="86" t="s">
        <v>442</v>
      </c>
      <c r="D175" s="85" t="s">
        <v>3</v>
      </c>
      <c r="E175" s="83">
        <v>1</v>
      </c>
      <c r="F175" s="83"/>
      <c r="G175" s="84"/>
      <c r="H175" s="84">
        <f t="shared" si="14"/>
        <v>0</v>
      </c>
      <c r="I175" s="58">
        <f t="shared" si="15"/>
        <v>0</v>
      </c>
    </row>
    <row r="176" spans="1:9">
      <c r="A176" s="8" t="s">
        <v>745</v>
      </c>
      <c r="B176" s="85" t="s">
        <v>443</v>
      </c>
      <c r="C176" s="86" t="s">
        <v>444</v>
      </c>
      <c r="D176" s="85" t="s">
        <v>80</v>
      </c>
      <c r="E176" s="83">
        <v>2</v>
      </c>
      <c r="F176" s="83"/>
      <c r="G176" s="84">
        <v>0</v>
      </c>
      <c r="H176" s="84">
        <f t="shared" si="14"/>
        <v>0</v>
      </c>
      <c r="I176" s="58">
        <f t="shared" si="15"/>
        <v>0</v>
      </c>
    </row>
    <row r="177" spans="1:9">
      <c r="A177" s="8" t="s">
        <v>746</v>
      </c>
      <c r="B177" s="85" t="s">
        <v>445</v>
      </c>
      <c r="C177" s="86" t="s">
        <v>446</v>
      </c>
      <c r="D177" s="85" t="s">
        <v>3</v>
      </c>
      <c r="E177" s="83">
        <v>1</v>
      </c>
      <c r="F177" s="83"/>
      <c r="G177" s="84">
        <v>0</v>
      </c>
      <c r="H177" s="84">
        <f t="shared" si="14"/>
        <v>0</v>
      </c>
      <c r="I177" s="58">
        <f t="shared" si="15"/>
        <v>0</v>
      </c>
    </row>
    <row r="178" spans="1:9">
      <c r="A178" s="8" t="s">
        <v>747</v>
      </c>
      <c r="B178" s="85" t="s">
        <v>447</v>
      </c>
      <c r="C178" s="86" t="s">
        <v>448</v>
      </c>
      <c r="D178" s="85" t="s">
        <v>4</v>
      </c>
      <c r="E178" s="83">
        <v>1</v>
      </c>
      <c r="F178" s="83"/>
      <c r="G178" s="84">
        <v>0</v>
      </c>
      <c r="H178" s="84">
        <f t="shared" si="14"/>
        <v>0</v>
      </c>
      <c r="I178" s="58">
        <f t="shared" si="15"/>
        <v>0</v>
      </c>
    </row>
    <row r="179" spans="1:9">
      <c r="A179" s="8" t="s">
        <v>748</v>
      </c>
      <c r="B179" s="131" t="s">
        <v>428</v>
      </c>
      <c r="C179" s="132" t="s">
        <v>449</v>
      </c>
      <c r="D179" s="131" t="s">
        <v>4</v>
      </c>
      <c r="E179" s="162">
        <v>1</v>
      </c>
      <c r="F179" s="163"/>
      <c r="G179" s="163">
        <v>0</v>
      </c>
      <c r="H179" s="84">
        <f t="shared" si="14"/>
        <v>0</v>
      </c>
      <c r="I179" s="58">
        <f t="shared" si="15"/>
        <v>0</v>
      </c>
    </row>
    <row r="180" spans="1:9">
      <c r="A180" s="8" t="s">
        <v>749</v>
      </c>
      <c r="B180" s="85" t="s">
        <v>450</v>
      </c>
      <c r="C180" s="86" t="s">
        <v>451</v>
      </c>
      <c r="D180" s="85" t="s">
        <v>3</v>
      </c>
      <c r="E180" s="83">
        <v>1</v>
      </c>
      <c r="F180" s="83"/>
      <c r="G180" s="84">
        <v>0</v>
      </c>
      <c r="H180" s="84">
        <f t="shared" si="14"/>
        <v>0</v>
      </c>
      <c r="I180" s="58">
        <f t="shared" si="15"/>
        <v>0</v>
      </c>
    </row>
    <row r="181" spans="1:9">
      <c r="A181" s="8" t="s">
        <v>750</v>
      </c>
      <c r="B181" s="85" t="s">
        <v>452</v>
      </c>
      <c r="C181" s="86" t="s">
        <v>453</v>
      </c>
      <c r="D181" s="85" t="s">
        <v>3</v>
      </c>
      <c r="E181" s="83">
        <v>1</v>
      </c>
      <c r="F181" s="83"/>
      <c r="G181" s="84"/>
      <c r="H181" s="84">
        <f t="shared" si="14"/>
        <v>0</v>
      </c>
      <c r="I181" s="58">
        <f t="shared" si="15"/>
        <v>0</v>
      </c>
    </row>
    <row r="182" spans="1:9">
      <c r="A182" s="8" t="s">
        <v>751</v>
      </c>
      <c r="B182" s="85" t="s">
        <v>454</v>
      </c>
      <c r="C182" s="86" t="s">
        <v>455</v>
      </c>
      <c r="D182" s="85" t="s">
        <v>0</v>
      </c>
      <c r="E182" s="83">
        <v>14</v>
      </c>
      <c r="F182" s="83"/>
      <c r="G182" s="84"/>
      <c r="H182" s="84">
        <f t="shared" si="14"/>
        <v>0</v>
      </c>
      <c r="I182" s="58">
        <f t="shared" si="15"/>
        <v>0</v>
      </c>
    </row>
    <row r="183" spans="1:9">
      <c r="A183" s="8" t="s">
        <v>752</v>
      </c>
      <c r="B183" s="85" t="s">
        <v>456</v>
      </c>
      <c r="C183" s="86" t="s">
        <v>457</v>
      </c>
      <c r="D183" s="85" t="s">
        <v>0</v>
      </c>
      <c r="E183" s="83">
        <v>2</v>
      </c>
      <c r="F183" s="83"/>
      <c r="G183" s="84"/>
      <c r="H183" s="84">
        <f t="shared" si="14"/>
        <v>0</v>
      </c>
      <c r="I183" s="58">
        <f t="shared" si="15"/>
        <v>0</v>
      </c>
    </row>
    <row r="184" spans="1:9">
      <c r="A184" s="8" t="s">
        <v>753</v>
      </c>
      <c r="B184" s="85" t="s">
        <v>458</v>
      </c>
      <c r="C184" s="86" t="s">
        <v>459</v>
      </c>
      <c r="D184" s="85" t="s">
        <v>3</v>
      </c>
      <c r="E184" s="83">
        <v>1</v>
      </c>
      <c r="F184" s="83"/>
      <c r="G184" s="84">
        <v>0</v>
      </c>
      <c r="H184" s="84">
        <f t="shared" si="14"/>
        <v>0</v>
      </c>
      <c r="I184" s="58">
        <f t="shared" si="15"/>
        <v>0</v>
      </c>
    </row>
    <row r="185" spans="1:9">
      <c r="A185" s="8" t="s">
        <v>754</v>
      </c>
      <c r="B185" s="85" t="s">
        <v>460</v>
      </c>
      <c r="C185" s="86" t="s">
        <v>461</v>
      </c>
      <c r="D185" s="85" t="s">
        <v>3</v>
      </c>
      <c r="E185" s="83">
        <v>1</v>
      </c>
      <c r="F185" s="83"/>
      <c r="G185" s="84">
        <v>0</v>
      </c>
      <c r="H185" s="84">
        <f t="shared" si="14"/>
        <v>0</v>
      </c>
      <c r="I185" s="58">
        <f t="shared" si="15"/>
        <v>0</v>
      </c>
    </row>
    <row r="186" spans="1:9">
      <c r="A186" s="8" t="s">
        <v>755</v>
      </c>
      <c r="B186" s="85" t="s">
        <v>462</v>
      </c>
      <c r="C186" s="86" t="s">
        <v>463</v>
      </c>
      <c r="D186" s="85" t="s">
        <v>3</v>
      </c>
      <c r="E186" s="83">
        <v>1</v>
      </c>
      <c r="F186" s="83"/>
      <c r="G186" s="84">
        <v>0</v>
      </c>
      <c r="H186" s="84">
        <f t="shared" si="14"/>
        <v>0</v>
      </c>
      <c r="I186" s="58">
        <f t="shared" si="15"/>
        <v>0</v>
      </c>
    </row>
    <row r="187" spans="1:9">
      <c r="A187" s="8" t="s">
        <v>756</v>
      </c>
      <c r="B187" s="85" t="s">
        <v>464</v>
      </c>
      <c r="C187" s="86" t="s">
        <v>465</v>
      </c>
      <c r="D187" s="85" t="s">
        <v>3</v>
      </c>
      <c r="E187" s="83">
        <v>1</v>
      </c>
      <c r="F187" s="83"/>
      <c r="G187" s="84">
        <v>0</v>
      </c>
      <c r="H187" s="84">
        <f t="shared" si="14"/>
        <v>0</v>
      </c>
      <c r="I187" s="58">
        <f t="shared" si="15"/>
        <v>0</v>
      </c>
    </row>
    <row r="188" spans="1:9">
      <c r="A188" s="8" t="s">
        <v>757</v>
      </c>
      <c r="B188" s="85" t="s">
        <v>383</v>
      </c>
      <c r="C188" s="86" t="s">
        <v>466</v>
      </c>
      <c r="D188" s="85" t="s">
        <v>1</v>
      </c>
      <c r="E188" s="83">
        <v>30</v>
      </c>
      <c r="F188" s="83"/>
      <c r="G188" s="84"/>
      <c r="H188" s="84">
        <f>F188+G188</f>
        <v>0</v>
      </c>
      <c r="I188" s="58">
        <f>H188*E188</f>
        <v>0</v>
      </c>
    </row>
    <row r="189" spans="1:9">
      <c r="A189" s="8" t="s">
        <v>758</v>
      </c>
      <c r="B189" s="85" t="s">
        <v>495</v>
      </c>
      <c r="C189" s="86" t="s">
        <v>496</v>
      </c>
      <c r="D189" s="85" t="s">
        <v>0</v>
      </c>
      <c r="E189" s="83">
        <v>2.5</v>
      </c>
      <c r="F189" s="83"/>
      <c r="G189" s="84"/>
      <c r="H189" s="84">
        <f>F189+G189</f>
        <v>0</v>
      </c>
      <c r="I189" s="58">
        <f>H189*E189</f>
        <v>0</v>
      </c>
    </row>
    <row r="190" spans="1:9">
      <c r="A190" s="8" t="s">
        <v>759</v>
      </c>
      <c r="B190" s="85" t="s">
        <v>381</v>
      </c>
      <c r="C190" s="86" t="s">
        <v>382</v>
      </c>
      <c r="D190" s="85" t="s">
        <v>1</v>
      </c>
      <c r="E190" s="83">
        <v>200</v>
      </c>
      <c r="F190" s="83"/>
      <c r="G190" s="84"/>
      <c r="H190" s="84">
        <f>F190+G190</f>
        <v>0</v>
      </c>
      <c r="I190" s="58">
        <f>H190*E190</f>
        <v>0</v>
      </c>
    </row>
    <row r="191" spans="1:9">
      <c r="A191" s="15"/>
      <c r="B191" s="69"/>
      <c r="C191" s="68"/>
      <c r="D191" s="69"/>
      <c r="E191" s="60"/>
      <c r="F191" s="70"/>
      <c r="G191" s="70"/>
      <c r="H191" s="70"/>
      <c r="I191" s="59"/>
    </row>
    <row r="192" spans="1:9" ht="15">
      <c r="A192" s="10">
        <v>13</v>
      </c>
      <c r="B192" s="66"/>
      <c r="C192" s="43" t="s">
        <v>115</v>
      </c>
      <c r="D192" s="11"/>
      <c r="E192" s="54"/>
      <c r="F192" s="54"/>
      <c r="G192" s="54"/>
      <c r="H192" s="55"/>
      <c r="I192" s="67">
        <f>SUM(I193:I196)</f>
        <v>0</v>
      </c>
    </row>
    <row r="193" spans="1:9">
      <c r="A193" s="15" t="s">
        <v>760</v>
      </c>
      <c r="B193" s="85" t="s">
        <v>109</v>
      </c>
      <c r="C193" s="86" t="s">
        <v>110</v>
      </c>
      <c r="D193" s="85" t="s">
        <v>0</v>
      </c>
      <c r="E193" s="57">
        <v>420</v>
      </c>
      <c r="F193" s="83">
        <v>0</v>
      </c>
      <c r="G193" s="84"/>
      <c r="H193" s="84">
        <f>F193+G193</f>
        <v>0</v>
      </c>
      <c r="I193" s="58">
        <f>H193*E193</f>
        <v>0</v>
      </c>
    </row>
    <row r="194" spans="1:9">
      <c r="A194" s="15" t="s">
        <v>761</v>
      </c>
      <c r="B194" s="85" t="s">
        <v>129</v>
      </c>
      <c r="C194" s="86" t="s">
        <v>127</v>
      </c>
      <c r="D194" s="85" t="s">
        <v>13</v>
      </c>
      <c r="E194" s="57">
        <v>4</v>
      </c>
      <c r="F194" s="83"/>
      <c r="G194" s="84">
        <v>0</v>
      </c>
      <c r="H194" s="84">
        <f>F194+G194</f>
        <v>0</v>
      </c>
      <c r="I194" s="58">
        <f>H194*E194</f>
        <v>0</v>
      </c>
    </row>
    <row r="195" spans="1:9">
      <c r="A195" s="15" t="s">
        <v>762</v>
      </c>
      <c r="B195" s="85" t="s">
        <v>207</v>
      </c>
      <c r="C195" s="86" t="s">
        <v>653</v>
      </c>
      <c r="D195" s="85" t="s">
        <v>0</v>
      </c>
      <c r="E195" s="57">
        <v>20</v>
      </c>
      <c r="F195" s="83"/>
      <c r="G195" s="84"/>
      <c r="H195" s="84">
        <f>F195+G195</f>
        <v>0</v>
      </c>
      <c r="I195" s="58">
        <f>H195*E195</f>
        <v>0</v>
      </c>
    </row>
    <row r="196" spans="1:9">
      <c r="A196" s="15" t="s">
        <v>763</v>
      </c>
      <c r="B196" s="85" t="s">
        <v>128</v>
      </c>
      <c r="C196" s="86" t="s">
        <v>126</v>
      </c>
      <c r="D196" s="85" t="s">
        <v>3</v>
      </c>
      <c r="E196" s="57">
        <v>4</v>
      </c>
      <c r="F196" s="83">
        <v>0</v>
      </c>
      <c r="G196" s="84"/>
      <c r="H196" s="84">
        <f>F196+G196</f>
        <v>0</v>
      </c>
      <c r="I196" s="58">
        <f>H196*E196</f>
        <v>0</v>
      </c>
    </row>
    <row r="197" spans="1:9">
      <c r="A197" s="15"/>
      <c r="B197" s="85"/>
      <c r="C197" s="86"/>
      <c r="D197" s="85"/>
      <c r="E197" s="57"/>
      <c r="F197" s="83"/>
      <c r="G197" s="84"/>
      <c r="H197" s="84"/>
      <c r="I197" s="58"/>
    </row>
    <row r="198" spans="1:9" ht="15">
      <c r="A198" s="25"/>
      <c r="B198" s="30"/>
      <c r="C198" s="30" t="s">
        <v>26</v>
      </c>
      <c r="D198" s="47"/>
      <c r="E198" s="33"/>
      <c r="F198" s="33"/>
      <c r="G198" s="33"/>
      <c r="H198" s="34"/>
      <c r="I198" s="35">
        <f>I192+I162+I124+I104+I94+I87+I70+I56+I27+I24+I8+I5+I31</f>
        <v>0</v>
      </c>
    </row>
    <row r="199" spans="1:9" ht="15">
      <c r="A199" s="46"/>
      <c r="B199" s="79"/>
      <c r="C199" s="79" t="s">
        <v>85</v>
      </c>
      <c r="D199" s="74"/>
      <c r="E199" s="80"/>
      <c r="F199" s="80"/>
      <c r="G199" s="80"/>
      <c r="H199" s="81"/>
      <c r="I199" s="82">
        <f>I198*0.1</f>
        <v>0</v>
      </c>
    </row>
    <row r="200" spans="1:9" ht="15">
      <c r="A200" s="26"/>
      <c r="B200" s="77"/>
      <c r="C200" s="77" t="s">
        <v>764</v>
      </c>
      <c r="D200" s="48"/>
      <c r="E200" s="36"/>
      <c r="F200" s="36"/>
      <c r="G200" s="36"/>
      <c r="H200" s="37"/>
      <c r="I200" s="38">
        <f>(I199+I198)*0.2666</f>
        <v>0</v>
      </c>
    </row>
    <row r="201" spans="1:9" ht="15">
      <c r="A201" s="27"/>
      <c r="B201" s="78"/>
      <c r="C201" s="78" t="s">
        <v>27</v>
      </c>
      <c r="D201" s="49"/>
      <c r="E201" s="39"/>
      <c r="F201" s="39"/>
      <c r="G201" s="39"/>
      <c r="H201" s="40"/>
      <c r="I201" s="41">
        <f>SUM(I198:I200)</f>
        <v>0</v>
      </c>
    </row>
    <row r="204" spans="1:9">
      <c r="H204" s="248"/>
      <c r="I204" s="248"/>
    </row>
    <row r="205" spans="1:9">
      <c r="H205" s="249"/>
      <c r="I205" s="249"/>
    </row>
  </sheetData>
  <mergeCells count="12">
    <mergeCell ref="H205:I205"/>
    <mergeCell ref="A1:A2"/>
    <mergeCell ref="B1:B2"/>
    <mergeCell ref="C1:C2"/>
    <mergeCell ref="D1:D2"/>
    <mergeCell ref="E1:E2"/>
    <mergeCell ref="F1:I1"/>
    <mergeCell ref="A86:I86"/>
    <mergeCell ref="A103:I103"/>
    <mergeCell ref="A123:I123"/>
    <mergeCell ref="A161:I161"/>
    <mergeCell ref="H204:I204"/>
  </mergeCells>
  <printOptions horizontalCentered="1"/>
  <pageMargins left="0.19685039370078741" right="0.19685039370078741" top="1.3779527559055118" bottom="0.98425196850393704" header="0.19685039370078741" footer="0.19685039370078741"/>
  <pageSetup paperSize="9" scale="48" fitToHeight="0" orientation="landscape" r:id="rId1"/>
  <headerFooter>
    <oddHeader>&amp;L&amp;G&amp;C&amp;"Ecofont Vera Sans,Negrito"&amp;14
PESM -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rowBreaks count="3" manualBreakCount="3">
    <brk id="55" max="8" man="1"/>
    <brk id="108" max="8" man="1"/>
    <brk id="161" max="8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Layout" topLeftCell="A13" zoomScaleNormal="100" zoomScaleSheetLayoutView="90" workbookViewId="0">
      <selection activeCell="J14" sqref="J14"/>
    </sheetView>
  </sheetViews>
  <sheetFormatPr defaultColWidth="9.140625" defaultRowHeight="14.25"/>
  <cols>
    <col min="1" max="1" width="10.42578125" style="28" customWidth="1"/>
    <col min="2" max="2" width="21.140625" style="50" customWidth="1"/>
    <col min="3" max="3" width="100.7109375" style="24" customWidth="1"/>
    <col min="4" max="4" width="10.140625" style="29" bestFit="1" customWidth="1"/>
    <col min="5" max="5" width="13.7109375" style="42" customWidth="1"/>
    <col min="6" max="8" width="15.7109375" style="42" customWidth="1"/>
    <col min="9" max="9" width="18.7109375" style="42" customWidth="1"/>
    <col min="10" max="16384" width="9.140625" style="24"/>
  </cols>
  <sheetData>
    <row r="1" spans="1:9" ht="18" customHeight="1">
      <c r="A1" s="250" t="s">
        <v>31</v>
      </c>
      <c r="B1" s="252" t="s">
        <v>32</v>
      </c>
      <c r="C1" s="252" t="s">
        <v>33</v>
      </c>
      <c r="D1" s="254" t="s">
        <v>34</v>
      </c>
      <c r="E1" s="256" t="s">
        <v>35</v>
      </c>
      <c r="F1" s="258" t="s">
        <v>36</v>
      </c>
      <c r="G1" s="258"/>
      <c r="H1" s="258"/>
      <c r="I1" s="259"/>
    </row>
    <row r="2" spans="1:9" ht="18" customHeight="1">
      <c r="A2" s="251"/>
      <c r="B2" s="253"/>
      <c r="C2" s="253"/>
      <c r="D2" s="255"/>
      <c r="E2" s="257"/>
      <c r="F2" s="6" t="s">
        <v>37</v>
      </c>
      <c r="G2" s="6" t="s">
        <v>38</v>
      </c>
      <c r="H2" s="6" t="s">
        <v>39</v>
      </c>
      <c r="I2" s="7" t="s">
        <v>40</v>
      </c>
    </row>
    <row r="3" spans="1:9" ht="18" customHeight="1">
      <c r="A3" s="143"/>
      <c r="B3" s="125" t="s">
        <v>198</v>
      </c>
      <c r="C3" s="77"/>
      <c r="D3" s="126"/>
      <c r="E3" s="127"/>
      <c r="F3" s="128"/>
      <c r="G3" s="128"/>
      <c r="H3" s="129"/>
      <c r="I3" s="130"/>
    </row>
    <row r="4" spans="1:9" s="142" customFormat="1" ht="18" customHeight="1">
      <c r="A4" s="134"/>
      <c r="B4" s="135" t="s">
        <v>635</v>
      </c>
      <c r="C4" s="136"/>
      <c r="D4" s="137"/>
      <c r="E4" s="138"/>
      <c r="F4" s="139"/>
      <c r="G4" s="139"/>
      <c r="H4" s="140"/>
      <c r="I4" s="141"/>
    </row>
    <row r="5" spans="1:9" ht="18" customHeight="1">
      <c r="A5" s="10">
        <v>1</v>
      </c>
      <c r="B5" s="22"/>
      <c r="C5" s="23" t="s">
        <v>219</v>
      </c>
      <c r="D5" s="11"/>
      <c r="E5" s="12"/>
      <c r="F5" s="13"/>
      <c r="G5" s="13"/>
      <c r="H5" s="20"/>
      <c r="I5" s="14">
        <f>SUM(I6)</f>
        <v>0</v>
      </c>
    </row>
    <row r="6" spans="1:9" ht="18" customHeight="1">
      <c r="A6" s="8" t="s">
        <v>6</v>
      </c>
      <c r="B6" s="85" t="s">
        <v>220</v>
      </c>
      <c r="C6" s="86" t="s">
        <v>221</v>
      </c>
      <c r="D6" s="85" t="s">
        <v>13</v>
      </c>
      <c r="E6" s="32">
        <v>50</v>
      </c>
      <c r="F6" s="83"/>
      <c r="G6" s="84"/>
      <c r="H6" s="84">
        <f>F6+G6</f>
        <v>0</v>
      </c>
      <c r="I6" s="58">
        <f>H6*E6</f>
        <v>0</v>
      </c>
    </row>
    <row r="7" spans="1:9" ht="18" customHeight="1">
      <c r="A7" s="89"/>
      <c r="B7" s="61"/>
      <c r="C7" s="61"/>
      <c r="D7" s="62"/>
      <c r="E7" s="63"/>
      <c r="F7" s="64"/>
      <c r="G7" s="64"/>
      <c r="H7" s="87"/>
      <c r="I7" s="88"/>
    </row>
    <row r="8" spans="1:9" ht="15">
      <c r="A8" s="10">
        <v>2</v>
      </c>
      <c r="B8" s="51"/>
      <c r="C8" s="23" t="s">
        <v>78</v>
      </c>
      <c r="D8" s="11"/>
      <c r="E8" s="54"/>
      <c r="F8" s="54"/>
      <c r="G8" s="54"/>
      <c r="H8" s="55"/>
      <c r="I8" s="56">
        <f>SUM(I9:I11)</f>
        <v>0</v>
      </c>
    </row>
    <row r="9" spans="1:9">
      <c r="A9" s="8" t="s">
        <v>19</v>
      </c>
      <c r="B9" s="85" t="s">
        <v>226</v>
      </c>
      <c r="C9" s="86" t="s">
        <v>227</v>
      </c>
      <c r="D9" s="85" t="s">
        <v>0</v>
      </c>
      <c r="E9" s="32">
        <v>100</v>
      </c>
      <c r="F9" s="83">
        <v>0</v>
      </c>
      <c r="G9" s="84"/>
      <c r="H9" s="84">
        <f>F9+G9</f>
        <v>0</v>
      </c>
      <c r="I9" s="58">
        <f>H9*E9</f>
        <v>0</v>
      </c>
    </row>
    <row r="10" spans="1:9">
      <c r="A10" s="8" t="s">
        <v>20</v>
      </c>
      <c r="B10" s="85" t="s">
        <v>131</v>
      </c>
      <c r="C10" s="86" t="s">
        <v>132</v>
      </c>
      <c r="D10" s="85" t="s">
        <v>0</v>
      </c>
      <c r="E10" s="32">
        <v>100</v>
      </c>
      <c r="F10" s="83">
        <v>0</v>
      </c>
      <c r="G10" s="84"/>
      <c r="H10" s="84">
        <f>F10+G10</f>
        <v>0</v>
      </c>
      <c r="I10" s="58">
        <f>H10*E10</f>
        <v>0</v>
      </c>
    </row>
    <row r="11" spans="1:9">
      <c r="A11" s="8" t="s">
        <v>21</v>
      </c>
      <c r="B11" s="85" t="s">
        <v>228</v>
      </c>
      <c r="C11" s="86" t="s">
        <v>229</v>
      </c>
      <c r="D11" s="85" t="s">
        <v>1</v>
      </c>
      <c r="E11" s="32">
        <v>40</v>
      </c>
      <c r="F11" s="83">
        <v>0</v>
      </c>
      <c r="G11" s="84"/>
      <c r="H11" s="84">
        <f>F11+G11</f>
        <v>0</v>
      </c>
      <c r="I11" s="58">
        <f>H11*E11</f>
        <v>0</v>
      </c>
    </row>
    <row r="12" spans="1:9">
      <c r="A12" s="15"/>
      <c r="B12" s="52"/>
      <c r="C12" s="17"/>
      <c r="D12" s="16"/>
      <c r="E12" s="32"/>
      <c r="F12" s="18"/>
      <c r="G12" s="18"/>
      <c r="H12" s="18"/>
      <c r="I12" s="59"/>
    </row>
    <row r="13" spans="1:9" s="21" customFormat="1" ht="15">
      <c r="A13" s="10">
        <v>3</v>
      </c>
      <c r="B13" s="22"/>
      <c r="C13" s="23" t="s">
        <v>169</v>
      </c>
      <c r="D13" s="11"/>
      <c r="E13" s="65"/>
      <c r="F13" s="44"/>
      <c r="G13" s="44"/>
      <c r="H13" s="45"/>
      <c r="I13" s="73">
        <f>SUM(I14)</f>
        <v>0</v>
      </c>
    </row>
    <row r="14" spans="1:9" s="21" customFormat="1" ht="28.5">
      <c r="A14" s="8" t="s">
        <v>42</v>
      </c>
      <c r="B14" s="85" t="s">
        <v>205</v>
      </c>
      <c r="C14" s="86" t="s">
        <v>206</v>
      </c>
      <c r="D14" s="85" t="s">
        <v>0</v>
      </c>
      <c r="E14" s="32">
        <v>100</v>
      </c>
      <c r="F14" s="83"/>
      <c r="G14" s="84"/>
      <c r="H14" s="84">
        <f>F14+G14</f>
        <v>0</v>
      </c>
      <c r="I14" s="58">
        <f>H14*E14</f>
        <v>0</v>
      </c>
    </row>
    <row r="15" spans="1:9">
      <c r="A15" s="15"/>
      <c r="B15" s="52"/>
      <c r="C15" s="17"/>
      <c r="D15" s="16"/>
      <c r="E15" s="18"/>
      <c r="F15" s="18"/>
      <c r="G15" s="18"/>
      <c r="H15" s="18"/>
      <c r="I15" s="59"/>
    </row>
    <row r="16" spans="1:9" ht="15">
      <c r="A16" s="10">
        <v>4</v>
      </c>
      <c r="B16" s="66"/>
      <c r="C16" s="43" t="s">
        <v>14</v>
      </c>
      <c r="D16" s="11"/>
      <c r="E16" s="54"/>
      <c r="F16" s="54"/>
      <c r="G16" s="54"/>
      <c r="H16" s="55"/>
      <c r="I16" s="67">
        <f>SUM(I17:I19)</f>
        <v>0</v>
      </c>
    </row>
    <row r="17" spans="1:9">
      <c r="A17" s="8" t="s">
        <v>43</v>
      </c>
      <c r="B17" s="85" t="s">
        <v>230</v>
      </c>
      <c r="C17" s="86" t="s">
        <v>231</v>
      </c>
      <c r="D17" s="85" t="s">
        <v>3</v>
      </c>
      <c r="E17" s="32">
        <v>50</v>
      </c>
      <c r="F17" s="83">
        <v>0</v>
      </c>
      <c r="G17" s="84"/>
      <c r="H17" s="84"/>
      <c r="I17" s="58">
        <f>H17*E17</f>
        <v>0</v>
      </c>
    </row>
    <row r="18" spans="1:9">
      <c r="A18" s="8" t="s">
        <v>54</v>
      </c>
      <c r="B18" s="85" t="s">
        <v>232</v>
      </c>
      <c r="C18" s="86" t="s">
        <v>233</v>
      </c>
      <c r="D18" s="85" t="s">
        <v>1</v>
      </c>
      <c r="E18" s="32">
        <v>300</v>
      </c>
      <c r="F18" s="83">
        <v>0</v>
      </c>
      <c r="G18" s="84"/>
      <c r="H18" s="84"/>
      <c r="I18" s="58">
        <f>H18*E18</f>
        <v>0</v>
      </c>
    </row>
    <row r="19" spans="1:9">
      <c r="A19" s="8" t="s">
        <v>55</v>
      </c>
      <c r="B19" s="85" t="s">
        <v>234</v>
      </c>
      <c r="C19" s="86" t="s">
        <v>235</v>
      </c>
      <c r="D19" s="85" t="s">
        <v>1</v>
      </c>
      <c r="E19" s="32">
        <v>150</v>
      </c>
      <c r="F19" s="83">
        <v>0</v>
      </c>
      <c r="G19" s="84"/>
      <c r="H19" s="84"/>
      <c r="I19" s="58">
        <f>H19*E19</f>
        <v>0</v>
      </c>
    </row>
    <row r="20" spans="1:9">
      <c r="A20" s="15"/>
      <c r="B20" s="52"/>
      <c r="C20" s="17"/>
      <c r="D20" s="16"/>
      <c r="E20" s="31"/>
      <c r="F20" s="18"/>
      <c r="G20" s="18"/>
      <c r="H20" s="18"/>
      <c r="I20" s="59"/>
    </row>
    <row r="21" spans="1:9" s="144" customFormat="1" ht="15">
      <c r="A21" s="10">
        <v>5</v>
      </c>
      <c r="B21" s="66"/>
      <c r="C21" s="43" t="s">
        <v>90</v>
      </c>
      <c r="D21" s="11"/>
      <c r="E21" s="54"/>
      <c r="F21" s="54"/>
      <c r="G21" s="54"/>
      <c r="H21" s="55"/>
      <c r="I21" s="67">
        <f>SUM(I22:I29)</f>
        <v>0</v>
      </c>
    </row>
    <row r="22" spans="1:9">
      <c r="A22" s="15" t="s">
        <v>162</v>
      </c>
      <c r="B22" s="85" t="s">
        <v>83</v>
      </c>
      <c r="C22" s="86" t="s">
        <v>84</v>
      </c>
      <c r="D22" s="85" t="s">
        <v>3</v>
      </c>
      <c r="E22" s="32">
        <v>10</v>
      </c>
      <c r="F22" s="83">
        <v>0</v>
      </c>
      <c r="G22" s="84"/>
      <c r="H22" s="84">
        <f t="shared" ref="H22:H29" si="0">F22+G22</f>
        <v>0</v>
      </c>
      <c r="I22" s="58">
        <f t="shared" ref="I22:I29" si="1">H22*E22</f>
        <v>0</v>
      </c>
    </row>
    <row r="23" spans="1:9">
      <c r="A23" s="15" t="s">
        <v>41</v>
      </c>
      <c r="B23" s="85" t="s">
        <v>158</v>
      </c>
      <c r="C23" s="86" t="s">
        <v>159</v>
      </c>
      <c r="D23" s="85" t="s">
        <v>0</v>
      </c>
      <c r="E23" s="32">
        <v>8</v>
      </c>
      <c r="F23" s="83">
        <v>0</v>
      </c>
      <c r="G23" s="84"/>
      <c r="H23" s="84">
        <f t="shared" si="0"/>
        <v>0</v>
      </c>
      <c r="I23" s="58">
        <f t="shared" si="1"/>
        <v>0</v>
      </c>
    </row>
    <row r="24" spans="1:9">
      <c r="A24" s="15" t="s">
        <v>44</v>
      </c>
      <c r="B24" s="85" t="s">
        <v>236</v>
      </c>
      <c r="C24" s="86" t="s">
        <v>237</v>
      </c>
      <c r="D24" s="85" t="s">
        <v>3</v>
      </c>
      <c r="E24" s="32">
        <v>10</v>
      </c>
      <c r="F24" s="83">
        <v>0</v>
      </c>
      <c r="G24" s="84"/>
      <c r="H24" s="84">
        <f t="shared" si="0"/>
        <v>0</v>
      </c>
      <c r="I24" s="58">
        <f t="shared" si="1"/>
        <v>0</v>
      </c>
    </row>
    <row r="25" spans="1:9">
      <c r="A25" s="15" t="s">
        <v>45</v>
      </c>
      <c r="B25" s="85" t="s">
        <v>238</v>
      </c>
      <c r="C25" s="86" t="s">
        <v>239</v>
      </c>
      <c r="D25" s="85" t="s">
        <v>3</v>
      </c>
      <c r="E25" s="32">
        <v>10</v>
      </c>
      <c r="F25" s="83">
        <v>0</v>
      </c>
      <c r="G25" s="84"/>
      <c r="H25" s="84">
        <f t="shared" si="0"/>
        <v>0</v>
      </c>
      <c r="I25" s="58">
        <f t="shared" si="1"/>
        <v>0</v>
      </c>
    </row>
    <row r="26" spans="1:9">
      <c r="A26" s="15" t="s">
        <v>46</v>
      </c>
      <c r="B26" s="85" t="s">
        <v>240</v>
      </c>
      <c r="C26" s="86" t="s">
        <v>241</v>
      </c>
      <c r="D26" s="85" t="s">
        <v>3</v>
      </c>
      <c r="E26" s="32">
        <v>2</v>
      </c>
      <c r="F26" s="83">
        <v>0</v>
      </c>
      <c r="G26" s="84"/>
      <c r="H26" s="84">
        <f t="shared" si="0"/>
        <v>0</v>
      </c>
      <c r="I26" s="58">
        <f t="shared" si="1"/>
        <v>0</v>
      </c>
    </row>
    <row r="27" spans="1:9">
      <c r="A27" s="15" t="s">
        <v>165</v>
      </c>
      <c r="B27" s="85" t="s">
        <v>58</v>
      </c>
      <c r="C27" s="86" t="s">
        <v>28</v>
      </c>
      <c r="D27" s="85" t="s">
        <v>3</v>
      </c>
      <c r="E27" s="32">
        <v>10</v>
      </c>
      <c r="F27" s="83">
        <v>0</v>
      </c>
      <c r="G27" s="84"/>
      <c r="H27" s="84">
        <f t="shared" si="0"/>
        <v>0</v>
      </c>
      <c r="I27" s="58">
        <f t="shared" si="1"/>
        <v>0</v>
      </c>
    </row>
    <row r="28" spans="1:9">
      <c r="A28" s="15" t="s">
        <v>166</v>
      </c>
      <c r="B28" s="85" t="s">
        <v>156</v>
      </c>
      <c r="C28" s="86" t="s">
        <v>157</v>
      </c>
      <c r="D28" s="85" t="s">
        <v>3</v>
      </c>
      <c r="E28" s="32">
        <v>10</v>
      </c>
      <c r="F28" s="83">
        <v>0</v>
      </c>
      <c r="G28" s="84"/>
      <c r="H28" s="84">
        <f t="shared" si="0"/>
        <v>0</v>
      </c>
      <c r="I28" s="58">
        <f t="shared" si="1"/>
        <v>0</v>
      </c>
    </row>
    <row r="29" spans="1:9">
      <c r="A29" s="15" t="s">
        <v>167</v>
      </c>
      <c r="B29" s="85" t="s">
        <v>242</v>
      </c>
      <c r="C29" s="86" t="s">
        <v>243</v>
      </c>
      <c r="D29" s="85" t="s">
        <v>3</v>
      </c>
      <c r="E29" s="32">
        <v>2</v>
      </c>
      <c r="F29" s="83">
        <v>0</v>
      </c>
      <c r="G29" s="84"/>
      <c r="H29" s="84">
        <f t="shared" si="0"/>
        <v>0</v>
      </c>
      <c r="I29" s="58">
        <f t="shared" si="1"/>
        <v>0</v>
      </c>
    </row>
    <row r="30" spans="1:9">
      <c r="A30" s="15"/>
      <c r="B30" s="72"/>
      <c r="C30" s="71"/>
      <c r="D30" s="72"/>
      <c r="E30" s="53"/>
      <c r="F30" s="70"/>
      <c r="G30" s="70"/>
      <c r="H30" s="70"/>
      <c r="I30" s="90"/>
    </row>
    <row r="31" spans="1:9" ht="15">
      <c r="A31" s="10">
        <v>6</v>
      </c>
      <c r="B31" s="66"/>
      <c r="C31" s="43" t="s">
        <v>218</v>
      </c>
      <c r="D31" s="11"/>
      <c r="E31" s="54"/>
      <c r="F31" s="54"/>
      <c r="G31" s="54"/>
      <c r="H31" s="55"/>
      <c r="I31" s="67">
        <f>SUM(I32:I33)</f>
        <v>0</v>
      </c>
    </row>
    <row r="32" spans="1:9">
      <c r="A32" s="8" t="s">
        <v>47</v>
      </c>
      <c r="B32" s="85" t="s">
        <v>222</v>
      </c>
      <c r="C32" s="86" t="s">
        <v>223</v>
      </c>
      <c r="D32" s="85" t="s">
        <v>13</v>
      </c>
      <c r="E32" s="32">
        <v>48</v>
      </c>
      <c r="F32" s="83">
        <v>0</v>
      </c>
      <c r="G32" s="84"/>
      <c r="H32" s="84">
        <f>F32+G32</f>
        <v>0</v>
      </c>
      <c r="I32" s="58">
        <f>H32*E32</f>
        <v>0</v>
      </c>
    </row>
    <row r="33" spans="1:10">
      <c r="A33" s="8" t="s">
        <v>62</v>
      </c>
      <c r="B33" s="85" t="s">
        <v>224</v>
      </c>
      <c r="C33" s="86" t="s">
        <v>225</v>
      </c>
      <c r="D33" s="85" t="s">
        <v>13</v>
      </c>
      <c r="E33" s="32">
        <v>18</v>
      </c>
      <c r="F33" s="83">
        <v>0</v>
      </c>
      <c r="G33" s="84"/>
      <c r="H33" s="84">
        <f>F33+G33</f>
        <v>0</v>
      </c>
      <c r="I33" s="58">
        <f>H33*E33</f>
        <v>0</v>
      </c>
    </row>
    <row r="34" spans="1:10">
      <c r="A34" s="15"/>
      <c r="B34" s="52"/>
      <c r="C34" s="17"/>
      <c r="D34" s="16"/>
      <c r="E34" s="57"/>
      <c r="F34" s="18"/>
      <c r="G34" s="18"/>
      <c r="H34" s="18"/>
      <c r="I34" s="59"/>
    </row>
    <row r="35" spans="1:10" ht="15">
      <c r="A35" s="10">
        <v>7</v>
      </c>
      <c r="B35" s="66"/>
      <c r="C35" s="43" t="s">
        <v>636</v>
      </c>
      <c r="D35" s="11"/>
      <c r="E35" s="54"/>
      <c r="F35" s="54"/>
      <c r="G35" s="54"/>
      <c r="H35" s="55"/>
      <c r="I35" s="67">
        <f>SUM(I36:I36)</f>
        <v>0</v>
      </c>
    </row>
    <row r="36" spans="1:10" ht="28.5">
      <c r="A36" s="15" t="s">
        <v>177</v>
      </c>
      <c r="B36" s="85" t="s">
        <v>244</v>
      </c>
      <c r="C36" s="86" t="s">
        <v>245</v>
      </c>
      <c r="D36" s="85" t="s">
        <v>13</v>
      </c>
      <c r="E36" s="85">
        <v>216</v>
      </c>
      <c r="F36" s="83"/>
      <c r="G36" s="84"/>
      <c r="H36" s="84">
        <f>F36+G36</f>
        <v>0</v>
      </c>
      <c r="I36" s="58">
        <f>H36*E36</f>
        <v>0</v>
      </c>
    </row>
    <row r="37" spans="1:10">
      <c r="A37" s="91"/>
      <c r="B37" s="92"/>
      <c r="C37" s="93"/>
      <c r="D37" s="92"/>
      <c r="E37" s="92"/>
      <c r="F37" s="94"/>
      <c r="G37" s="95"/>
      <c r="H37" s="96"/>
      <c r="I37" s="97"/>
    </row>
    <row r="38" spans="1:10" ht="15">
      <c r="A38" s="25"/>
      <c r="B38" s="30"/>
      <c r="C38" s="30" t="s">
        <v>26</v>
      </c>
      <c r="D38" s="47"/>
      <c r="E38" s="33"/>
      <c r="F38" s="33"/>
      <c r="G38" s="33"/>
      <c r="H38" s="34"/>
      <c r="I38" s="35">
        <f>I35+I31+I21+I16+I13+I8+I6</f>
        <v>0</v>
      </c>
    </row>
    <row r="39" spans="1:10" ht="15">
      <c r="A39" s="46"/>
      <c r="B39" s="79"/>
      <c r="C39" s="79" t="s">
        <v>85</v>
      </c>
      <c r="D39" s="74"/>
      <c r="E39" s="80"/>
      <c r="F39" s="80"/>
      <c r="G39" s="80"/>
      <c r="H39" s="81"/>
      <c r="I39" s="82">
        <f>I38*0.1</f>
        <v>0</v>
      </c>
    </row>
    <row r="40" spans="1:10" ht="15">
      <c r="A40" s="26"/>
      <c r="B40" s="77"/>
      <c r="C40" s="77" t="s">
        <v>764</v>
      </c>
      <c r="D40" s="48"/>
      <c r="E40" s="36"/>
      <c r="F40" s="36"/>
      <c r="G40" s="36"/>
      <c r="H40" s="37"/>
      <c r="I40" s="38">
        <f>(I39+I38)*0.2666</f>
        <v>0</v>
      </c>
    </row>
    <row r="41" spans="1:10" ht="15">
      <c r="A41" s="27"/>
      <c r="B41" s="78"/>
      <c r="C41" s="78" t="s">
        <v>27</v>
      </c>
      <c r="D41" s="49"/>
      <c r="E41" s="39"/>
      <c r="F41" s="39"/>
      <c r="G41" s="39"/>
      <c r="H41" s="40"/>
      <c r="I41" s="41">
        <f>SUM(I38:I40)</f>
        <v>0</v>
      </c>
    </row>
    <row r="43" spans="1:10">
      <c r="J43" s="42"/>
    </row>
    <row r="44" spans="1:10">
      <c r="H44" s="248"/>
      <c r="I44" s="248"/>
    </row>
    <row r="45" spans="1:10">
      <c r="H45" s="249"/>
      <c r="I45" s="249"/>
    </row>
  </sheetData>
  <mergeCells count="8">
    <mergeCell ref="H44:I44"/>
    <mergeCell ref="H45:I45"/>
    <mergeCell ref="A1:A2"/>
    <mergeCell ref="B1:B2"/>
    <mergeCell ref="C1:C2"/>
    <mergeCell ref="D1:D2"/>
    <mergeCell ref="E1:E2"/>
    <mergeCell ref="F1:I1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0" fitToHeight="0" orientation="landscape" r:id="rId1"/>
  <headerFooter>
    <oddHeader>&amp;L&amp;G&amp;C&amp;"Ecofont Vera Sans,Negrito"&amp;14
PESM -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showGridLines="0" view="pageLayout" topLeftCell="A178" zoomScaleNormal="100" zoomScaleSheetLayoutView="69" workbookViewId="0">
      <selection activeCell="H186" sqref="H186"/>
    </sheetView>
  </sheetViews>
  <sheetFormatPr defaultColWidth="9.140625" defaultRowHeight="14.25"/>
  <cols>
    <col min="1" max="1" width="10.42578125" style="28" customWidth="1"/>
    <col min="2" max="2" width="21.140625" style="50" customWidth="1"/>
    <col min="3" max="3" width="100.7109375" style="24" customWidth="1"/>
    <col min="4" max="4" width="10.140625" style="29" bestFit="1" customWidth="1"/>
    <col min="5" max="5" width="13.7109375" style="42" customWidth="1"/>
    <col min="6" max="8" width="15.7109375" style="42" customWidth="1"/>
    <col min="9" max="9" width="18.7109375" style="42" customWidth="1"/>
    <col min="10" max="16384" width="9.140625" style="24"/>
  </cols>
  <sheetData>
    <row r="1" spans="1:9" ht="18" customHeight="1">
      <c r="A1" s="250" t="s">
        <v>31</v>
      </c>
      <c r="B1" s="252" t="s">
        <v>32</v>
      </c>
      <c r="C1" s="252" t="s">
        <v>33</v>
      </c>
      <c r="D1" s="254" t="s">
        <v>34</v>
      </c>
      <c r="E1" s="256" t="s">
        <v>35</v>
      </c>
      <c r="F1" s="258" t="s">
        <v>36</v>
      </c>
      <c r="G1" s="258"/>
      <c r="H1" s="258"/>
      <c r="I1" s="259"/>
    </row>
    <row r="2" spans="1:9" ht="18" customHeight="1">
      <c r="A2" s="251"/>
      <c r="B2" s="253"/>
      <c r="C2" s="253"/>
      <c r="D2" s="255"/>
      <c r="E2" s="257"/>
      <c r="F2" s="6" t="s">
        <v>37</v>
      </c>
      <c r="G2" s="6" t="s">
        <v>38</v>
      </c>
      <c r="H2" s="6" t="s">
        <v>39</v>
      </c>
      <c r="I2" s="7" t="s">
        <v>40</v>
      </c>
    </row>
    <row r="3" spans="1:9" ht="18" customHeight="1">
      <c r="A3" s="143"/>
      <c r="B3" s="125" t="s">
        <v>198</v>
      </c>
      <c r="C3" s="77"/>
      <c r="D3" s="126"/>
      <c r="E3" s="127"/>
      <c r="F3" s="128"/>
      <c r="G3" s="128"/>
      <c r="H3" s="129"/>
      <c r="I3" s="130"/>
    </row>
    <row r="4" spans="1:9" s="142" customFormat="1" ht="18" customHeight="1">
      <c r="A4" s="134"/>
      <c r="B4" s="135" t="s">
        <v>254</v>
      </c>
      <c r="C4" s="136"/>
      <c r="D4" s="137"/>
      <c r="E4" s="138"/>
      <c r="F4" s="139"/>
      <c r="G4" s="139"/>
      <c r="H4" s="140"/>
      <c r="I4" s="141"/>
    </row>
    <row r="5" spans="1:9" ht="18" customHeight="1">
      <c r="A5" s="10">
        <v>1</v>
      </c>
      <c r="B5" s="22"/>
      <c r="C5" s="23" t="s">
        <v>87</v>
      </c>
      <c r="D5" s="11"/>
      <c r="E5" s="12"/>
      <c r="F5" s="13"/>
      <c r="G5" s="13"/>
      <c r="H5" s="20"/>
      <c r="I5" s="14">
        <f>SUM(I6)</f>
        <v>0</v>
      </c>
    </row>
    <row r="6" spans="1:9" ht="18" customHeight="1">
      <c r="A6" s="8" t="s">
        <v>6</v>
      </c>
      <c r="B6" s="85" t="s">
        <v>88</v>
      </c>
      <c r="C6" s="86" t="s">
        <v>89</v>
      </c>
      <c r="D6" s="85" t="s">
        <v>0</v>
      </c>
      <c r="E6" s="57">
        <v>393</v>
      </c>
      <c r="F6" s="83"/>
      <c r="G6" s="84"/>
      <c r="H6" s="84">
        <f>F6+G6</f>
        <v>0</v>
      </c>
      <c r="I6" s="58">
        <f>H6*E6</f>
        <v>0</v>
      </c>
    </row>
    <row r="7" spans="1:9">
      <c r="A7" s="15"/>
      <c r="B7" s="16"/>
      <c r="C7" s="17"/>
      <c r="D7" s="16"/>
      <c r="F7" s="18"/>
      <c r="G7" s="18"/>
      <c r="H7" s="18"/>
      <c r="I7" s="59"/>
    </row>
    <row r="8" spans="1:9" ht="15">
      <c r="A8" s="10">
        <v>2</v>
      </c>
      <c r="B8" s="51"/>
      <c r="C8" s="23" t="s">
        <v>78</v>
      </c>
      <c r="D8" s="11"/>
      <c r="E8" s="54"/>
      <c r="F8" s="54"/>
      <c r="G8" s="54"/>
      <c r="H8" s="55"/>
      <c r="I8" s="56">
        <f>SUM(I9:I21)</f>
        <v>0</v>
      </c>
    </row>
    <row r="9" spans="1:9">
      <c r="A9" s="8" t="s">
        <v>17</v>
      </c>
      <c r="B9" s="85" t="s">
        <v>131</v>
      </c>
      <c r="C9" s="86" t="s">
        <v>132</v>
      </c>
      <c r="D9" s="85" t="s">
        <v>0</v>
      </c>
      <c r="E9" s="57">
        <v>393</v>
      </c>
      <c r="F9" s="83">
        <v>0</v>
      </c>
      <c r="G9" s="84"/>
      <c r="H9" s="84">
        <f>F9+G9</f>
        <v>0</v>
      </c>
      <c r="I9" s="58">
        <f>H9*E9</f>
        <v>0</v>
      </c>
    </row>
    <row r="10" spans="1:9">
      <c r="A10" s="8" t="s">
        <v>18</v>
      </c>
      <c r="B10" s="85" t="s">
        <v>226</v>
      </c>
      <c r="C10" s="86" t="s">
        <v>227</v>
      </c>
      <c r="D10" s="85" t="s">
        <v>0</v>
      </c>
      <c r="E10" s="57">
        <v>393</v>
      </c>
      <c r="F10" s="83">
        <v>0</v>
      </c>
      <c r="G10" s="84"/>
      <c r="H10" s="84">
        <f t="shared" ref="H10:H21" si="0">F10+G10</f>
        <v>0</v>
      </c>
      <c r="I10" s="58">
        <f t="shared" ref="I10:I21" si="1">H10*E10</f>
        <v>0</v>
      </c>
    </row>
    <row r="11" spans="1:9">
      <c r="A11" s="8" t="s">
        <v>19</v>
      </c>
      <c r="B11" s="85" t="s">
        <v>133</v>
      </c>
      <c r="C11" s="86" t="s">
        <v>134</v>
      </c>
      <c r="D11" s="85" t="s">
        <v>1</v>
      </c>
      <c r="E11" s="57">
        <v>40</v>
      </c>
      <c r="F11" s="83"/>
      <c r="G11" s="84"/>
      <c r="H11" s="84">
        <f t="shared" si="0"/>
        <v>0</v>
      </c>
      <c r="I11" s="58">
        <f t="shared" si="1"/>
        <v>0</v>
      </c>
    </row>
    <row r="12" spans="1:9">
      <c r="A12" s="8" t="s">
        <v>20</v>
      </c>
      <c r="B12" s="85" t="s">
        <v>75</v>
      </c>
      <c r="C12" s="86" t="s">
        <v>86</v>
      </c>
      <c r="D12" s="85" t="s">
        <v>0</v>
      </c>
      <c r="E12" s="57">
        <v>393</v>
      </c>
      <c r="F12" s="83"/>
      <c r="G12" s="84"/>
      <c r="H12" s="84">
        <f t="shared" si="0"/>
        <v>0</v>
      </c>
      <c r="I12" s="58">
        <f t="shared" si="1"/>
        <v>0</v>
      </c>
    </row>
    <row r="13" spans="1:9">
      <c r="A13" s="8" t="s">
        <v>21</v>
      </c>
      <c r="B13" s="85" t="s">
        <v>330</v>
      </c>
      <c r="C13" s="86" t="s">
        <v>331</v>
      </c>
      <c r="D13" s="85" t="s">
        <v>1</v>
      </c>
      <c r="E13" s="57">
        <v>80</v>
      </c>
      <c r="F13" s="83"/>
      <c r="G13" s="84"/>
      <c r="H13" s="84"/>
      <c r="I13" s="58">
        <f t="shared" si="1"/>
        <v>0</v>
      </c>
    </row>
    <row r="14" spans="1:9" ht="28.5">
      <c r="A14" s="8" t="s">
        <v>22</v>
      </c>
      <c r="B14" s="85" t="s">
        <v>252</v>
      </c>
      <c r="C14" s="86" t="s">
        <v>253</v>
      </c>
      <c r="D14" s="85" t="s">
        <v>0</v>
      </c>
      <c r="E14" s="57">
        <v>393</v>
      </c>
      <c r="F14" s="83"/>
      <c r="G14" s="84"/>
      <c r="H14" s="84">
        <f t="shared" si="0"/>
        <v>0</v>
      </c>
      <c r="I14" s="58">
        <f t="shared" si="1"/>
        <v>0</v>
      </c>
    </row>
    <row r="15" spans="1:9">
      <c r="A15" s="8" t="s">
        <v>23</v>
      </c>
      <c r="B15" s="85" t="s">
        <v>117</v>
      </c>
      <c r="C15" s="86" t="s">
        <v>118</v>
      </c>
      <c r="D15" s="85" t="s">
        <v>0</v>
      </c>
      <c r="E15" s="57">
        <v>280</v>
      </c>
      <c r="F15" s="83">
        <v>0</v>
      </c>
      <c r="G15" s="84"/>
      <c r="H15" s="84">
        <f t="shared" si="0"/>
        <v>0</v>
      </c>
      <c r="I15" s="58">
        <f t="shared" si="1"/>
        <v>0</v>
      </c>
    </row>
    <row r="16" spans="1:9">
      <c r="A16" s="8" t="s">
        <v>24</v>
      </c>
      <c r="B16" s="85" t="s">
        <v>5</v>
      </c>
      <c r="C16" s="86" t="s">
        <v>119</v>
      </c>
      <c r="D16" s="85" t="s">
        <v>0</v>
      </c>
      <c r="E16" s="57">
        <v>280</v>
      </c>
      <c r="F16" s="83"/>
      <c r="G16" s="84"/>
      <c r="H16" s="84">
        <f t="shared" si="0"/>
        <v>0</v>
      </c>
      <c r="I16" s="58">
        <f t="shared" si="1"/>
        <v>0</v>
      </c>
    </row>
    <row r="17" spans="1:9">
      <c r="A17" s="8" t="s">
        <v>25</v>
      </c>
      <c r="B17" s="85" t="s">
        <v>15</v>
      </c>
      <c r="C17" s="86" t="s">
        <v>16</v>
      </c>
      <c r="D17" s="85" t="s">
        <v>0</v>
      </c>
      <c r="E17" s="57">
        <v>393</v>
      </c>
      <c r="F17" s="83"/>
      <c r="G17" s="84"/>
      <c r="H17" s="84">
        <f t="shared" si="0"/>
        <v>0</v>
      </c>
      <c r="I17" s="58">
        <f t="shared" si="1"/>
        <v>0</v>
      </c>
    </row>
    <row r="18" spans="1:9">
      <c r="A18" s="8" t="s">
        <v>116</v>
      </c>
      <c r="B18" s="85" t="s">
        <v>353</v>
      </c>
      <c r="C18" s="86" t="s">
        <v>354</v>
      </c>
      <c r="D18" s="85" t="s">
        <v>0</v>
      </c>
      <c r="E18" s="57">
        <v>25</v>
      </c>
      <c r="F18" s="83"/>
      <c r="G18" s="84"/>
      <c r="H18" s="84">
        <f t="shared" si="0"/>
        <v>0</v>
      </c>
      <c r="I18" s="58">
        <f t="shared" si="1"/>
        <v>0</v>
      </c>
    </row>
    <row r="19" spans="1:9">
      <c r="A19" s="8" t="s">
        <v>277</v>
      </c>
      <c r="B19" s="86" t="s">
        <v>355</v>
      </c>
      <c r="C19" s="86" t="s">
        <v>356</v>
      </c>
      <c r="D19" s="85" t="s">
        <v>80</v>
      </c>
      <c r="E19" s="57">
        <v>80</v>
      </c>
      <c r="F19" s="83">
        <v>0</v>
      </c>
      <c r="G19" s="84"/>
      <c r="H19" s="84">
        <f t="shared" si="0"/>
        <v>0</v>
      </c>
      <c r="I19" s="58">
        <f t="shared" si="1"/>
        <v>0</v>
      </c>
    </row>
    <row r="20" spans="1:9">
      <c r="A20" s="8" t="s">
        <v>278</v>
      </c>
      <c r="B20" s="86" t="s">
        <v>357</v>
      </c>
      <c r="C20" s="86" t="s">
        <v>358</v>
      </c>
      <c r="D20" s="85" t="s">
        <v>80</v>
      </c>
      <c r="E20" s="57">
        <v>120</v>
      </c>
      <c r="F20" s="83">
        <v>0</v>
      </c>
      <c r="G20" s="84"/>
      <c r="H20" s="84">
        <f t="shared" si="0"/>
        <v>0</v>
      </c>
      <c r="I20" s="58">
        <f t="shared" si="1"/>
        <v>0</v>
      </c>
    </row>
    <row r="21" spans="1:9">
      <c r="A21" s="8" t="s">
        <v>332</v>
      </c>
      <c r="B21" s="85" t="s">
        <v>558</v>
      </c>
      <c r="C21" s="86" t="s">
        <v>559</v>
      </c>
      <c r="D21" s="85" t="s">
        <v>0</v>
      </c>
      <c r="E21" s="57">
        <v>393</v>
      </c>
      <c r="F21" s="83"/>
      <c r="G21" s="84"/>
      <c r="H21" s="84">
        <f t="shared" si="0"/>
        <v>0</v>
      </c>
      <c r="I21" s="58">
        <f t="shared" si="1"/>
        <v>0</v>
      </c>
    </row>
    <row r="22" spans="1:9">
      <c r="A22" s="15"/>
      <c r="B22" s="52"/>
      <c r="C22" s="17"/>
      <c r="D22" s="16"/>
      <c r="E22" s="18"/>
      <c r="F22" s="18"/>
      <c r="G22" s="18"/>
      <c r="H22" s="18"/>
      <c r="I22" s="59"/>
    </row>
    <row r="23" spans="1:9" s="21" customFormat="1" ht="15">
      <c r="A23" s="10">
        <v>3</v>
      </c>
      <c r="B23" s="22"/>
      <c r="C23" s="23" t="s">
        <v>534</v>
      </c>
      <c r="D23" s="11"/>
      <c r="E23" s="65"/>
      <c r="F23" s="44"/>
      <c r="G23" s="44"/>
      <c r="H23" s="45"/>
      <c r="I23" s="73">
        <f>SUM(I24:I45)</f>
        <v>0</v>
      </c>
    </row>
    <row r="24" spans="1:9" s="21" customFormat="1" ht="15">
      <c r="A24" s="8" t="s">
        <v>42</v>
      </c>
      <c r="B24" s="85" t="s">
        <v>222</v>
      </c>
      <c r="C24" s="86" t="s">
        <v>223</v>
      </c>
      <c r="D24" s="85" t="s">
        <v>13</v>
      </c>
      <c r="E24" s="57">
        <v>2</v>
      </c>
      <c r="F24" s="83">
        <v>0</v>
      </c>
      <c r="G24" s="84"/>
      <c r="H24" s="84">
        <f>F24+G24</f>
        <v>0</v>
      </c>
      <c r="I24" s="58">
        <f>H24*E24</f>
        <v>0</v>
      </c>
    </row>
    <row r="25" spans="1:9" s="21" customFormat="1" ht="15">
      <c r="A25" s="8" t="s">
        <v>49</v>
      </c>
      <c r="B25" s="85" t="s">
        <v>312</v>
      </c>
      <c r="C25" s="86" t="s">
        <v>313</v>
      </c>
      <c r="D25" s="85" t="s">
        <v>13</v>
      </c>
      <c r="E25" s="57">
        <v>2.2999999999999998</v>
      </c>
      <c r="F25" s="83">
        <v>0</v>
      </c>
      <c r="G25" s="84"/>
      <c r="H25" s="84">
        <f t="shared" ref="H25:H45" si="2">F25+G25</f>
        <v>0</v>
      </c>
      <c r="I25" s="58">
        <f t="shared" ref="I25:I45" si="3">H25*E25</f>
        <v>0</v>
      </c>
    </row>
    <row r="26" spans="1:9" s="21" customFormat="1" ht="15">
      <c r="A26" s="8" t="s">
        <v>50</v>
      </c>
      <c r="B26" s="85" t="s">
        <v>314</v>
      </c>
      <c r="C26" s="86" t="s">
        <v>315</v>
      </c>
      <c r="D26" s="85" t="s">
        <v>316</v>
      </c>
      <c r="E26" s="57">
        <f>ROUNDUP((3*2.1*2)*2,0)*26</f>
        <v>676</v>
      </c>
      <c r="F26" s="83"/>
      <c r="G26" s="84"/>
      <c r="H26" s="84">
        <f t="shared" si="2"/>
        <v>0</v>
      </c>
      <c r="I26" s="58">
        <f t="shared" si="3"/>
        <v>0</v>
      </c>
    </row>
    <row r="27" spans="1:9" s="21" customFormat="1" ht="15">
      <c r="A27" s="8" t="s">
        <v>51</v>
      </c>
      <c r="B27" s="85" t="s">
        <v>317</v>
      </c>
      <c r="C27" s="86" t="s">
        <v>318</v>
      </c>
      <c r="D27" s="85" t="s">
        <v>13</v>
      </c>
      <c r="E27" s="57">
        <f>E26</f>
        <v>676</v>
      </c>
      <c r="F27" s="83">
        <v>0</v>
      </c>
      <c r="G27" s="84"/>
      <c r="H27" s="84">
        <f t="shared" si="2"/>
        <v>0</v>
      </c>
      <c r="I27" s="58">
        <f t="shared" si="3"/>
        <v>0</v>
      </c>
    </row>
    <row r="28" spans="1:9" s="21" customFormat="1" ht="15">
      <c r="A28" s="8" t="s">
        <v>52</v>
      </c>
      <c r="B28" s="85" t="s">
        <v>212</v>
      </c>
      <c r="C28" s="86" t="s">
        <v>213</v>
      </c>
      <c r="D28" s="85" t="s">
        <v>1</v>
      </c>
      <c r="E28" s="57">
        <f>3.3*26</f>
        <v>85.8</v>
      </c>
      <c r="F28" s="83">
        <v>0</v>
      </c>
      <c r="G28" s="84"/>
      <c r="H28" s="84">
        <f t="shared" si="2"/>
        <v>0</v>
      </c>
      <c r="I28" s="58">
        <f t="shared" si="3"/>
        <v>0</v>
      </c>
    </row>
    <row r="29" spans="1:9" s="21" customFormat="1" ht="15">
      <c r="A29" s="8" t="s">
        <v>53</v>
      </c>
      <c r="B29" s="85" t="s">
        <v>214</v>
      </c>
      <c r="C29" s="86" t="s">
        <v>215</v>
      </c>
      <c r="D29" s="85" t="s">
        <v>0</v>
      </c>
      <c r="E29" s="57">
        <f>0.4*1*4*26</f>
        <v>41.6</v>
      </c>
      <c r="F29" s="83"/>
      <c r="G29" s="84"/>
      <c r="H29" s="84">
        <f t="shared" si="2"/>
        <v>0</v>
      </c>
      <c r="I29" s="58">
        <f t="shared" si="3"/>
        <v>0</v>
      </c>
    </row>
    <row r="30" spans="1:9" s="21" customFormat="1" ht="15">
      <c r="A30" s="8" t="s">
        <v>249</v>
      </c>
      <c r="B30" s="85" t="s">
        <v>322</v>
      </c>
      <c r="C30" s="86" t="s">
        <v>323</v>
      </c>
      <c r="D30" s="85" t="s">
        <v>13</v>
      </c>
      <c r="E30" s="57">
        <f>0.4*0.4*1*26</f>
        <v>4.160000000000001</v>
      </c>
      <c r="F30" s="83"/>
      <c r="G30" s="84">
        <v>0</v>
      </c>
      <c r="H30" s="84">
        <f t="shared" si="2"/>
        <v>0</v>
      </c>
      <c r="I30" s="58">
        <f t="shared" si="3"/>
        <v>0</v>
      </c>
    </row>
    <row r="31" spans="1:9" s="21" customFormat="1" ht="15">
      <c r="A31" s="8" t="s">
        <v>250</v>
      </c>
      <c r="B31" s="85" t="s">
        <v>216</v>
      </c>
      <c r="C31" s="86" t="s">
        <v>217</v>
      </c>
      <c r="D31" s="85" t="s">
        <v>13</v>
      </c>
      <c r="E31" s="57">
        <f>E30</f>
        <v>4.160000000000001</v>
      </c>
      <c r="F31" s="83">
        <v>0</v>
      </c>
      <c r="G31" s="84"/>
      <c r="H31" s="84">
        <f t="shared" si="2"/>
        <v>0</v>
      </c>
      <c r="I31" s="58">
        <f t="shared" si="3"/>
        <v>0</v>
      </c>
    </row>
    <row r="32" spans="1:9" s="21" customFormat="1" ht="15">
      <c r="A32" s="8" t="s">
        <v>251</v>
      </c>
      <c r="B32" s="85" t="s">
        <v>319</v>
      </c>
      <c r="C32" s="86" t="s">
        <v>320</v>
      </c>
      <c r="D32" s="85" t="s">
        <v>321</v>
      </c>
      <c r="E32" s="57">
        <f>E31*50</f>
        <v>208.00000000000006</v>
      </c>
      <c r="F32" s="83"/>
      <c r="G32" s="84"/>
      <c r="H32" s="84">
        <f t="shared" si="2"/>
        <v>0</v>
      </c>
      <c r="I32" s="58">
        <f t="shared" si="3"/>
        <v>0</v>
      </c>
    </row>
    <row r="33" spans="1:9" s="21" customFormat="1" ht="15">
      <c r="A33" s="8" t="s">
        <v>596</v>
      </c>
      <c r="B33" s="85" t="s">
        <v>324</v>
      </c>
      <c r="C33" s="86" t="s">
        <v>325</v>
      </c>
      <c r="D33" s="85" t="s">
        <v>13</v>
      </c>
      <c r="E33" s="57">
        <f>E31</f>
        <v>4.160000000000001</v>
      </c>
      <c r="F33" s="83">
        <v>0</v>
      </c>
      <c r="G33" s="84"/>
      <c r="H33" s="84">
        <f t="shared" si="2"/>
        <v>0</v>
      </c>
      <c r="I33" s="58">
        <f t="shared" si="3"/>
        <v>0</v>
      </c>
    </row>
    <row r="34" spans="1:9" s="21" customFormat="1" ht="15">
      <c r="A34" s="8" t="s">
        <v>597</v>
      </c>
      <c r="B34" s="85" t="s">
        <v>326</v>
      </c>
      <c r="C34" s="86" t="s">
        <v>327</v>
      </c>
      <c r="D34" s="85" t="s">
        <v>13</v>
      </c>
      <c r="E34" s="57">
        <f>(0.4*0.4*0.1)*26</f>
        <v>0.41600000000000009</v>
      </c>
      <c r="F34" s="83"/>
      <c r="G34" s="84"/>
      <c r="H34" s="84">
        <f t="shared" si="2"/>
        <v>0</v>
      </c>
      <c r="I34" s="58">
        <f t="shared" si="3"/>
        <v>0</v>
      </c>
    </row>
    <row r="35" spans="1:9" s="21" customFormat="1" ht="15">
      <c r="A35" s="8" t="s">
        <v>598</v>
      </c>
      <c r="B35" s="85" t="s">
        <v>333</v>
      </c>
      <c r="C35" s="86" t="s">
        <v>334</v>
      </c>
      <c r="D35" s="85" t="s">
        <v>3</v>
      </c>
      <c r="E35" s="57">
        <f>2*26</f>
        <v>52</v>
      </c>
      <c r="F35" s="83"/>
      <c r="G35" s="84"/>
      <c r="H35" s="84">
        <f t="shared" si="2"/>
        <v>0</v>
      </c>
      <c r="I35" s="58">
        <f t="shared" si="3"/>
        <v>0</v>
      </c>
    </row>
    <row r="36" spans="1:9" s="21" customFormat="1" ht="15">
      <c r="A36" s="8" t="s">
        <v>599</v>
      </c>
      <c r="B36" s="85" t="s">
        <v>347</v>
      </c>
      <c r="C36" s="86" t="s">
        <v>348</v>
      </c>
      <c r="D36" s="85" t="s">
        <v>0</v>
      </c>
      <c r="E36" s="57">
        <f>E29</f>
        <v>41.6</v>
      </c>
      <c r="F36" s="83"/>
      <c r="G36" s="84"/>
      <c r="H36" s="84">
        <f t="shared" si="2"/>
        <v>0</v>
      </c>
      <c r="I36" s="58">
        <f t="shared" si="3"/>
        <v>0</v>
      </c>
    </row>
    <row r="37" spans="1:9" s="21" customFormat="1" ht="15">
      <c r="A37" s="8" t="s">
        <v>600</v>
      </c>
      <c r="B37" s="85" t="s">
        <v>387</v>
      </c>
      <c r="C37" s="86" t="s">
        <v>388</v>
      </c>
      <c r="D37" s="85" t="s">
        <v>13</v>
      </c>
      <c r="E37" s="57">
        <f>(0.2*0.2*3.3)*26</f>
        <v>3.4320000000000004</v>
      </c>
      <c r="F37" s="83"/>
      <c r="G37" s="84"/>
      <c r="H37" s="84">
        <f t="shared" si="2"/>
        <v>0</v>
      </c>
      <c r="I37" s="58">
        <f t="shared" si="3"/>
        <v>0</v>
      </c>
    </row>
    <row r="38" spans="1:9" s="21" customFormat="1" ht="15">
      <c r="A38" s="8" t="s">
        <v>601</v>
      </c>
      <c r="B38" s="85" t="s">
        <v>390</v>
      </c>
      <c r="C38" s="86" t="s">
        <v>391</v>
      </c>
      <c r="D38" s="85" t="s">
        <v>392</v>
      </c>
      <c r="E38" s="57">
        <v>1</v>
      </c>
      <c r="F38" s="83"/>
      <c r="G38" s="84">
        <v>0</v>
      </c>
      <c r="H38" s="84">
        <f t="shared" si="2"/>
        <v>0</v>
      </c>
      <c r="I38" s="58">
        <f t="shared" si="3"/>
        <v>0</v>
      </c>
    </row>
    <row r="39" spans="1:9" s="21" customFormat="1" ht="28.5">
      <c r="A39" s="8" t="s">
        <v>602</v>
      </c>
      <c r="B39" s="85" t="s">
        <v>273</v>
      </c>
      <c r="C39" s="86" t="s">
        <v>274</v>
      </c>
      <c r="D39" s="85" t="s">
        <v>3</v>
      </c>
      <c r="E39" s="57">
        <v>1</v>
      </c>
      <c r="F39" s="83">
        <v>0</v>
      </c>
      <c r="G39" s="84"/>
      <c r="H39" s="84">
        <f t="shared" si="2"/>
        <v>0</v>
      </c>
      <c r="I39" s="58">
        <f t="shared" si="3"/>
        <v>0</v>
      </c>
    </row>
    <row r="40" spans="1:9" s="21" customFormat="1" ht="15">
      <c r="A40" s="8" t="s">
        <v>603</v>
      </c>
      <c r="B40" s="85" t="s">
        <v>393</v>
      </c>
      <c r="C40" s="86" t="s">
        <v>394</v>
      </c>
      <c r="D40" s="85" t="s">
        <v>0</v>
      </c>
      <c r="E40" s="57"/>
      <c r="F40" s="83"/>
      <c r="G40" s="84"/>
      <c r="H40" s="84">
        <f t="shared" si="2"/>
        <v>0</v>
      </c>
      <c r="I40" s="58">
        <f t="shared" si="3"/>
        <v>0</v>
      </c>
    </row>
    <row r="41" spans="1:9" s="21" customFormat="1" ht="15">
      <c r="A41" s="8" t="s">
        <v>604</v>
      </c>
      <c r="B41" s="85" t="s">
        <v>535</v>
      </c>
      <c r="C41" s="86" t="s">
        <v>536</v>
      </c>
      <c r="D41" s="85" t="s">
        <v>0</v>
      </c>
      <c r="E41" s="57">
        <v>10</v>
      </c>
      <c r="F41" s="83">
        <v>0</v>
      </c>
      <c r="G41" s="84"/>
      <c r="H41" s="84">
        <f t="shared" si="2"/>
        <v>0</v>
      </c>
      <c r="I41" s="58">
        <f t="shared" si="3"/>
        <v>0</v>
      </c>
    </row>
    <row r="42" spans="1:9" s="21" customFormat="1" ht="15">
      <c r="A42" s="8" t="s">
        <v>605</v>
      </c>
      <c r="B42" s="85" t="s">
        <v>537</v>
      </c>
      <c r="C42" s="86" t="s">
        <v>538</v>
      </c>
      <c r="D42" s="85" t="s">
        <v>0</v>
      </c>
      <c r="E42" s="57">
        <v>10</v>
      </c>
      <c r="F42" s="83"/>
      <c r="G42" s="84"/>
      <c r="H42" s="84">
        <f t="shared" si="2"/>
        <v>0</v>
      </c>
      <c r="I42" s="58">
        <f t="shared" si="3"/>
        <v>0</v>
      </c>
    </row>
    <row r="43" spans="1:9" s="21" customFormat="1" ht="15">
      <c r="A43" s="8" t="s">
        <v>606</v>
      </c>
      <c r="B43" s="85" t="s">
        <v>539</v>
      </c>
      <c r="C43" s="86" t="s">
        <v>540</v>
      </c>
      <c r="D43" s="85" t="s">
        <v>0</v>
      </c>
      <c r="E43" s="57">
        <v>10</v>
      </c>
      <c r="F43" s="83"/>
      <c r="G43" s="84"/>
      <c r="H43" s="84">
        <f t="shared" si="2"/>
        <v>0</v>
      </c>
      <c r="I43" s="58">
        <f t="shared" si="3"/>
        <v>0</v>
      </c>
    </row>
    <row r="44" spans="1:9" s="21" customFormat="1" ht="15">
      <c r="A44" s="8" t="s">
        <v>607</v>
      </c>
      <c r="B44" s="85" t="s">
        <v>541</v>
      </c>
      <c r="C44" s="86" t="s">
        <v>542</v>
      </c>
      <c r="D44" s="85" t="s">
        <v>13</v>
      </c>
      <c r="E44" s="57">
        <v>0.08</v>
      </c>
      <c r="F44" s="83"/>
      <c r="G44" s="84"/>
      <c r="H44" s="84">
        <f t="shared" si="2"/>
        <v>0</v>
      </c>
      <c r="I44" s="58">
        <f t="shared" si="3"/>
        <v>0</v>
      </c>
    </row>
    <row r="45" spans="1:9" s="21" customFormat="1" ht="15">
      <c r="A45" s="8" t="s">
        <v>608</v>
      </c>
      <c r="B45" s="85" t="s">
        <v>185</v>
      </c>
      <c r="C45" s="86" t="s">
        <v>186</v>
      </c>
      <c r="D45" s="85" t="s">
        <v>80</v>
      </c>
      <c r="E45" s="57">
        <v>30</v>
      </c>
      <c r="F45" s="83">
        <v>0</v>
      </c>
      <c r="G45" s="84"/>
      <c r="H45" s="84">
        <f t="shared" si="2"/>
        <v>0</v>
      </c>
      <c r="I45" s="58">
        <f t="shared" si="3"/>
        <v>0</v>
      </c>
    </row>
    <row r="46" spans="1:9" s="21" customFormat="1" ht="15">
      <c r="A46" s="8"/>
      <c r="B46" s="266"/>
      <c r="C46" s="267"/>
      <c r="D46" s="267"/>
      <c r="E46" s="267"/>
      <c r="F46" s="267"/>
      <c r="G46" s="267"/>
      <c r="H46" s="267"/>
      <c r="I46" s="268"/>
    </row>
    <row r="47" spans="1:9" s="21" customFormat="1" ht="15">
      <c r="A47" s="10">
        <v>4</v>
      </c>
      <c r="B47" s="22"/>
      <c r="C47" s="23" t="s">
        <v>501</v>
      </c>
      <c r="D47" s="11"/>
      <c r="E47" s="65"/>
      <c r="F47" s="44"/>
      <c r="G47" s="44"/>
      <c r="H47" s="45"/>
      <c r="I47" s="73">
        <f>SUM(I48:I48)</f>
        <v>0</v>
      </c>
    </row>
    <row r="48" spans="1:9" s="21" customFormat="1" ht="28.5">
      <c r="A48" s="8" t="s">
        <v>43</v>
      </c>
      <c r="B48" s="85" t="s">
        <v>244</v>
      </c>
      <c r="C48" s="86" t="s">
        <v>245</v>
      </c>
      <c r="D48" s="85" t="s">
        <v>13</v>
      </c>
      <c r="E48" s="57">
        <v>80</v>
      </c>
      <c r="F48" s="83"/>
      <c r="G48" s="84"/>
      <c r="H48" s="84">
        <f>F48+G48</f>
        <v>0</v>
      </c>
      <c r="I48" s="58">
        <f>H48*E48</f>
        <v>0</v>
      </c>
    </row>
    <row r="49" spans="1:9">
      <c r="A49" s="15"/>
      <c r="B49" s="52"/>
      <c r="C49" s="17"/>
      <c r="D49" s="16"/>
      <c r="E49" s="18"/>
      <c r="F49" s="18"/>
      <c r="G49" s="18"/>
      <c r="H49" s="18"/>
      <c r="I49" s="59"/>
    </row>
    <row r="50" spans="1:9" ht="15">
      <c r="A50" s="10">
        <v>5</v>
      </c>
      <c r="B50" s="66"/>
      <c r="C50" s="43" t="s">
        <v>14</v>
      </c>
      <c r="D50" s="11"/>
      <c r="E50" s="54"/>
      <c r="F50" s="54"/>
      <c r="G50" s="54"/>
      <c r="H50" s="55"/>
      <c r="I50" s="67">
        <f>SUM(I51:I64)</f>
        <v>0</v>
      </c>
    </row>
    <row r="51" spans="1:9">
      <c r="A51" s="8" t="s">
        <v>162</v>
      </c>
      <c r="B51" s="85" t="s">
        <v>79</v>
      </c>
      <c r="C51" s="86" t="s">
        <v>359</v>
      </c>
      <c r="D51" s="158" t="s">
        <v>4</v>
      </c>
      <c r="E51" s="83">
        <v>4</v>
      </c>
      <c r="F51" s="83"/>
      <c r="G51" s="84"/>
      <c r="H51" s="84">
        <f t="shared" ref="H51:H56" si="4">F51+G51</f>
        <v>0</v>
      </c>
      <c r="I51" s="58">
        <f t="shared" ref="I51:I56" si="5">H51*E51</f>
        <v>0</v>
      </c>
    </row>
    <row r="52" spans="1:9">
      <c r="A52" s="8" t="s">
        <v>41</v>
      </c>
      <c r="B52" s="85" t="s">
        <v>360</v>
      </c>
      <c r="C52" s="86" t="s">
        <v>361</v>
      </c>
      <c r="D52" s="158" t="s">
        <v>4</v>
      </c>
      <c r="E52" s="83">
        <v>4</v>
      </c>
      <c r="F52" s="83"/>
      <c r="G52" s="84"/>
      <c r="H52" s="84">
        <f t="shared" si="4"/>
        <v>0</v>
      </c>
      <c r="I52" s="58">
        <f t="shared" si="5"/>
        <v>0</v>
      </c>
    </row>
    <row r="53" spans="1:9">
      <c r="A53" s="8" t="s">
        <v>44</v>
      </c>
      <c r="B53" s="85" t="s">
        <v>124</v>
      </c>
      <c r="C53" s="86" t="s">
        <v>125</v>
      </c>
      <c r="D53" s="85" t="s">
        <v>3</v>
      </c>
      <c r="E53" s="57">
        <v>24</v>
      </c>
      <c r="F53" s="83"/>
      <c r="G53" s="84"/>
      <c r="H53" s="84">
        <f t="shared" si="4"/>
        <v>0</v>
      </c>
      <c r="I53" s="58">
        <f t="shared" si="5"/>
        <v>0</v>
      </c>
    </row>
    <row r="54" spans="1:9">
      <c r="A54" s="8" t="s">
        <v>45</v>
      </c>
      <c r="B54" s="85" t="s">
        <v>15</v>
      </c>
      <c r="C54" s="86" t="s">
        <v>16</v>
      </c>
      <c r="D54" s="85" t="s">
        <v>0</v>
      </c>
      <c r="E54" s="57">
        <v>400</v>
      </c>
      <c r="F54" s="83"/>
      <c r="G54" s="84"/>
      <c r="H54" s="84">
        <f t="shared" si="4"/>
        <v>0</v>
      </c>
      <c r="I54" s="58">
        <f t="shared" si="5"/>
        <v>0</v>
      </c>
    </row>
    <row r="55" spans="1:9">
      <c r="A55" s="8" t="s">
        <v>46</v>
      </c>
      <c r="B55" s="85" t="s">
        <v>362</v>
      </c>
      <c r="C55" s="86" t="s">
        <v>363</v>
      </c>
      <c r="D55" s="158" t="s">
        <v>3</v>
      </c>
      <c r="E55" s="83">
        <v>6</v>
      </c>
      <c r="F55" s="83"/>
      <c r="G55" s="84"/>
      <c r="H55" s="84">
        <f t="shared" si="4"/>
        <v>0</v>
      </c>
      <c r="I55" s="58">
        <f t="shared" si="5"/>
        <v>0</v>
      </c>
    </row>
    <row r="56" spans="1:9">
      <c r="A56" s="8" t="s">
        <v>165</v>
      </c>
      <c r="B56" s="85" t="s">
        <v>202</v>
      </c>
      <c r="C56" s="86" t="s">
        <v>203</v>
      </c>
      <c r="D56" s="85" t="s">
        <v>0</v>
      </c>
      <c r="E56" s="57">
        <v>40</v>
      </c>
      <c r="F56" s="83"/>
      <c r="G56" s="84">
        <v>0</v>
      </c>
      <c r="H56" s="84">
        <f t="shared" si="4"/>
        <v>0</v>
      </c>
      <c r="I56" s="58">
        <f t="shared" si="5"/>
        <v>0</v>
      </c>
    </row>
    <row r="57" spans="1:9">
      <c r="A57" s="8" t="s">
        <v>166</v>
      </c>
      <c r="B57" s="85" t="s">
        <v>341</v>
      </c>
      <c r="C57" s="86" t="s">
        <v>342</v>
      </c>
      <c r="D57" s="85" t="s">
        <v>0</v>
      </c>
      <c r="E57" s="57">
        <v>40</v>
      </c>
      <c r="F57" s="83"/>
      <c r="G57" s="84"/>
      <c r="H57" s="84">
        <f t="shared" ref="H57:H64" si="6">F57+G57</f>
        <v>0</v>
      </c>
      <c r="I57" s="58">
        <f t="shared" ref="I57:I64" si="7">H57*E57</f>
        <v>0</v>
      </c>
    </row>
    <row r="58" spans="1:9">
      <c r="A58" s="8" t="s">
        <v>167</v>
      </c>
      <c r="B58" s="85" t="s">
        <v>335</v>
      </c>
      <c r="C58" s="86" t="s">
        <v>336</v>
      </c>
      <c r="D58" s="85" t="s">
        <v>80</v>
      </c>
      <c r="E58" s="57">
        <v>60</v>
      </c>
      <c r="F58" s="83">
        <v>0</v>
      </c>
      <c r="G58" s="84"/>
      <c r="H58" s="84">
        <f t="shared" si="6"/>
        <v>0</v>
      </c>
      <c r="I58" s="58">
        <f t="shared" si="7"/>
        <v>0</v>
      </c>
    </row>
    <row r="59" spans="1:9">
      <c r="A59" s="8" t="s">
        <v>168</v>
      </c>
      <c r="B59" s="85" t="s">
        <v>337</v>
      </c>
      <c r="C59" s="86" t="s">
        <v>338</v>
      </c>
      <c r="D59" s="85" t="s">
        <v>80</v>
      </c>
      <c r="E59" s="57">
        <v>120</v>
      </c>
      <c r="F59" s="83">
        <v>0</v>
      </c>
      <c r="G59" s="84"/>
      <c r="H59" s="84">
        <f t="shared" si="6"/>
        <v>0</v>
      </c>
      <c r="I59" s="58">
        <f t="shared" si="7"/>
        <v>0</v>
      </c>
    </row>
    <row r="60" spans="1:9" ht="28.5">
      <c r="A60" s="8" t="s">
        <v>188</v>
      </c>
      <c r="B60" s="85" t="s">
        <v>339</v>
      </c>
      <c r="C60" s="86" t="s">
        <v>340</v>
      </c>
      <c r="D60" s="85" t="s">
        <v>1</v>
      </c>
      <c r="E60" s="57">
        <v>200</v>
      </c>
      <c r="F60" s="83"/>
      <c r="G60" s="84">
        <v>0</v>
      </c>
      <c r="H60" s="84">
        <f t="shared" si="6"/>
        <v>0</v>
      </c>
      <c r="I60" s="58">
        <f t="shared" si="7"/>
        <v>0</v>
      </c>
    </row>
    <row r="61" spans="1:9">
      <c r="A61" s="8" t="s">
        <v>189</v>
      </c>
      <c r="B61" s="85" t="s">
        <v>82</v>
      </c>
      <c r="C61" s="86" t="s">
        <v>187</v>
      </c>
      <c r="D61" s="85" t="s">
        <v>13</v>
      </c>
      <c r="E61" s="57">
        <v>4</v>
      </c>
      <c r="F61" s="83"/>
      <c r="G61" s="84"/>
      <c r="H61" s="84">
        <f t="shared" si="6"/>
        <v>0</v>
      </c>
      <c r="I61" s="58">
        <f t="shared" si="7"/>
        <v>0</v>
      </c>
    </row>
    <row r="62" spans="1:9">
      <c r="A62" s="8" t="s">
        <v>190</v>
      </c>
      <c r="B62" s="85" t="s">
        <v>553</v>
      </c>
      <c r="C62" s="86" t="s">
        <v>554</v>
      </c>
      <c r="D62" s="85" t="s">
        <v>0</v>
      </c>
      <c r="E62" s="57">
        <v>16</v>
      </c>
      <c r="F62" s="83">
        <v>0</v>
      </c>
      <c r="G62" s="84"/>
      <c r="H62" s="84">
        <f t="shared" si="6"/>
        <v>0</v>
      </c>
      <c r="I62" s="58">
        <f t="shared" si="7"/>
        <v>0</v>
      </c>
    </row>
    <row r="63" spans="1:9">
      <c r="A63" s="8" t="s">
        <v>364</v>
      </c>
      <c r="B63" s="85" t="s">
        <v>234</v>
      </c>
      <c r="C63" s="86" t="s">
        <v>235</v>
      </c>
      <c r="D63" s="85" t="s">
        <v>1</v>
      </c>
      <c r="E63" s="57">
        <v>120</v>
      </c>
      <c r="F63" s="83">
        <v>0</v>
      </c>
      <c r="G63" s="84"/>
      <c r="H63" s="84">
        <f t="shared" si="6"/>
        <v>0</v>
      </c>
      <c r="I63" s="58">
        <f t="shared" si="7"/>
        <v>0</v>
      </c>
    </row>
    <row r="64" spans="1:9" ht="15" customHeight="1">
      <c r="A64" s="8" t="s">
        <v>638</v>
      </c>
      <c r="B64" s="85" t="s">
        <v>555</v>
      </c>
      <c r="C64" s="86" t="s">
        <v>556</v>
      </c>
      <c r="D64" s="85" t="s">
        <v>0</v>
      </c>
      <c r="E64" s="57">
        <v>16</v>
      </c>
      <c r="F64" s="83"/>
      <c r="G64" s="84">
        <v>0</v>
      </c>
      <c r="H64" s="84">
        <f t="shared" si="6"/>
        <v>0</v>
      </c>
      <c r="I64" s="58">
        <f t="shared" si="7"/>
        <v>0</v>
      </c>
    </row>
    <row r="65" spans="1:9">
      <c r="A65" s="15"/>
      <c r="B65" s="52"/>
      <c r="C65" s="17"/>
      <c r="D65" s="16"/>
      <c r="E65" s="18"/>
      <c r="F65" s="18"/>
      <c r="G65" s="18"/>
      <c r="H65" s="18"/>
      <c r="I65" s="59"/>
    </row>
    <row r="66" spans="1:9" ht="15">
      <c r="A66" s="10">
        <v>6</v>
      </c>
      <c r="B66" s="66"/>
      <c r="C66" s="43" t="s">
        <v>90</v>
      </c>
      <c r="D66" s="11"/>
      <c r="E66" s="54"/>
      <c r="F66" s="54"/>
      <c r="G66" s="54"/>
      <c r="H66" s="55"/>
      <c r="I66" s="67">
        <f>SUM(I67:I100)</f>
        <v>0</v>
      </c>
    </row>
    <row r="67" spans="1:9">
      <c r="A67" s="15" t="s">
        <v>47</v>
      </c>
      <c r="B67" s="85" t="s">
        <v>562</v>
      </c>
      <c r="C67" s="86" t="s">
        <v>563</v>
      </c>
      <c r="D67" s="85" t="s">
        <v>0</v>
      </c>
      <c r="E67" s="57">
        <f>(((2.25*3)*2)+((7.3*3)*2)+(2.25*7.3))*2</f>
        <v>147.44999999999999</v>
      </c>
      <c r="F67" s="83">
        <v>0</v>
      </c>
      <c r="G67" s="84"/>
      <c r="H67" s="84">
        <f>F67+G67</f>
        <v>0</v>
      </c>
      <c r="I67" s="58">
        <f>H67*E67</f>
        <v>0</v>
      </c>
    </row>
    <row r="68" spans="1:9">
      <c r="A68" s="15" t="s">
        <v>62</v>
      </c>
      <c r="B68" s="85" t="s">
        <v>564</v>
      </c>
      <c r="C68" s="86" t="s">
        <v>565</v>
      </c>
      <c r="D68" s="85" t="s">
        <v>0</v>
      </c>
      <c r="E68" s="57">
        <v>25</v>
      </c>
      <c r="F68" s="83">
        <v>0</v>
      </c>
      <c r="G68" s="84"/>
      <c r="H68" s="84">
        <f t="shared" ref="H68:H100" si="8">F68+G68</f>
        <v>0</v>
      </c>
      <c r="I68" s="58">
        <f t="shared" ref="I68:I100" si="9">H68*E68</f>
        <v>0</v>
      </c>
    </row>
    <row r="69" spans="1:9">
      <c r="A69" s="15" t="s">
        <v>63</v>
      </c>
      <c r="B69" s="85" t="s">
        <v>83</v>
      </c>
      <c r="C69" s="86" t="s">
        <v>84</v>
      </c>
      <c r="D69" s="85" t="s">
        <v>3</v>
      </c>
      <c r="E69" s="57">
        <v>6</v>
      </c>
      <c r="F69" s="83">
        <v>0</v>
      </c>
      <c r="G69" s="84"/>
      <c r="H69" s="84">
        <f t="shared" si="8"/>
        <v>0</v>
      </c>
      <c r="I69" s="58">
        <f t="shared" si="9"/>
        <v>0</v>
      </c>
    </row>
    <row r="70" spans="1:9">
      <c r="A70" s="15" t="s">
        <v>64</v>
      </c>
      <c r="B70" s="85" t="s">
        <v>158</v>
      </c>
      <c r="C70" s="86" t="s">
        <v>159</v>
      </c>
      <c r="D70" s="85" t="s">
        <v>0</v>
      </c>
      <c r="E70" s="57">
        <v>12</v>
      </c>
      <c r="F70" s="83">
        <v>0</v>
      </c>
      <c r="G70" s="84"/>
      <c r="H70" s="84">
        <f t="shared" si="8"/>
        <v>0</v>
      </c>
      <c r="I70" s="58">
        <f t="shared" si="9"/>
        <v>0</v>
      </c>
    </row>
    <row r="71" spans="1:9">
      <c r="A71" s="15" t="s">
        <v>76</v>
      </c>
      <c r="B71" s="85" t="s">
        <v>566</v>
      </c>
      <c r="C71" s="86" t="s">
        <v>567</v>
      </c>
      <c r="D71" s="85" t="s">
        <v>3</v>
      </c>
      <c r="E71" s="57">
        <v>4</v>
      </c>
      <c r="F71" s="83">
        <v>0</v>
      </c>
      <c r="G71" s="84"/>
      <c r="H71" s="84">
        <f t="shared" si="8"/>
        <v>0</v>
      </c>
      <c r="I71" s="58">
        <f t="shared" si="9"/>
        <v>0</v>
      </c>
    </row>
    <row r="72" spans="1:9">
      <c r="A72" s="15" t="s">
        <v>77</v>
      </c>
      <c r="B72" s="85" t="s">
        <v>58</v>
      </c>
      <c r="C72" s="86" t="s">
        <v>28</v>
      </c>
      <c r="D72" s="85" t="s">
        <v>3</v>
      </c>
      <c r="E72" s="57">
        <v>20</v>
      </c>
      <c r="F72" s="83">
        <v>0</v>
      </c>
      <c r="G72" s="84"/>
      <c r="H72" s="84">
        <f t="shared" si="8"/>
        <v>0</v>
      </c>
      <c r="I72" s="58">
        <f t="shared" si="9"/>
        <v>0</v>
      </c>
    </row>
    <row r="73" spans="1:9">
      <c r="A73" s="15" t="s">
        <v>65</v>
      </c>
      <c r="B73" s="85" t="s">
        <v>156</v>
      </c>
      <c r="C73" s="86" t="s">
        <v>157</v>
      </c>
      <c r="D73" s="85" t="s">
        <v>3</v>
      </c>
      <c r="E73" s="57">
        <v>12</v>
      </c>
      <c r="F73" s="83">
        <v>0</v>
      </c>
      <c r="G73" s="84"/>
      <c r="H73" s="84">
        <f t="shared" si="8"/>
        <v>0</v>
      </c>
      <c r="I73" s="58">
        <f t="shared" si="9"/>
        <v>0</v>
      </c>
    </row>
    <row r="74" spans="1:9">
      <c r="A74" s="15" t="s">
        <v>170</v>
      </c>
      <c r="B74" s="85" t="s">
        <v>200</v>
      </c>
      <c r="C74" s="86" t="s">
        <v>201</v>
      </c>
      <c r="D74" s="85" t="s">
        <v>0</v>
      </c>
      <c r="E74" s="57">
        <v>4</v>
      </c>
      <c r="F74" s="83">
        <v>0</v>
      </c>
      <c r="G74" s="84"/>
      <c r="H74" s="84">
        <f t="shared" si="8"/>
        <v>0</v>
      </c>
      <c r="I74" s="58">
        <f t="shared" si="9"/>
        <v>0</v>
      </c>
    </row>
    <row r="75" spans="1:9">
      <c r="A75" s="15" t="s">
        <v>171</v>
      </c>
      <c r="B75" s="85" t="s">
        <v>568</v>
      </c>
      <c r="C75" s="86" t="s">
        <v>569</v>
      </c>
      <c r="D75" s="85" t="s">
        <v>3</v>
      </c>
      <c r="E75" s="57">
        <v>6</v>
      </c>
      <c r="F75" s="83">
        <v>0</v>
      </c>
      <c r="G75" s="84"/>
      <c r="H75" s="84">
        <f t="shared" si="8"/>
        <v>0</v>
      </c>
      <c r="I75" s="58">
        <f t="shared" si="9"/>
        <v>0</v>
      </c>
    </row>
    <row r="76" spans="1:9">
      <c r="A76" s="15" t="s">
        <v>172</v>
      </c>
      <c r="B76" s="85" t="s">
        <v>379</v>
      </c>
      <c r="C76" s="86" t="s">
        <v>380</v>
      </c>
      <c r="D76" s="85" t="s">
        <v>1</v>
      </c>
      <c r="E76" s="57">
        <v>90</v>
      </c>
      <c r="F76" s="83">
        <v>0</v>
      </c>
      <c r="G76" s="84"/>
      <c r="H76" s="84">
        <f t="shared" si="8"/>
        <v>0</v>
      </c>
      <c r="I76" s="58">
        <f t="shared" si="9"/>
        <v>0</v>
      </c>
    </row>
    <row r="77" spans="1:9">
      <c r="A77" s="15" t="s">
        <v>173</v>
      </c>
      <c r="B77" s="85" t="s">
        <v>592</v>
      </c>
      <c r="C77" s="86" t="s">
        <v>593</v>
      </c>
      <c r="D77" s="85" t="s">
        <v>0</v>
      </c>
      <c r="E77" s="57">
        <f>(2*3)*6</f>
        <v>36</v>
      </c>
      <c r="F77" s="83"/>
      <c r="G77" s="84">
        <v>0</v>
      </c>
      <c r="H77" s="84">
        <f t="shared" si="8"/>
        <v>0</v>
      </c>
      <c r="I77" s="58">
        <f t="shared" si="9"/>
        <v>0</v>
      </c>
    </row>
    <row r="78" spans="1:9">
      <c r="A78" s="15" t="s">
        <v>174</v>
      </c>
      <c r="B78" s="85" t="s">
        <v>594</v>
      </c>
      <c r="C78" s="86" t="s">
        <v>595</v>
      </c>
      <c r="D78" s="85" t="s">
        <v>0</v>
      </c>
      <c r="E78" s="57">
        <f>(0.8*2.1)*6</f>
        <v>10.080000000000002</v>
      </c>
      <c r="F78" s="83"/>
      <c r="G78" s="84"/>
      <c r="H78" s="84">
        <f t="shared" si="8"/>
        <v>0</v>
      </c>
      <c r="I78" s="58">
        <f t="shared" si="9"/>
        <v>0</v>
      </c>
    </row>
    <row r="79" spans="1:9" ht="42.75">
      <c r="A79" s="15" t="s">
        <v>175</v>
      </c>
      <c r="B79" s="85" t="s">
        <v>570</v>
      </c>
      <c r="C79" s="86" t="s">
        <v>571</v>
      </c>
      <c r="D79" s="85" t="s">
        <v>0</v>
      </c>
      <c r="E79" s="57">
        <v>147</v>
      </c>
      <c r="F79" s="83"/>
      <c r="G79" s="84"/>
      <c r="H79" s="84">
        <f t="shared" si="8"/>
        <v>0</v>
      </c>
      <c r="I79" s="58">
        <f t="shared" si="9"/>
        <v>0</v>
      </c>
    </row>
    <row r="80" spans="1:9">
      <c r="A80" s="15" t="s">
        <v>176</v>
      </c>
      <c r="B80" s="85" t="s">
        <v>572</v>
      </c>
      <c r="C80" s="86" t="s">
        <v>573</v>
      </c>
      <c r="D80" s="85" t="s">
        <v>3</v>
      </c>
      <c r="E80" s="57">
        <v>6</v>
      </c>
      <c r="F80" s="83"/>
      <c r="G80" s="84"/>
      <c r="H80" s="84">
        <f t="shared" si="8"/>
        <v>0</v>
      </c>
      <c r="I80" s="58">
        <f t="shared" si="9"/>
        <v>0</v>
      </c>
    </row>
    <row r="81" spans="1:9">
      <c r="A81" s="15" t="s">
        <v>609</v>
      </c>
      <c r="B81" s="85" t="s">
        <v>574</v>
      </c>
      <c r="C81" s="86" t="s">
        <v>575</v>
      </c>
      <c r="D81" s="85" t="s">
        <v>0</v>
      </c>
      <c r="E81" s="57">
        <v>6</v>
      </c>
      <c r="F81" s="83"/>
      <c r="G81" s="84"/>
      <c r="H81" s="84">
        <f t="shared" si="8"/>
        <v>0</v>
      </c>
      <c r="I81" s="58">
        <f t="shared" si="9"/>
        <v>0</v>
      </c>
    </row>
    <row r="82" spans="1:9">
      <c r="A82" s="15" t="s">
        <v>610</v>
      </c>
      <c r="B82" s="85" t="s">
        <v>576</v>
      </c>
      <c r="C82" s="86" t="s">
        <v>577</v>
      </c>
      <c r="D82" s="85" t="s">
        <v>4</v>
      </c>
      <c r="E82" s="57">
        <v>6</v>
      </c>
      <c r="F82" s="83"/>
      <c r="G82" s="84"/>
      <c r="H82" s="84">
        <f t="shared" si="8"/>
        <v>0</v>
      </c>
      <c r="I82" s="58">
        <f t="shared" si="9"/>
        <v>0</v>
      </c>
    </row>
    <row r="83" spans="1:9">
      <c r="A83" s="15" t="s">
        <v>611</v>
      </c>
      <c r="B83" s="85" t="s">
        <v>578</v>
      </c>
      <c r="C83" s="86" t="s">
        <v>579</v>
      </c>
      <c r="D83" s="85" t="s">
        <v>3</v>
      </c>
      <c r="E83" s="57">
        <v>6</v>
      </c>
      <c r="F83" s="83"/>
      <c r="G83" s="84"/>
      <c r="H83" s="84">
        <f t="shared" si="8"/>
        <v>0</v>
      </c>
      <c r="I83" s="58">
        <f t="shared" si="9"/>
        <v>0</v>
      </c>
    </row>
    <row r="84" spans="1:9">
      <c r="A84" s="15" t="s">
        <v>612</v>
      </c>
      <c r="B84" s="85" t="s">
        <v>580</v>
      </c>
      <c r="C84" s="86" t="s">
        <v>581</v>
      </c>
      <c r="D84" s="85" t="s">
        <v>3</v>
      </c>
      <c r="E84" s="57">
        <v>6</v>
      </c>
      <c r="F84" s="83"/>
      <c r="G84" s="84"/>
      <c r="H84" s="84">
        <f t="shared" si="8"/>
        <v>0</v>
      </c>
      <c r="I84" s="58">
        <f t="shared" si="9"/>
        <v>0</v>
      </c>
    </row>
    <row r="85" spans="1:9">
      <c r="A85" s="15" t="s">
        <v>613</v>
      </c>
      <c r="B85" s="85" t="s">
        <v>582</v>
      </c>
      <c r="C85" s="86" t="s">
        <v>583</v>
      </c>
      <c r="D85" s="85" t="s">
        <v>3</v>
      </c>
      <c r="E85" s="57">
        <v>6</v>
      </c>
      <c r="F85" s="83"/>
      <c r="G85" s="84"/>
      <c r="H85" s="84">
        <f t="shared" si="8"/>
        <v>0</v>
      </c>
      <c r="I85" s="58">
        <f t="shared" si="9"/>
        <v>0</v>
      </c>
    </row>
    <row r="86" spans="1:9">
      <c r="A86" s="15" t="s">
        <v>614</v>
      </c>
      <c r="B86" s="85" t="s">
        <v>584</v>
      </c>
      <c r="C86" s="86" t="s">
        <v>585</v>
      </c>
      <c r="D86" s="85" t="s">
        <v>3</v>
      </c>
      <c r="E86" s="57">
        <v>6</v>
      </c>
      <c r="F86" s="83"/>
      <c r="G86" s="84"/>
      <c r="H86" s="84">
        <f t="shared" si="8"/>
        <v>0</v>
      </c>
      <c r="I86" s="58">
        <f t="shared" si="9"/>
        <v>0</v>
      </c>
    </row>
    <row r="87" spans="1:9">
      <c r="A87" s="15" t="s">
        <v>615</v>
      </c>
      <c r="B87" s="85" t="s">
        <v>586</v>
      </c>
      <c r="C87" s="86" t="s">
        <v>587</v>
      </c>
      <c r="D87" s="85" t="s">
        <v>3</v>
      </c>
      <c r="E87" s="57">
        <v>6</v>
      </c>
      <c r="F87" s="83"/>
      <c r="G87" s="84"/>
      <c r="H87" s="84">
        <f t="shared" si="8"/>
        <v>0</v>
      </c>
      <c r="I87" s="58">
        <f t="shared" si="9"/>
        <v>0</v>
      </c>
    </row>
    <row r="88" spans="1:9">
      <c r="A88" s="15" t="s">
        <v>616</v>
      </c>
      <c r="B88" s="85" t="s">
        <v>588</v>
      </c>
      <c r="C88" s="86" t="s">
        <v>589</v>
      </c>
      <c r="D88" s="85" t="s">
        <v>3</v>
      </c>
      <c r="E88" s="57">
        <v>4</v>
      </c>
      <c r="F88" s="83"/>
      <c r="G88" s="84"/>
      <c r="H88" s="84">
        <f t="shared" si="8"/>
        <v>0</v>
      </c>
      <c r="I88" s="58">
        <f t="shared" si="9"/>
        <v>0</v>
      </c>
    </row>
    <row r="89" spans="1:9">
      <c r="A89" s="15" t="s">
        <v>617</v>
      </c>
      <c r="B89" s="85" t="s">
        <v>590</v>
      </c>
      <c r="C89" s="86" t="s">
        <v>591</v>
      </c>
      <c r="D89" s="85" t="s">
        <v>0</v>
      </c>
      <c r="E89" s="57">
        <v>4</v>
      </c>
      <c r="F89" s="83"/>
      <c r="G89" s="84">
        <v>0</v>
      </c>
      <c r="H89" s="84">
        <f t="shared" si="8"/>
        <v>0</v>
      </c>
      <c r="I89" s="58">
        <f t="shared" si="9"/>
        <v>0</v>
      </c>
    </row>
    <row r="90" spans="1:9">
      <c r="A90" s="15" t="s">
        <v>618</v>
      </c>
      <c r="B90" s="85" t="s">
        <v>91</v>
      </c>
      <c r="C90" s="86" t="s">
        <v>92</v>
      </c>
      <c r="D90" s="85" t="s">
        <v>3</v>
      </c>
      <c r="E90" s="57">
        <v>6</v>
      </c>
      <c r="F90" s="83"/>
      <c r="G90" s="84"/>
      <c r="H90" s="84">
        <f t="shared" si="8"/>
        <v>0</v>
      </c>
      <c r="I90" s="58">
        <f t="shared" si="9"/>
        <v>0</v>
      </c>
    </row>
    <row r="91" spans="1:9">
      <c r="A91" s="15" t="s">
        <v>619</v>
      </c>
      <c r="B91" s="85" t="s">
        <v>664</v>
      </c>
      <c r="C91" s="86" t="s">
        <v>665</v>
      </c>
      <c r="D91" s="85" t="s">
        <v>3</v>
      </c>
      <c r="E91" s="57">
        <v>6</v>
      </c>
      <c r="F91" s="83"/>
      <c r="G91" s="84"/>
      <c r="H91" s="84">
        <f>F91+G91</f>
        <v>0</v>
      </c>
      <c r="I91" s="58">
        <f>H91*E91</f>
        <v>0</v>
      </c>
    </row>
    <row r="92" spans="1:9">
      <c r="A92" s="15" t="s">
        <v>620</v>
      </c>
      <c r="B92" s="85" t="s">
        <v>93</v>
      </c>
      <c r="C92" s="86" t="s">
        <v>94</v>
      </c>
      <c r="D92" s="85" t="s">
        <v>3</v>
      </c>
      <c r="E92" s="57">
        <v>3</v>
      </c>
      <c r="F92" s="83"/>
      <c r="G92" s="84"/>
      <c r="H92" s="84">
        <f t="shared" si="8"/>
        <v>0</v>
      </c>
      <c r="I92" s="58">
        <f t="shared" si="9"/>
        <v>0</v>
      </c>
    </row>
    <row r="93" spans="1:9">
      <c r="A93" s="15" t="s">
        <v>621</v>
      </c>
      <c r="B93" s="85" t="s">
        <v>196</v>
      </c>
      <c r="C93" s="86" t="s">
        <v>197</v>
      </c>
      <c r="D93" s="85" t="s">
        <v>3</v>
      </c>
      <c r="E93" s="57">
        <v>2</v>
      </c>
      <c r="F93" s="83"/>
      <c r="G93" s="84"/>
      <c r="H93" s="84">
        <f t="shared" si="8"/>
        <v>0</v>
      </c>
      <c r="I93" s="58">
        <f t="shared" si="9"/>
        <v>0</v>
      </c>
    </row>
    <row r="94" spans="1:9">
      <c r="A94" s="15" t="s">
        <v>622</v>
      </c>
      <c r="B94" s="85" t="s">
        <v>56</v>
      </c>
      <c r="C94" s="86" t="s">
        <v>30</v>
      </c>
      <c r="D94" s="85" t="s">
        <v>3</v>
      </c>
      <c r="E94" s="57">
        <v>3</v>
      </c>
      <c r="F94" s="83"/>
      <c r="G94" s="84"/>
      <c r="H94" s="84">
        <f t="shared" si="8"/>
        <v>0</v>
      </c>
      <c r="I94" s="58">
        <f t="shared" si="9"/>
        <v>0</v>
      </c>
    </row>
    <row r="95" spans="1:9">
      <c r="A95" s="15" t="s">
        <v>623</v>
      </c>
      <c r="B95" s="85" t="s">
        <v>95</v>
      </c>
      <c r="C95" s="86" t="s">
        <v>96</v>
      </c>
      <c r="D95" s="85" t="s">
        <v>3</v>
      </c>
      <c r="E95" s="57">
        <v>2</v>
      </c>
      <c r="F95" s="83"/>
      <c r="G95" s="84"/>
      <c r="H95" s="84">
        <f t="shared" si="8"/>
        <v>0</v>
      </c>
      <c r="I95" s="58">
        <f t="shared" si="9"/>
        <v>0</v>
      </c>
    </row>
    <row r="96" spans="1:9">
      <c r="A96" s="15" t="s">
        <v>624</v>
      </c>
      <c r="B96" s="85" t="s">
        <v>57</v>
      </c>
      <c r="C96" s="86" t="s">
        <v>29</v>
      </c>
      <c r="D96" s="85" t="s">
        <v>3</v>
      </c>
      <c r="E96" s="57">
        <v>6</v>
      </c>
      <c r="F96" s="83"/>
      <c r="G96" s="84"/>
      <c r="H96" s="84">
        <f t="shared" si="8"/>
        <v>0</v>
      </c>
      <c r="I96" s="58">
        <f t="shared" si="9"/>
        <v>0</v>
      </c>
    </row>
    <row r="97" spans="1:9" ht="28.5">
      <c r="A97" s="15" t="s">
        <v>625</v>
      </c>
      <c r="B97" s="85" t="s">
        <v>59</v>
      </c>
      <c r="C97" s="86" t="s">
        <v>106</v>
      </c>
      <c r="D97" s="85" t="s">
        <v>1</v>
      </c>
      <c r="E97" s="57">
        <v>30</v>
      </c>
      <c r="F97" s="83"/>
      <c r="G97" s="84"/>
      <c r="H97" s="84">
        <f t="shared" si="8"/>
        <v>0</v>
      </c>
      <c r="I97" s="58">
        <f t="shared" si="9"/>
        <v>0</v>
      </c>
    </row>
    <row r="98" spans="1:9" ht="28.5">
      <c r="A98" s="15" t="s">
        <v>626</v>
      </c>
      <c r="B98" s="85" t="s">
        <v>60</v>
      </c>
      <c r="C98" s="86" t="s">
        <v>107</v>
      </c>
      <c r="D98" s="85" t="s">
        <v>1</v>
      </c>
      <c r="E98" s="57">
        <v>30</v>
      </c>
      <c r="F98" s="83"/>
      <c r="G98" s="84"/>
      <c r="H98" s="84">
        <f t="shared" si="8"/>
        <v>0</v>
      </c>
      <c r="I98" s="58">
        <f t="shared" si="9"/>
        <v>0</v>
      </c>
    </row>
    <row r="99" spans="1:9" ht="28.5">
      <c r="A99" s="15" t="s">
        <v>627</v>
      </c>
      <c r="B99" s="85" t="s">
        <v>61</v>
      </c>
      <c r="C99" s="86" t="s">
        <v>108</v>
      </c>
      <c r="D99" s="85" t="s">
        <v>1</v>
      </c>
      <c r="E99" s="57">
        <v>30</v>
      </c>
      <c r="F99" s="83"/>
      <c r="G99" s="84"/>
      <c r="H99" s="84">
        <f t="shared" si="8"/>
        <v>0</v>
      </c>
      <c r="I99" s="58">
        <f t="shared" si="9"/>
        <v>0</v>
      </c>
    </row>
    <row r="100" spans="1:9">
      <c r="A100" s="15" t="s">
        <v>666</v>
      </c>
      <c r="B100" s="85" t="s">
        <v>383</v>
      </c>
      <c r="C100" s="86" t="s">
        <v>384</v>
      </c>
      <c r="D100" s="85" t="s">
        <v>1</v>
      </c>
      <c r="E100" s="57">
        <v>40</v>
      </c>
      <c r="F100" s="83"/>
      <c r="G100" s="84"/>
      <c r="H100" s="84">
        <f t="shared" si="8"/>
        <v>0</v>
      </c>
      <c r="I100" s="58">
        <f t="shared" si="9"/>
        <v>0</v>
      </c>
    </row>
    <row r="101" spans="1:9">
      <c r="A101" s="260"/>
      <c r="B101" s="261"/>
      <c r="C101" s="261"/>
      <c r="D101" s="261"/>
      <c r="E101" s="261"/>
      <c r="F101" s="261"/>
      <c r="G101" s="261"/>
      <c r="H101" s="261"/>
      <c r="I101" s="262"/>
    </row>
    <row r="102" spans="1:9" ht="15">
      <c r="A102" s="10">
        <v>7</v>
      </c>
      <c r="B102" s="66"/>
      <c r="C102" s="43" t="s">
        <v>101</v>
      </c>
      <c r="D102" s="11"/>
      <c r="E102" s="54"/>
      <c r="F102" s="54"/>
      <c r="G102" s="54"/>
      <c r="H102" s="55"/>
      <c r="I102" s="67">
        <f>SUM(I103:I106)</f>
        <v>0</v>
      </c>
    </row>
    <row r="103" spans="1:9">
      <c r="A103" s="15" t="s">
        <v>48</v>
      </c>
      <c r="B103" s="85" t="s">
        <v>97</v>
      </c>
      <c r="C103" s="86" t="s">
        <v>98</v>
      </c>
      <c r="D103" s="85" t="s">
        <v>3</v>
      </c>
      <c r="E103" s="32">
        <v>9</v>
      </c>
      <c r="F103" s="83"/>
      <c r="G103" s="84"/>
      <c r="H103" s="84">
        <f>F103+G103</f>
        <v>0</v>
      </c>
      <c r="I103" s="58">
        <f>H103*E103</f>
        <v>0</v>
      </c>
    </row>
    <row r="104" spans="1:9">
      <c r="A104" s="15" t="s">
        <v>177</v>
      </c>
      <c r="B104" s="85" t="s">
        <v>99</v>
      </c>
      <c r="C104" s="86" t="s">
        <v>100</v>
      </c>
      <c r="D104" s="85" t="s">
        <v>3</v>
      </c>
      <c r="E104" s="32">
        <v>3</v>
      </c>
      <c r="F104" s="83"/>
      <c r="G104" s="84"/>
      <c r="H104" s="84">
        <f>F104+G104</f>
        <v>0</v>
      </c>
      <c r="I104" s="58">
        <f>H104*E104</f>
        <v>0</v>
      </c>
    </row>
    <row r="105" spans="1:9">
      <c r="A105" s="15" t="s">
        <v>178</v>
      </c>
      <c r="B105" s="85" t="s">
        <v>102</v>
      </c>
      <c r="C105" s="86" t="s">
        <v>103</v>
      </c>
      <c r="D105" s="85" t="s">
        <v>3</v>
      </c>
      <c r="E105" s="32">
        <v>3</v>
      </c>
      <c r="F105" s="83"/>
      <c r="G105" s="84"/>
      <c r="H105" s="84">
        <f>F105+G105</f>
        <v>0</v>
      </c>
      <c r="I105" s="58">
        <f>H105*E105</f>
        <v>0</v>
      </c>
    </row>
    <row r="106" spans="1:9">
      <c r="A106" s="15" t="s">
        <v>179</v>
      </c>
      <c r="B106" s="85" t="s">
        <v>104</v>
      </c>
      <c r="C106" s="86" t="s">
        <v>105</v>
      </c>
      <c r="D106" s="85" t="s">
        <v>3</v>
      </c>
      <c r="E106" s="32">
        <v>3</v>
      </c>
      <c r="F106" s="83"/>
      <c r="G106" s="84"/>
      <c r="H106" s="84">
        <f>F106+G106</f>
        <v>0</v>
      </c>
      <c r="I106" s="58">
        <f>H106*E106</f>
        <v>0</v>
      </c>
    </row>
    <row r="107" spans="1:9">
      <c r="A107" s="15"/>
      <c r="B107" s="72"/>
      <c r="C107" s="71"/>
      <c r="D107" s="72"/>
      <c r="E107" s="53"/>
      <c r="F107" s="70"/>
      <c r="G107" s="70"/>
      <c r="H107" s="70"/>
      <c r="I107" s="90"/>
    </row>
    <row r="108" spans="1:9" ht="15">
      <c r="A108" s="10">
        <v>8</v>
      </c>
      <c r="B108" s="66"/>
      <c r="C108" s="43" t="s">
        <v>557</v>
      </c>
      <c r="D108" s="11"/>
      <c r="E108" s="54"/>
      <c r="F108" s="54"/>
      <c r="G108" s="54"/>
      <c r="H108" s="55"/>
      <c r="I108" s="67">
        <f>SUM(I109:I119)</f>
        <v>0</v>
      </c>
    </row>
    <row r="109" spans="1:9">
      <c r="A109" s="8" t="s">
        <v>66</v>
      </c>
      <c r="B109" s="85" t="s">
        <v>11</v>
      </c>
      <c r="C109" s="86" t="s">
        <v>204</v>
      </c>
      <c r="D109" s="85" t="s">
        <v>0</v>
      </c>
      <c r="E109" s="57">
        <v>570</v>
      </c>
      <c r="F109" s="83"/>
      <c r="G109" s="84"/>
      <c r="H109" s="84">
        <f>F109+G109</f>
        <v>0</v>
      </c>
      <c r="I109" s="58">
        <f>H109*E109</f>
        <v>0</v>
      </c>
    </row>
    <row r="110" spans="1:9">
      <c r="A110" s="8" t="s">
        <v>67</v>
      </c>
      <c r="B110" s="4" t="s">
        <v>12</v>
      </c>
      <c r="C110" s="3" t="s">
        <v>2</v>
      </c>
      <c r="D110" s="4" t="s">
        <v>0</v>
      </c>
      <c r="E110" s="57">
        <v>570</v>
      </c>
      <c r="F110" s="83"/>
      <c r="G110" s="84"/>
      <c r="H110" s="84">
        <f>F110+G110</f>
        <v>0</v>
      </c>
      <c r="I110" s="58">
        <f>H110*E110</f>
        <v>0</v>
      </c>
    </row>
    <row r="111" spans="1:9">
      <c r="A111" s="8" t="s">
        <v>111</v>
      </c>
      <c r="B111" s="85" t="s">
        <v>160</v>
      </c>
      <c r="C111" s="86" t="s">
        <v>161</v>
      </c>
      <c r="D111" s="85" t="s">
        <v>0</v>
      </c>
      <c r="E111" s="122">
        <v>200</v>
      </c>
      <c r="F111" s="83"/>
      <c r="G111" s="84"/>
      <c r="H111" s="84">
        <f>F111+G111</f>
        <v>0</v>
      </c>
      <c r="I111" s="58">
        <f>H111*E111</f>
        <v>0</v>
      </c>
    </row>
    <row r="112" spans="1:9">
      <c r="A112" s="8" t="s">
        <v>68</v>
      </c>
      <c r="B112" s="85" t="s">
        <v>343</v>
      </c>
      <c r="C112" s="86" t="s">
        <v>344</v>
      </c>
      <c r="D112" s="85" t="s">
        <v>1</v>
      </c>
      <c r="E112" s="122">
        <v>20</v>
      </c>
      <c r="F112" s="83"/>
      <c r="G112" s="84"/>
      <c r="H112" s="84">
        <f>F112+G112</f>
        <v>0</v>
      </c>
      <c r="I112" s="58">
        <f>H112*E112</f>
        <v>0</v>
      </c>
    </row>
    <row r="113" spans="1:9">
      <c r="A113" s="8" t="s">
        <v>191</v>
      </c>
      <c r="B113" s="85" t="s">
        <v>345</v>
      </c>
      <c r="C113" s="86" t="s">
        <v>346</v>
      </c>
      <c r="D113" s="160" t="s">
        <v>0</v>
      </c>
      <c r="E113" s="122">
        <v>100</v>
      </c>
      <c r="F113" s="83">
        <v>0</v>
      </c>
      <c r="G113" s="84"/>
      <c r="H113" s="84">
        <f t="shared" ref="H113:H119" si="10">F113+G113</f>
        <v>0</v>
      </c>
      <c r="I113" s="58">
        <f t="shared" ref="I113:I119" si="11">H113*E113</f>
        <v>0</v>
      </c>
    </row>
    <row r="114" spans="1:9">
      <c r="A114" s="8" t="s">
        <v>628</v>
      </c>
      <c r="B114" s="85" t="s">
        <v>497</v>
      </c>
      <c r="C114" s="86" t="s">
        <v>498</v>
      </c>
      <c r="D114" s="160" t="s">
        <v>0</v>
      </c>
      <c r="E114" s="122">
        <v>380</v>
      </c>
      <c r="F114" s="83"/>
      <c r="G114" s="84"/>
      <c r="H114" s="84">
        <f t="shared" si="10"/>
        <v>0</v>
      </c>
      <c r="I114" s="58">
        <f t="shared" si="11"/>
        <v>0</v>
      </c>
    </row>
    <row r="115" spans="1:9">
      <c r="A115" s="8" t="s">
        <v>192</v>
      </c>
      <c r="B115" s="85" t="s">
        <v>499</v>
      </c>
      <c r="C115" s="86" t="s">
        <v>500</v>
      </c>
      <c r="D115" s="160" t="s">
        <v>0</v>
      </c>
      <c r="E115" s="122">
        <v>80</v>
      </c>
      <c r="F115" s="83"/>
      <c r="G115" s="84"/>
      <c r="H115" s="84">
        <f t="shared" si="10"/>
        <v>0</v>
      </c>
      <c r="I115" s="58">
        <f t="shared" si="11"/>
        <v>0</v>
      </c>
    </row>
    <row r="116" spans="1:9">
      <c r="A116" s="8" t="s">
        <v>386</v>
      </c>
      <c r="B116" s="85" t="s">
        <v>247</v>
      </c>
      <c r="C116" s="86" t="s">
        <v>248</v>
      </c>
      <c r="D116" s="85" t="s">
        <v>0</v>
      </c>
      <c r="E116" s="160">
        <v>90</v>
      </c>
      <c r="F116" s="83"/>
      <c r="G116" s="84"/>
      <c r="H116" s="84">
        <f t="shared" si="10"/>
        <v>0</v>
      </c>
      <c r="I116" s="58">
        <f t="shared" si="11"/>
        <v>0</v>
      </c>
    </row>
    <row r="117" spans="1:9">
      <c r="A117" s="8" t="s">
        <v>504</v>
      </c>
      <c r="B117" s="85" t="s">
        <v>543</v>
      </c>
      <c r="C117" s="86" t="s">
        <v>544</v>
      </c>
      <c r="D117" s="85" t="s">
        <v>0</v>
      </c>
      <c r="E117" s="160">
        <v>80</v>
      </c>
      <c r="F117" s="83">
        <v>0</v>
      </c>
      <c r="G117" s="84"/>
      <c r="H117" s="84">
        <f t="shared" si="10"/>
        <v>0</v>
      </c>
      <c r="I117" s="58">
        <f t="shared" si="11"/>
        <v>0</v>
      </c>
    </row>
    <row r="118" spans="1:9">
      <c r="A118" s="8" t="s">
        <v>505</v>
      </c>
      <c r="B118" s="85" t="s">
        <v>545</v>
      </c>
      <c r="C118" s="86" t="s">
        <v>546</v>
      </c>
      <c r="D118" s="85" t="s">
        <v>0</v>
      </c>
      <c r="E118" s="160">
        <v>100</v>
      </c>
      <c r="F118" s="83"/>
      <c r="G118" s="84"/>
      <c r="H118" s="84">
        <f t="shared" si="10"/>
        <v>0</v>
      </c>
      <c r="I118" s="58">
        <f t="shared" si="11"/>
        <v>0</v>
      </c>
    </row>
    <row r="119" spans="1:9">
      <c r="A119" s="8" t="s">
        <v>639</v>
      </c>
      <c r="B119" s="85" t="s">
        <v>551</v>
      </c>
      <c r="C119" s="86" t="s">
        <v>552</v>
      </c>
      <c r="D119" s="85" t="s">
        <v>0</v>
      </c>
      <c r="E119" s="160">
        <v>380</v>
      </c>
      <c r="F119" s="83"/>
      <c r="G119" s="84"/>
      <c r="H119" s="84">
        <f t="shared" si="10"/>
        <v>0</v>
      </c>
      <c r="I119" s="58">
        <f t="shared" si="11"/>
        <v>0</v>
      </c>
    </row>
    <row r="120" spans="1:9">
      <c r="A120" s="15"/>
      <c r="B120" s="146"/>
      <c r="C120" s="147"/>
      <c r="D120" s="146"/>
      <c r="E120" s="122"/>
      <c r="F120" s="148"/>
      <c r="G120" s="149"/>
      <c r="H120" s="149"/>
      <c r="I120" s="59"/>
    </row>
    <row r="121" spans="1:9" ht="15">
      <c r="A121" s="10">
        <v>9</v>
      </c>
      <c r="B121" s="66"/>
      <c r="C121" s="43" t="s">
        <v>246</v>
      </c>
      <c r="D121" s="11"/>
      <c r="E121" s="54"/>
      <c r="F121" s="54"/>
      <c r="G121" s="54"/>
      <c r="H121" s="55"/>
      <c r="I121" s="67">
        <f>SUM(I122:I123)</f>
        <v>0</v>
      </c>
    </row>
    <row r="122" spans="1:9" s="150" customFormat="1">
      <c r="A122" s="8" t="s">
        <v>70</v>
      </c>
      <c r="B122" s="159" t="s">
        <v>547</v>
      </c>
      <c r="C122" s="161" t="s">
        <v>548</v>
      </c>
      <c r="D122" s="160" t="s">
        <v>3</v>
      </c>
      <c r="E122" s="160">
        <v>4</v>
      </c>
      <c r="F122" s="83">
        <v>0</v>
      </c>
      <c r="G122" s="84"/>
      <c r="H122" s="84">
        <f>F122+G122</f>
        <v>0</v>
      </c>
      <c r="I122" s="58">
        <f>H122*E122</f>
        <v>0</v>
      </c>
    </row>
    <row r="123" spans="1:9" s="150" customFormat="1">
      <c r="A123" s="8" t="s">
        <v>193</v>
      </c>
      <c r="B123" s="159" t="s">
        <v>549</v>
      </c>
      <c r="C123" s="161" t="s">
        <v>550</v>
      </c>
      <c r="D123" s="160" t="s">
        <v>0</v>
      </c>
      <c r="E123" s="160">
        <v>4</v>
      </c>
      <c r="F123" s="83"/>
      <c r="G123" s="84"/>
      <c r="H123" s="84">
        <f>F123+G123</f>
        <v>0</v>
      </c>
      <c r="I123" s="58">
        <f>H123*E123</f>
        <v>0</v>
      </c>
    </row>
    <row r="124" spans="1:9">
      <c r="A124" s="15"/>
      <c r="B124" s="52"/>
      <c r="C124" s="17"/>
      <c r="D124" s="16"/>
      <c r="E124" s="60"/>
      <c r="F124" s="18"/>
      <c r="G124" s="18"/>
      <c r="H124" s="18"/>
      <c r="I124" s="59"/>
    </row>
    <row r="125" spans="1:9" ht="15">
      <c r="A125" s="10">
        <v>10</v>
      </c>
      <c r="B125" s="66"/>
      <c r="C125" s="43" t="s">
        <v>69</v>
      </c>
      <c r="D125" s="11"/>
      <c r="E125" s="54"/>
      <c r="F125" s="54"/>
      <c r="G125" s="54"/>
      <c r="H125" s="55"/>
      <c r="I125" s="67">
        <f>SUM(I126:I164)</f>
        <v>0</v>
      </c>
    </row>
    <row r="126" spans="1:9" ht="28.5">
      <c r="A126" s="8" t="s">
        <v>72</v>
      </c>
      <c r="B126" s="85" t="s">
        <v>467</v>
      </c>
      <c r="C126" s="86" t="s">
        <v>468</v>
      </c>
      <c r="D126" s="85" t="s">
        <v>3</v>
      </c>
      <c r="E126" s="32">
        <v>2</v>
      </c>
      <c r="F126" s="83"/>
      <c r="G126" s="84"/>
      <c r="H126" s="84">
        <f>F126+G126</f>
        <v>0</v>
      </c>
      <c r="I126" s="58">
        <f>H126*E126</f>
        <v>0</v>
      </c>
    </row>
    <row r="127" spans="1:9">
      <c r="A127" s="8" t="s">
        <v>141</v>
      </c>
      <c r="B127" s="85" t="s">
        <v>469</v>
      </c>
      <c r="C127" s="86" t="s">
        <v>470</v>
      </c>
      <c r="D127" s="85" t="s">
        <v>321</v>
      </c>
      <c r="E127" s="32">
        <v>2</v>
      </c>
      <c r="F127" s="83"/>
      <c r="G127" s="84"/>
      <c r="H127" s="84">
        <f>F127+G127</f>
        <v>0</v>
      </c>
      <c r="I127" s="58">
        <f>H127*E127</f>
        <v>0</v>
      </c>
    </row>
    <row r="128" spans="1:9">
      <c r="A128" s="8" t="s">
        <v>142</v>
      </c>
      <c r="B128" s="85" t="s">
        <v>471</v>
      </c>
      <c r="C128" s="86" t="s">
        <v>472</v>
      </c>
      <c r="D128" s="85" t="s">
        <v>3</v>
      </c>
      <c r="E128" s="32">
        <v>2</v>
      </c>
      <c r="F128" s="83"/>
      <c r="G128" s="84"/>
      <c r="H128" s="84">
        <f t="shared" ref="H128:H164" si="12">F128+G128</f>
        <v>0</v>
      </c>
      <c r="I128" s="58">
        <f t="shared" ref="I128:I164" si="13">H128*E128</f>
        <v>0</v>
      </c>
    </row>
    <row r="129" spans="1:9">
      <c r="A129" s="8" t="s">
        <v>143</v>
      </c>
      <c r="B129" s="85" t="s">
        <v>473</v>
      </c>
      <c r="C129" s="86" t="s">
        <v>474</v>
      </c>
      <c r="D129" s="85" t="s">
        <v>3</v>
      </c>
      <c r="E129" s="32">
        <v>2</v>
      </c>
      <c r="F129" s="83"/>
      <c r="G129" s="84"/>
      <c r="H129" s="84">
        <f t="shared" si="12"/>
        <v>0</v>
      </c>
      <c r="I129" s="58">
        <f t="shared" si="13"/>
        <v>0</v>
      </c>
    </row>
    <row r="130" spans="1:9">
      <c r="A130" s="8" t="s">
        <v>144</v>
      </c>
      <c r="B130" s="85" t="s">
        <v>475</v>
      </c>
      <c r="C130" s="86" t="s">
        <v>476</v>
      </c>
      <c r="D130" s="85" t="s">
        <v>3</v>
      </c>
      <c r="E130" s="32">
        <v>48</v>
      </c>
      <c r="F130" s="83"/>
      <c r="G130" s="84"/>
      <c r="H130" s="84">
        <f t="shared" si="12"/>
        <v>0</v>
      </c>
      <c r="I130" s="58">
        <f t="shared" si="13"/>
        <v>0</v>
      </c>
    </row>
    <row r="131" spans="1:9">
      <c r="A131" s="8" t="s">
        <v>145</v>
      </c>
      <c r="B131" s="85" t="s">
        <v>477</v>
      </c>
      <c r="C131" s="86" t="s">
        <v>478</v>
      </c>
      <c r="D131" s="85" t="s">
        <v>3</v>
      </c>
      <c r="E131" s="32">
        <v>2</v>
      </c>
      <c r="F131" s="83"/>
      <c r="G131" s="84"/>
      <c r="H131" s="84">
        <f t="shared" si="12"/>
        <v>0</v>
      </c>
      <c r="I131" s="58">
        <f t="shared" si="13"/>
        <v>0</v>
      </c>
    </row>
    <row r="132" spans="1:9">
      <c r="A132" s="8" t="s">
        <v>123</v>
      </c>
      <c r="B132" s="85" t="s">
        <v>479</v>
      </c>
      <c r="C132" s="86" t="s">
        <v>480</v>
      </c>
      <c r="D132" s="85" t="s">
        <v>3</v>
      </c>
      <c r="E132" s="32">
        <v>2</v>
      </c>
      <c r="F132" s="83"/>
      <c r="G132" s="84"/>
      <c r="H132" s="84">
        <f t="shared" si="12"/>
        <v>0</v>
      </c>
      <c r="I132" s="58">
        <f t="shared" si="13"/>
        <v>0</v>
      </c>
    </row>
    <row r="133" spans="1:9">
      <c r="A133" s="8" t="s">
        <v>146</v>
      </c>
      <c r="B133" s="85" t="s">
        <v>481</v>
      </c>
      <c r="C133" s="86" t="s">
        <v>482</v>
      </c>
      <c r="D133" s="85" t="s">
        <v>3</v>
      </c>
      <c r="E133" s="32">
        <v>2</v>
      </c>
      <c r="F133" s="83"/>
      <c r="G133" s="84"/>
      <c r="H133" s="84">
        <f t="shared" si="12"/>
        <v>0</v>
      </c>
      <c r="I133" s="58">
        <f t="shared" si="13"/>
        <v>0</v>
      </c>
    </row>
    <row r="134" spans="1:9">
      <c r="A134" s="8" t="s">
        <v>147</v>
      </c>
      <c r="B134" s="85" t="s">
        <v>483</v>
      </c>
      <c r="C134" s="86" t="s">
        <v>484</v>
      </c>
      <c r="D134" s="85" t="s">
        <v>3</v>
      </c>
      <c r="E134" s="32">
        <v>2</v>
      </c>
      <c r="F134" s="83"/>
      <c r="G134" s="84"/>
      <c r="H134" s="84">
        <f t="shared" si="12"/>
        <v>0</v>
      </c>
      <c r="I134" s="58">
        <f t="shared" si="13"/>
        <v>0</v>
      </c>
    </row>
    <row r="135" spans="1:9">
      <c r="A135" s="8" t="s">
        <v>148</v>
      </c>
      <c r="B135" s="85" t="s">
        <v>184</v>
      </c>
      <c r="C135" s="86" t="s">
        <v>485</v>
      </c>
      <c r="D135" s="85" t="s">
        <v>1</v>
      </c>
      <c r="E135" s="32">
        <v>500</v>
      </c>
      <c r="F135" s="83"/>
      <c r="G135" s="84"/>
      <c r="H135" s="84">
        <f t="shared" si="12"/>
        <v>0</v>
      </c>
      <c r="I135" s="58">
        <f t="shared" si="13"/>
        <v>0</v>
      </c>
    </row>
    <row r="136" spans="1:9">
      <c r="A136" s="8" t="s">
        <v>149</v>
      </c>
      <c r="B136" s="85" t="s">
        <v>657</v>
      </c>
      <c r="C136" s="86" t="s">
        <v>658</v>
      </c>
      <c r="D136" s="85" t="s">
        <v>4</v>
      </c>
      <c r="E136" s="32">
        <v>30</v>
      </c>
      <c r="F136" s="83"/>
      <c r="G136" s="84"/>
      <c r="H136" s="84">
        <f t="shared" si="12"/>
        <v>0</v>
      </c>
      <c r="I136" s="58">
        <f t="shared" si="13"/>
        <v>0</v>
      </c>
    </row>
    <row r="137" spans="1:9">
      <c r="A137" s="8" t="s">
        <v>150</v>
      </c>
      <c r="B137" s="85" t="s">
        <v>180</v>
      </c>
      <c r="C137" s="86" t="s">
        <v>181</v>
      </c>
      <c r="D137" s="85" t="s">
        <v>4</v>
      </c>
      <c r="E137" s="32">
        <v>60</v>
      </c>
      <c r="F137" s="83"/>
      <c r="G137" s="84"/>
      <c r="H137" s="84">
        <f t="shared" si="12"/>
        <v>0</v>
      </c>
      <c r="I137" s="58">
        <f t="shared" si="13"/>
        <v>0</v>
      </c>
    </row>
    <row r="138" spans="1:9">
      <c r="A138" s="8" t="s">
        <v>151</v>
      </c>
      <c r="B138" s="85" t="s">
        <v>135</v>
      </c>
      <c r="C138" s="86" t="s">
        <v>136</v>
      </c>
      <c r="D138" s="85" t="s">
        <v>1</v>
      </c>
      <c r="E138" s="32">
        <v>500</v>
      </c>
      <c r="F138" s="83"/>
      <c r="G138" s="84"/>
      <c r="H138" s="84">
        <f t="shared" si="12"/>
        <v>0</v>
      </c>
      <c r="I138" s="58">
        <f t="shared" si="13"/>
        <v>0</v>
      </c>
    </row>
    <row r="139" spans="1:9">
      <c r="A139" s="8" t="s">
        <v>152</v>
      </c>
      <c r="B139" s="85" t="s">
        <v>137</v>
      </c>
      <c r="C139" s="86" t="s">
        <v>138</v>
      </c>
      <c r="D139" s="85" t="s">
        <v>1</v>
      </c>
      <c r="E139" s="32">
        <v>700</v>
      </c>
      <c r="F139" s="83"/>
      <c r="G139" s="84"/>
      <c r="H139" s="84">
        <f t="shared" si="12"/>
        <v>0</v>
      </c>
      <c r="I139" s="58">
        <f t="shared" si="13"/>
        <v>0</v>
      </c>
    </row>
    <row r="140" spans="1:9">
      <c r="A140" s="8" t="s">
        <v>506</v>
      </c>
      <c r="B140" s="85" t="s">
        <v>182</v>
      </c>
      <c r="C140" s="86" t="s">
        <v>183</v>
      </c>
      <c r="D140" s="85" t="s">
        <v>1</v>
      </c>
      <c r="E140" s="32">
        <v>220</v>
      </c>
      <c r="F140" s="83"/>
      <c r="G140" s="84"/>
      <c r="H140" s="84">
        <f t="shared" si="12"/>
        <v>0</v>
      </c>
      <c r="I140" s="58">
        <f t="shared" si="13"/>
        <v>0</v>
      </c>
    </row>
    <row r="141" spans="1:9">
      <c r="A141" s="8" t="s">
        <v>507</v>
      </c>
      <c r="B141" s="85" t="s">
        <v>486</v>
      </c>
      <c r="C141" s="86" t="s">
        <v>487</v>
      </c>
      <c r="D141" s="85" t="s">
        <v>1</v>
      </c>
      <c r="E141" s="32">
        <v>60</v>
      </c>
      <c r="F141" s="83"/>
      <c r="G141" s="84"/>
      <c r="H141" s="84">
        <f t="shared" si="12"/>
        <v>0</v>
      </c>
      <c r="I141" s="58">
        <f t="shared" si="13"/>
        <v>0</v>
      </c>
    </row>
    <row r="142" spans="1:9">
      <c r="A142" s="8" t="s">
        <v>508</v>
      </c>
      <c r="B142" s="85" t="s">
        <v>139</v>
      </c>
      <c r="C142" s="86" t="s">
        <v>140</v>
      </c>
      <c r="D142" s="85" t="s">
        <v>4</v>
      </c>
      <c r="E142" s="32">
        <v>30</v>
      </c>
      <c r="F142" s="83"/>
      <c r="G142" s="84"/>
      <c r="H142" s="84">
        <f t="shared" si="12"/>
        <v>0</v>
      </c>
      <c r="I142" s="58">
        <f t="shared" si="13"/>
        <v>0</v>
      </c>
    </row>
    <row r="143" spans="1:9">
      <c r="A143" s="8" t="s">
        <v>509</v>
      </c>
      <c r="B143" s="85" t="s">
        <v>488</v>
      </c>
      <c r="C143" s="86" t="s">
        <v>489</v>
      </c>
      <c r="D143" s="85" t="s">
        <v>3</v>
      </c>
      <c r="E143" s="32">
        <v>60</v>
      </c>
      <c r="F143" s="83"/>
      <c r="G143" s="84"/>
      <c r="H143" s="84">
        <f t="shared" si="12"/>
        <v>0</v>
      </c>
      <c r="I143" s="58">
        <f t="shared" si="13"/>
        <v>0</v>
      </c>
    </row>
    <row r="144" spans="1:9">
      <c r="A144" s="8" t="s">
        <v>510</v>
      </c>
      <c r="B144" s="159" t="s">
        <v>153</v>
      </c>
      <c r="C144" s="161" t="s">
        <v>490</v>
      </c>
      <c r="D144" s="160" t="s">
        <v>3</v>
      </c>
      <c r="E144" s="160">
        <v>22</v>
      </c>
      <c r="F144" s="83"/>
      <c r="G144" s="84"/>
      <c r="H144" s="84">
        <f t="shared" si="12"/>
        <v>0</v>
      </c>
      <c r="I144" s="58">
        <f t="shared" si="13"/>
        <v>0</v>
      </c>
    </row>
    <row r="145" spans="1:9">
      <c r="A145" s="8" t="s">
        <v>511</v>
      </c>
      <c r="B145" s="159" t="s">
        <v>491</v>
      </c>
      <c r="C145" s="161" t="s">
        <v>492</v>
      </c>
      <c r="D145" s="160" t="s">
        <v>3</v>
      </c>
      <c r="E145" s="160">
        <v>22</v>
      </c>
      <c r="F145" s="83"/>
      <c r="G145" s="84"/>
      <c r="H145" s="84">
        <f t="shared" si="12"/>
        <v>0</v>
      </c>
      <c r="I145" s="58">
        <f t="shared" si="13"/>
        <v>0</v>
      </c>
    </row>
    <row r="146" spans="1:9">
      <c r="A146" s="8" t="s">
        <v>512</v>
      </c>
      <c r="B146" s="19" t="s">
        <v>292</v>
      </c>
      <c r="C146" s="3" t="s">
        <v>293</v>
      </c>
      <c r="D146" s="4" t="s">
        <v>3</v>
      </c>
      <c r="E146" s="57">
        <v>2</v>
      </c>
      <c r="F146" s="83"/>
      <c r="G146" s="84"/>
      <c r="H146" s="84">
        <f t="shared" si="12"/>
        <v>0</v>
      </c>
      <c r="I146" s="58">
        <f t="shared" si="13"/>
        <v>0</v>
      </c>
    </row>
    <row r="147" spans="1:9">
      <c r="A147" s="8" t="s">
        <v>513</v>
      </c>
      <c r="B147" s="19" t="s">
        <v>294</v>
      </c>
      <c r="C147" s="3" t="s">
        <v>295</v>
      </c>
      <c r="D147" s="4" t="s">
        <v>3</v>
      </c>
      <c r="E147" s="57">
        <v>2</v>
      </c>
      <c r="F147" s="83"/>
      <c r="G147" s="84"/>
      <c r="H147" s="84">
        <f t="shared" si="12"/>
        <v>0</v>
      </c>
      <c r="I147" s="58">
        <f t="shared" si="13"/>
        <v>0</v>
      </c>
    </row>
    <row r="148" spans="1:9">
      <c r="A148" s="8" t="s">
        <v>514</v>
      </c>
      <c r="B148" s="19" t="s">
        <v>296</v>
      </c>
      <c r="C148" s="3" t="s">
        <v>297</v>
      </c>
      <c r="D148" s="4" t="s">
        <v>1</v>
      </c>
      <c r="E148" s="57">
        <v>2</v>
      </c>
      <c r="F148" s="83"/>
      <c r="G148" s="84"/>
      <c r="H148" s="84">
        <f t="shared" si="12"/>
        <v>0</v>
      </c>
      <c r="I148" s="58">
        <f t="shared" si="13"/>
        <v>0</v>
      </c>
    </row>
    <row r="149" spans="1:9">
      <c r="A149" s="8" t="s">
        <v>515</v>
      </c>
      <c r="B149" s="19" t="s">
        <v>298</v>
      </c>
      <c r="C149" s="3" t="s">
        <v>299</v>
      </c>
      <c r="D149" s="4" t="s">
        <v>3</v>
      </c>
      <c r="E149" s="57">
        <v>2</v>
      </c>
      <c r="F149" s="83"/>
      <c r="G149" s="84"/>
      <c r="H149" s="84">
        <f t="shared" si="12"/>
        <v>0</v>
      </c>
      <c r="I149" s="58">
        <f t="shared" si="13"/>
        <v>0</v>
      </c>
    </row>
    <row r="150" spans="1:9">
      <c r="A150" s="8" t="s">
        <v>516</v>
      </c>
      <c r="B150" s="19" t="s">
        <v>300</v>
      </c>
      <c r="C150" s="3" t="s">
        <v>301</v>
      </c>
      <c r="D150" s="4" t="s">
        <v>3</v>
      </c>
      <c r="E150" s="57">
        <v>2</v>
      </c>
      <c r="F150" s="83"/>
      <c r="G150" s="84"/>
      <c r="H150" s="84">
        <f t="shared" si="12"/>
        <v>0</v>
      </c>
      <c r="I150" s="58">
        <f t="shared" si="13"/>
        <v>0</v>
      </c>
    </row>
    <row r="151" spans="1:9">
      <c r="A151" s="8" t="s">
        <v>517</v>
      </c>
      <c r="B151" s="19" t="s">
        <v>659</v>
      </c>
      <c r="C151" s="3" t="s">
        <v>660</v>
      </c>
      <c r="D151" s="4" t="s">
        <v>3</v>
      </c>
      <c r="E151" s="57">
        <v>24</v>
      </c>
      <c r="F151" s="83"/>
      <c r="G151" s="84"/>
      <c r="H151" s="84">
        <f t="shared" si="12"/>
        <v>0</v>
      </c>
      <c r="I151" s="58">
        <f t="shared" si="13"/>
        <v>0</v>
      </c>
    </row>
    <row r="152" spans="1:9">
      <c r="A152" s="8" t="s">
        <v>518</v>
      </c>
      <c r="B152" s="19" t="s">
        <v>302</v>
      </c>
      <c r="C152" s="3" t="s">
        <v>303</v>
      </c>
      <c r="D152" s="4" t="s">
        <v>3</v>
      </c>
      <c r="E152" s="57">
        <v>2</v>
      </c>
      <c r="F152" s="83"/>
      <c r="G152" s="84"/>
      <c r="H152" s="84">
        <f t="shared" si="12"/>
        <v>0</v>
      </c>
      <c r="I152" s="58">
        <f t="shared" si="13"/>
        <v>0</v>
      </c>
    </row>
    <row r="153" spans="1:9">
      <c r="A153" s="8" t="s">
        <v>519</v>
      </c>
      <c r="B153" s="19" t="s">
        <v>304</v>
      </c>
      <c r="C153" s="3" t="s">
        <v>305</v>
      </c>
      <c r="D153" s="4" t="s">
        <v>1</v>
      </c>
      <c r="E153" s="57">
        <v>20</v>
      </c>
      <c r="F153" s="83"/>
      <c r="G153" s="84"/>
      <c r="H153" s="84">
        <f t="shared" si="12"/>
        <v>0</v>
      </c>
      <c r="I153" s="58">
        <f t="shared" si="13"/>
        <v>0</v>
      </c>
    </row>
    <row r="154" spans="1:9">
      <c r="A154" s="8" t="s">
        <v>520</v>
      </c>
      <c r="B154" s="19" t="s">
        <v>661</v>
      </c>
      <c r="C154" s="3" t="s">
        <v>662</v>
      </c>
      <c r="D154" s="4" t="s">
        <v>3</v>
      </c>
      <c r="E154" s="57">
        <v>2</v>
      </c>
      <c r="F154" s="83"/>
      <c r="G154" s="84"/>
      <c r="H154" s="84">
        <f t="shared" si="12"/>
        <v>0</v>
      </c>
      <c r="I154" s="58">
        <f t="shared" si="13"/>
        <v>0</v>
      </c>
    </row>
    <row r="155" spans="1:9">
      <c r="A155" s="8" t="s">
        <v>521</v>
      </c>
      <c r="B155" s="19" t="s">
        <v>306</v>
      </c>
      <c r="C155" s="3" t="s">
        <v>307</v>
      </c>
      <c r="D155" s="4" t="s">
        <v>3</v>
      </c>
      <c r="E155" s="57">
        <v>2</v>
      </c>
      <c r="F155" s="83"/>
      <c r="G155" s="84"/>
      <c r="H155" s="84">
        <f t="shared" si="12"/>
        <v>0</v>
      </c>
      <c r="I155" s="58">
        <f t="shared" si="13"/>
        <v>0</v>
      </c>
    </row>
    <row r="156" spans="1:9">
      <c r="A156" s="8" t="s">
        <v>522</v>
      </c>
      <c r="B156" s="19" t="s">
        <v>308</v>
      </c>
      <c r="C156" s="3" t="s">
        <v>309</v>
      </c>
      <c r="D156" s="4" t="s">
        <v>3</v>
      </c>
      <c r="E156" s="57">
        <v>2</v>
      </c>
      <c r="F156" s="83"/>
      <c r="G156" s="84"/>
      <c r="H156" s="84">
        <f t="shared" si="12"/>
        <v>0</v>
      </c>
      <c r="I156" s="58">
        <f t="shared" si="13"/>
        <v>0</v>
      </c>
    </row>
    <row r="157" spans="1:9">
      <c r="A157" s="8" t="s">
        <v>523</v>
      </c>
      <c r="B157" s="19" t="s">
        <v>310</v>
      </c>
      <c r="C157" s="3" t="s">
        <v>311</v>
      </c>
      <c r="D157" s="4" t="s">
        <v>3</v>
      </c>
      <c r="E157" s="57">
        <v>2</v>
      </c>
      <c r="F157" s="83"/>
      <c r="G157" s="84"/>
      <c r="H157" s="84">
        <f t="shared" si="12"/>
        <v>0</v>
      </c>
      <c r="I157" s="58">
        <f t="shared" si="13"/>
        <v>0</v>
      </c>
    </row>
    <row r="158" spans="1:9">
      <c r="A158" s="8" t="s">
        <v>524</v>
      </c>
      <c r="B158" s="19" t="s">
        <v>284</v>
      </c>
      <c r="C158" s="3" t="s">
        <v>285</v>
      </c>
      <c r="D158" s="4" t="s">
        <v>1</v>
      </c>
      <c r="E158" s="57">
        <v>8</v>
      </c>
      <c r="F158" s="83"/>
      <c r="G158" s="84"/>
      <c r="H158" s="84">
        <f t="shared" si="12"/>
        <v>0</v>
      </c>
      <c r="I158" s="58">
        <f t="shared" si="13"/>
        <v>0</v>
      </c>
    </row>
    <row r="159" spans="1:9">
      <c r="A159" s="8" t="s">
        <v>525</v>
      </c>
      <c r="B159" s="19" t="s">
        <v>286</v>
      </c>
      <c r="C159" s="3" t="s">
        <v>287</v>
      </c>
      <c r="D159" s="4" t="s">
        <v>3</v>
      </c>
      <c r="E159" s="57">
        <v>2</v>
      </c>
      <c r="F159" s="83"/>
      <c r="G159" s="84"/>
      <c r="H159" s="84">
        <f t="shared" si="12"/>
        <v>0</v>
      </c>
      <c r="I159" s="58">
        <f t="shared" si="13"/>
        <v>0</v>
      </c>
    </row>
    <row r="160" spans="1:9">
      <c r="A160" s="8" t="s">
        <v>526</v>
      </c>
      <c r="B160" s="19" t="s">
        <v>288</v>
      </c>
      <c r="C160" s="3" t="s">
        <v>289</v>
      </c>
      <c r="D160" s="4" t="s">
        <v>13</v>
      </c>
      <c r="E160" s="57">
        <v>1</v>
      </c>
      <c r="F160" s="83">
        <v>0</v>
      </c>
      <c r="G160" s="84"/>
      <c r="H160" s="84">
        <f t="shared" si="12"/>
        <v>0</v>
      </c>
      <c r="I160" s="58">
        <f t="shared" si="13"/>
        <v>0</v>
      </c>
    </row>
    <row r="161" spans="1:9">
      <c r="A161" s="8" t="s">
        <v>527</v>
      </c>
      <c r="B161" s="19" t="s">
        <v>290</v>
      </c>
      <c r="C161" s="3" t="s">
        <v>291</v>
      </c>
      <c r="D161" s="4" t="s">
        <v>13</v>
      </c>
      <c r="E161" s="57">
        <v>1</v>
      </c>
      <c r="F161" s="83">
        <v>0</v>
      </c>
      <c r="G161" s="84"/>
      <c r="H161" s="84">
        <f t="shared" si="12"/>
        <v>0</v>
      </c>
      <c r="I161" s="58">
        <f t="shared" si="13"/>
        <v>0</v>
      </c>
    </row>
    <row r="162" spans="1:9">
      <c r="A162" s="8" t="s">
        <v>528</v>
      </c>
      <c r="B162" s="19" t="s">
        <v>629</v>
      </c>
      <c r="C162" s="3" t="s">
        <v>630</v>
      </c>
      <c r="D162" s="4" t="s">
        <v>3</v>
      </c>
      <c r="E162" s="57">
        <v>48</v>
      </c>
      <c r="F162" s="83">
        <v>0</v>
      </c>
      <c r="G162" s="84"/>
      <c r="H162" s="84">
        <f t="shared" si="12"/>
        <v>0</v>
      </c>
      <c r="I162" s="58">
        <f t="shared" si="13"/>
        <v>0</v>
      </c>
    </row>
    <row r="163" spans="1:9">
      <c r="A163" s="8" t="s">
        <v>529</v>
      </c>
      <c r="B163" s="19" t="s">
        <v>631</v>
      </c>
      <c r="C163" s="3" t="s">
        <v>632</v>
      </c>
      <c r="D163" s="4" t="s">
        <v>0</v>
      </c>
      <c r="E163" s="57">
        <v>1</v>
      </c>
      <c r="F163" s="83">
        <v>0</v>
      </c>
      <c r="G163" s="84"/>
      <c r="H163" s="84">
        <f t="shared" si="12"/>
        <v>0</v>
      </c>
      <c r="I163" s="58">
        <f t="shared" si="13"/>
        <v>0</v>
      </c>
    </row>
    <row r="164" spans="1:9">
      <c r="A164" s="8" t="s">
        <v>530</v>
      </c>
      <c r="B164" s="19" t="s">
        <v>633</v>
      </c>
      <c r="C164" s="3" t="s">
        <v>634</v>
      </c>
      <c r="D164" s="4" t="s">
        <v>0</v>
      </c>
      <c r="E164" s="57">
        <v>1</v>
      </c>
      <c r="F164" s="83">
        <v>0</v>
      </c>
      <c r="G164" s="84"/>
      <c r="H164" s="84">
        <f t="shared" si="12"/>
        <v>0</v>
      </c>
      <c r="I164" s="58">
        <f t="shared" si="13"/>
        <v>0</v>
      </c>
    </row>
    <row r="165" spans="1:9">
      <c r="A165" s="260"/>
      <c r="B165" s="261"/>
      <c r="C165" s="261"/>
      <c r="D165" s="261"/>
      <c r="E165" s="261"/>
      <c r="F165" s="261"/>
      <c r="G165" s="261"/>
      <c r="H165" s="261"/>
      <c r="I165" s="262"/>
    </row>
    <row r="166" spans="1:9" ht="15">
      <c r="A166" s="10">
        <v>11</v>
      </c>
      <c r="B166" s="66"/>
      <c r="C166" s="43" t="s">
        <v>169</v>
      </c>
      <c r="D166" s="11"/>
      <c r="E166" s="54"/>
      <c r="F166" s="54"/>
      <c r="G166" s="54"/>
      <c r="H166" s="55"/>
      <c r="I166" s="67">
        <f>SUM(I167:I170)</f>
        <v>0</v>
      </c>
    </row>
    <row r="167" spans="1:9">
      <c r="A167" s="8" t="s">
        <v>73</v>
      </c>
      <c r="B167" s="85" t="s">
        <v>279</v>
      </c>
      <c r="C167" s="86" t="s">
        <v>280</v>
      </c>
      <c r="D167" s="85" t="s">
        <v>13</v>
      </c>
      <c r="E167" s="57">
        <v>8</v>
      </c>
      <c r="F167" s="83">
        <v>0</v>
      </c>
      <c r="G167" s="84"/>
      <c r="H167" s="84">
        <f>F167+G167</f>
        <v>0</v>
      </c>
      <c r="I167" s="58">
        <f>H167*E167</f>
        <v>0</v>
      </c>
    </row>
    <row r="168" spans="1:9">
      <c r="A168" s="8" t="s">
        <v>74</v>
      </c>
      <c r="B168" s="131" t="s">
        <v>154</v>
      </c>
      <c r="C168" s="132" t="s">
        <v>155</v>
      </c>
      <c r="D168" s="131" t="s">
        <v>0</v>
      </c>
      <c r="E168" s="168">
        <v>120</v>
      </c>
      <c r="F168" s="83"/>
      <c r="G168" s="84"/>
      <c r="H168" s="84">
        <f>F168+G168</f>
        <v>0</v>
      </c>
      <c r="I168" s="58">
        <f>H168*E168</f>
        <v>0</v>
      </c>
    </row>
    <row r="169" spans="1:9">
      <c r="A169" s="8" t="s">
        <v>395</v>
      </c>
      <c r="B169" s="131" t="s">
        <v>532</v>
      </c>
      <c r="C169" s="132" t="s">
        <v>533</v>
      </c>
      <c r="D169" s="131" t="s">
        <v>0</v>
      </c>
      <c r="E169" s="168">
        <v>25</v>
      </c>
      <c r="F169" s="83"/>
      <c r="G169" s="84"/>
      <c r="H169" s="84">
        <f>F169+G169</f>
        <v>0</v>
      </c>
      <c r="I169" s="58">
        <f>H169*E169</f>
        <v>0</v>
      </c>
    </row>
    <row r="170" spans="1:9">
      <c r="A170" s="8" t="s">
        <v>396</v>
      </c>
      <c r="B170" s="131" t="s">
        <v>560</v>
      </c>
      <c r="C170" s="132" t="s">
        <v>561</v>
      </c>
      <c r="D170" s="131" t="s">
        <v>13</v>
      </c>
      <c r="E170" s="168">
        <v>2</v>
      </c>
      <c r="F170" s="83"/>
      <c r="G170" s="84"/>
      <c r="H170" s="84">
        <f>F170+G170</f>
        <v>0</v>
      </c>
      <c r="I170" s="58">
        <f>H170*E170</f>
        <v>0</v>
      </c>
    </row>
    <row r="171" spans="1:9">
      <c r="A171" s="15"/>
      <c r="B171" s="52"/>
      <c r="C171" s="17"/>
      <c r="D171" s="16"/>
      <c r="E171" s="57"/>
      <c r="F171" s="18"/>
      <c r="G171" s="18"/>
      <c r="H171" s="18"/>
      <c r="I171" s="59"/>
    </row>
    <row r="172" spans="1:9" ht="15">
      <c r="A172" s="10">
        <v>12</v>
      </c>
      <c r="B172" s="66"/>
      <c r="C172" s="43" t="s">
        <v>115</v>
      </c>
      <c r="D172" s="11"/>
      <c r="E172" s="54"/>
      <c r="F172" s="54"/>
      <c r="G172" s="54"/>
      <c r="H172" s="55"/>
      <c r="I172" s="67">
        <f>SUM(I173:I176)</f>
        <v>0</v>
      </c>
    </row>
    <row r="173" spans="1:9">
      <c r="A173" s="15" t="s">
        <v>349</v>
      </c>
      <c r="B173" s="85" t="s">
        <v>109</v>
      </c>
      <c r="C173" s="86" t="s">
        <v>110</v>
      </c>
      <c r="D173" s="85" t="s">
        <v>0</v>
      </c>
      <c r="E173" s="57">
        <v>420</v>
      </c>
      <c r="F173" s="83">
        <v>0</v>
      </c>
      <c r="G173" s="84"/>
      <c r="H173" s="84">
        <f>F173+G173</f>
        <v>0</v>
      </c>
      <c r="I173" s="58">
        <f>H173*E173</f>
        <v>0</v>
      </c>
    </row>
    <row r="174" spans="1:9">
      <c r="A174" s="15" t="s">
        <v>350</v>
      </c>
      <c r="B174" s="85" t="s">
        <v>129</v>
      </c>
      <c r="C174" s="86" t="s">
        <v>127</v>
      </c>
      <c r="D174" s="85" t="s">
        <v>13</v>
      </c>
      <c r="E174" s="57">
        <v>4</v>
      </c>
      <c r="F174" s="83"/>
      <c r="G174" s="84">
        <v>0</v>
      </c>
      <c r="H174" s="84">
        <f>F174+G174</f>
        <v>0</v>
      </c>
      <c r="I174" s="58">
        <f>H174*E174</f>
        <v>0</v>
      </c>
    </row>
    <row r="175" spans="1:9" ht="28.5">
      <c r="A175" s="15" t="s">
        <v>351</v>
      </c>
      <c r="B175" s="85" t="s">
        <v>207</v>
      </c>
      <c r="C175" s="86" t="s">
        <v>653</v>
      </c>
      <c r="D175" s="85" t="s">
        <v>0</v>
      </c>
      <c r="E175" s="57">
        <v>20</v>
      </c>
      <c r="F175" s="83"/>
      <c r="G175" s="84"/>
      <c r="H175" s="84">
        <f>F175+G175</f>
        <v>0</v>
      </c>
      <c r="I175" s="58">
        <f>H175*E175</f>
        <v>0</v>
      </c>
    </row>
    <row r="176" spans="1:9">
      <c r="A176" s="15" t="s">
        <v>352</v>
      </c>
      <c r="B176" s="85" t="s">
        <v>128</v>
      </c>
      <c r="C176" s="86" t="s">
        <v>126</v>
      </c>
      <c r="D176" s="85" t="s">
        <v>3</v>
      </c>
      <c r="E176" s="57">
        <v>4</v>
      </c>
      <c r="F176" s="83">
        <v>0</v>
      </c>
      <c r="G176" s="84"/>
      <c r="H176" s="84">
        <f>F176+G176</f>
        <v>0</v>
      </c>
      <c r="I176" s="58">
        <f>H176*E176</f>
        <v>0</v>
      </c>
    </row>
    <row r="177" spans="1:9">
      <c r="A177" s="91"/>
      <c r="B177" s="92"/>
      <c r="C177" s="93"/>
      <c r="D177" s="92"/>
      <c r="E177" s="123"/>
      <c r="F177" s="94"/>
      <c r="G177" s="95"/>
      <c r="H177" s="96"/>
      <c r="I177" s="97"/>
    </row>
    <row r="178" spans="1:9" ht="15">
      <c r="A178" s="25"/>
      <c r="B178" s="30"/>
      <c r="C178" s="30" t="s">
        <v>26</v>
      </c>
      <c r="D178" s="47"/>
      <c r="E178" s="33"/>
      <c r="F178" s="33"/>
      <c r="G178" s="33"/>
      <c r="H178" s="34"/>
      <c r="I178" s="35">
        <f>I172+I166+I125+I121+I108+I102+I66+I50+I47+I23+I8+I5</f>
        <v>0</v>
      </c>
    </row>
    <row r="179" spans="1:9" ht="15">
      <c r="A179" s="46"/>
      <c r="B179" s="79"/>
      <c r="C179" s="79" t="s">
        <v>85</v>
      </c>
      <c r="D179" s="74"/>
      <c r="E179" s="80"/>
      <c r="F179" s="80"/>
      <c r="G179" s="80"/>
      <c r="H179" s="81"/>
      <c r="I179" s="82">
        <f>I178*0.1</f>
        <v>0</v>
      </c>
    </row>
    <row r="180" spans="1:9" ht="15">
      <c r="A180" s="26"/>
      <c r="B180" s="77"/>
      <c r="C180" s="77" t="s">
        <v>764</v>
      </c>
      <c r="D180" s="48"/>
      <c r="E180" s="36"/>
      <c r="F180" s="36"/>
      <c r="G180" s="36"/>
      <c r="H180" s="37"/>
      <c r="I180" s="38">
        <f>(I179+I178)*0.2666</f>
        <v>0</v>
      </c>
    </row>
    <row r="181" spans="1:9" ht="15">
      <c r="A181" s="27"/>
      <c r="B181" s="78"/>
      <c r="C181" s="78" t="s">
        <v>27</v>
      </c>
      <c r="D181" s="49"/>
      <c r="E181" s="39"/>
      <c r="F181" s="39"/>
      <c r="G181" s="39"/>
      <c r="H181" s="40"/>
      <c r="I181" s="41">
        <f>SUM(I178:I180)</f>
        <v>0</v>
      </c>
    </row>
    <row r="184" spans="1:9">
      <c r="H184" s="248"/>
      <c r="I184" s="248"/>
    </row>
    <row r="185" spans="1:9">
      <c r="H185" s="249"/>
      <c r="I185" s="249"/>
    </row>
  </sheetData>
  <mergeCells count="11">
    <mergeCell ref="H184:I184"/>
    <mergeCell ref="H185:I185"/>
    <mergeCell ref="A1:A2"/>
    <mergeCell ref="B1:B2"/>
    <mergeCell ref="C1:C2"/>
    <mergeCell ref="D1:D2"/>
    <mergeCell ref="E1:E2"/>
    <mergeCell ref="F1:I1"/>
    <mergeCell ref="B46:I46"/>
    <mergeCell ref="A165:I165"/>
    <mergeCell ref="A101:I101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0" fitToHeight="0" orientation="landscape" r:id="rId1"/>
  <headerFooter>
    <oddHeader>&amp;L&amp;G&amp;C&amp;"Ecofont Vera Sans,Negrito"&amp;14
PESM -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="85" zoomScaleNormal="85" zoomScaleSheetLayoutView="90" workbookViewId="0">
      <selection activeCell="C35" sqref="C35"/>
    </sheetView>
  </sheetViews>
  <sheetFormatPr defaultColWidth="9.140625" defaultRowHeight="14.25"/>
  <cols>
    <col min="1" max="1" width="10.42578125" style="28" customWidth="1"/>
    <col min="2" max="2" width="21.140625" style="50" customWidth="1"/>
    <col min="3" max="3" width="100.7109375" style="24" customWidth="1"/>
    <col min="4" max="4" width="10.140625" style="29" bestFit="1" customWidth="1"/>
    <col min="5" max="5" width="13.7109375" style="42" customWidth="1"/>
    <col min="6" max="8" width="15.7109375" style="42" customWidth="1"/>
    <col min="9" max="9" width="18.7109375" style="42" customWidth="1"/>
    <col min="10" max="16384" width="9.140625" style="24"/>
  </cols>
  <sheetData>
    <row r="1" spans="1:9" ht="18" customHeight="1">
      <c r="A1" s="250" t="s">
        <v>31</v>
      </c>
      <c r="B1" s="252" t="s">
        <v>32</v>
      </c>
      <c r="C1" s="252" t="s">
        <v>33</v>
      </c>
      <c r="D1" s="254" t="s">
        <v>34</v>
      </c>
      <c r="E1" s="256" t="s">
        <v>35</v>
      </c>
      <c r="F1" s="258" t="s">
        <v>36</v>
      </c>
      <c r="G1" s="258"/>
      <c r="H1" s="258"/>
      <c r="I1" s="259"/>
    </row>
    <row r="2" spans="1:9" ht="18" customHeight="1">
      <c r="A2" s="251"/>
      <c r="B2" s="253"/>
      <c r="C2" s="253"/>
      <c r="D2" s="255"/>
      <c r="E2" s="257"/>
      <c r="F2" s="6" t="s">
        <v>37</v>
      </c>
      <c r="G2" s="6" t="s">
        <v>38</v>
      </c>
      <c r="H2" s="6" t="s">
        <v>39</v>
      </c>
      <c r="I2" s="7" t="s">
        <v>40</v>
      </c>
    </row>
    <row r="3" spans="1:9" ht="18" customHeight="1">
      <c r="A3" s="211"/>
      <c r="B3" s="125" t="s">
        <v>198</v>
      </c>
      <c r="C3" s="77"/>
      <c r="D3" s="126"/>
      <c r="E3" s="127"/>
      <c r="F3" s="128"/>
      <c r="G3" s="128"/>
      <c r="H3" s="129"/>
      <c r="I3" s="130"/>
    </row>
    <row r="4" spans="1:9" s="142" customFormat="1" ht="18" customHeight="1">
      <c r="A4" s="134"/>
      <c r="B4" s="135" t="s">
        <v>765</v>
      </c>
      <c r="C4" s="136"/>
      <c r="D4" s="137"/>
      <c r="E4" s="138"/>
      <c r="F4" s="139"/>
      <c r="G4" s="139"/>
      <c r="H4" s="140"/>
      <c r="I4" s="141"/>
    </row>
    <row r="5" spans="1:9" ht="15">
      <c r="A5" s="10">
        <v>1</v>
      </c>
      <c r="B5" s="51"/>
      <c r="C5" s="23" t="s">
        <v>78</v>
      </c>
      <c r="D5" s="11"/>
      <c r="E5" s="54"/>
      <c r="F5" s="54"/>
      <c r="G5" s="54"/>
      <c r="H5" s="55"/>
      <c r="I5" s="56">
        <f>SUM(I6:I8)</f>
        <v>0</v>
      </c>
    </row>
    <row r="6" spans="1:9">
      <c r="A6" s="8" t="s">
        <v>6</v>
      </c>
      <c r="B6" s="85" t="s">
        <v>226</v>
      </c>
      <c r="C6" s="86" t="s">
        <v>227</v>
      </c>
      <c r="D6" s="85" t="s">
        <v>0</v>
      </c>
      <c r="E6" s="32">
        <v>50</v>
      </c>
      <c r="F6" s="83">
        <v>0</v>
      </c>
      <c r="G6" s="84"/>
      <c r="H6" s="84">
        <f>F6+G6</f>
        <v>0</v>
      </c>
      <c r="I6" s="58">
        <f>H6*E6</f>
        <v>0</v>
      </c>
    </row>
    <row r="7" spans="1:9">
      <c r="A7" s="8" t="s">
        <v>7</v>
      </c>
      <c r="B7" s="85" t="s">
        <v>131</v>
      </c>
      <c r="C7" s="86" t="s">
        <v>132</v>
      </c>
      <c r="D7" s="85" t="s">
        <v>0</v>
      </c>
      <c r="E7" s="32">
        <v>50</v>
      </c>
      <c r="F7" s="83">
        <v>0</v>
      </c>
      <c r="G7" s="84"/>
      <c r="H7" s="84">
        <f>F7+G7</f>
        <v>0</v>
      </c>
      <c r="I7" s="58">
        <f>H7*E7</f>
        <v>0</v>
      </c>
    </row>
    <row r="8" spans="1:9">
      <c r="A8" s="8" t="s">
        <v>8</v>
      </c>
      <c r="B8" s="85" t="s">
        <v>228</v>
      </c>
      <c r="C8" s="86" t="s">
        <v>229</v>
      </c>
      <c r="D8" s="85" t="s">
        <v>1</v>
      </c>
      <c r="E8" s="32">
        <v>25</v>
      </c>
      <c r="F8" s="83">
        <v>0</v>
      </c>
      <c r="G8" s="84"/>
      <c r="H8" s="84"/>
      <c r="I8" s="58">
        <f>H8*E8</f>
        <v>0</v>
      </c>
    </row>
    <row r="9" spans="1:9">
      <c r="A9" s="15"/>
      <c r="B9" s="212"/>
      <c r="C9" s="17"/>
      <c r="D9" s="16"/>
      <c r="E9" s="32"/>
      <c r="F9" s="18"/>
      <c r="G9" s="18"/>
      <c r="H9" s="18"/>
      <c r="I9" s="59"/>
    </row>
    <row r="10" spans="1:9" s="21" customFormat="1" ht="15">
      <c r="A10" s="10">
        <v>2</v>
      </c>
      <c r="B10" s="22"/>
      <c r="C10" s="23" t="s">
        <v>169</v>
      </c>
      <c r="D10" s="11"/>
      <c r="E10" s="65"/>
      <c r="F10" s="44"/>
      <c r="G10" s="44"/>
      <c r="H10" s="45"/>
      <c r="I10" s="73">
        <f>SUM(I11)</f>
        <v>0</v>
      </c>
    </row>
    <row r="11" spans="1:9" s="21" customFormat="1" ht="28.5">
      <c r="A11" s="8" t="s">
        <v>17</v>
      </c>
      <c r="B11" s="85" t="s">
        <v>205</v>
      </c>
      <c r="C11" s="86" t="s">
        <v>206</v>
      </c>
      <c r="D11" s="85" t="s">
        <v>0</v>
      </c>
      <c r="E11" s="32">
        <v>65</v>
      </c>
      <c r="F11" s="83"/>
      <c r="G11" s="84"/>
      <c r="H11" s="84">
        <f>F11+G11</f>
        <v>0</v>
      </c>
      <c r="I11" s="58">
        <f>H11*E11</f>
        <v>0</v>
      </c>
    </row>
    <row r="12" spans="1:9">
      <c r="A12" s="15"/>
      <c r="B12" s="212"/>
      <c r="C12" s="17"/>
      <c r="D12" s="16"/>
      <c r="E12" s="18"/>
      <c r="F12" s="18"/>
      <c r="G12" s="18"/>
      <c r="H12" s="18"/>
      <c r="I12" s="59"/>
    </row>
    <row r="13" spans="1:9" ht="15">
      <c r="A13" s="10">
        <v>3</v>
      </c>
      <c r="B13" s="66"/>
      <c r="C13" s="43" t="s">
        <v>14</v>
      </c>
      <c r="D13" s="11"/>
      <c r="E13" s="54"/>
      <c r="F13" s="54"/>
      <c r="G13" s="54"/>
      <c r="H13" s="55"/>
      <c r="I13" s="67">
        <f>SUM(I14:I15)</f>
        <v>0</v>
      </c>
    </row>
    <row r="14" spans="1:9">
      <c r="A14" s="8" t="s">
        <v>42</v>
      </c>
      <c r="B14" s="85" t="s">
        <v>232</v>
      </c>
      <c r="C14" s="86" t="s">
        <v>233</v>
      </c>
      <c r="D14" s="85" t="s">
        <v>1</v>
      </c>
      <c r="E14" s="32">
        <v>20</v>
      </c>
      <c r="F14" s="83">
        <v>0</v>
      </c>
      <c r="G14" s="84"/>
      <c r="H14" s="84">
        <f>F14+G14</f>
        <v>0</v>
      </c>
      <c r="I14" s="58">
        <f>H14*E14</f>
        <v>0</v>
      </c>
    </row>
    <row r="15" spans="1:9">
      <c r="A15" s="8" t="s">
        <v>49</v>
      </c>
      <c r="B15" s="85" t="s">
        <v>234</v>
      </c>
      <c r="C15" s="86" t="s">
        <v>235</v>
      </c>
      <c r="D15" s="85" t="s">
        <v>1</v>
      </c>
      <c r="E15" s="32">
        <v>30</v>
      </c>
      <c r="F15" s="83">
        <v>0</v>
      </c>
      <c r="G15" s="84"/>
      <c r="H15" s="84">
        <f>F15+G15</f>
        <v>0</v>
      </c>
      <c r="I15" s="58">
        <f>H15*E15</f>
        <v>0</v>
      </c>
    </row>
    <row r="16" spans="1:9">
      <c r="A16" s="15"/>
      <c r="B16" s="212"/>
      <c r="C16" s="17"/>
      <c r="D16" s="16"/>
      <c r="E16" s="31"/>
      <c r="F16" s="18"/>
      <c r="G16" s="18"/>
      <c r="H16" s="18"/>
      <c r="I16" s="59"/>
    </row>
    <row r="17" spans="1:10">
      <c r="A17" s="15"/>
      <c r="B17" s="72"/>
      <c r="C17" s="71"/>
      <c r="D17" s="72"/>
      <c r="E17" s="53"/>
      <c r="F17" s="70"/>
      <c r="G17" s="70"/>
      <c r="H17" s="70"/>
      <c r="I17" s="90"/>
    </row>
    <row r="18" spans="1:10" ht="15">
      <c r="A18" s="10">
        <v>4</v>
      </c>
      <c r="B18" s="66"/>
      <c r="C18" s="43" t="s">
        <v>218</v>
      </c>
      <c r="D18" s="11"/>
      <c r="E18" s="54"/>
      <c r="F18" s="54"/>
      <c r="G18" s="54"/>
      <c r="H18" s="55"/>
      <c r="I18" s="67">
        <f>SUM(I19:I20)</f>
        <v>0</v>
      </c>
    </row>
    <row r="19" spans="1:10">
      <c r="A19" s="8" t="s">
        <v>43</v>
      </c>
      <c r="B19" s="85" t="s">
        <v>222</v>
      </c>
      <c r="C19" s="86" t="s">
        <v>223</v>
      </c>
      <c r="D19" s="85" t="s">
        <v>13</v>
      </c>
      <c r="E19" s="32">
        <v>12</v>
      </c>
      <c r="F19" s="83">
        <v>0</v>
      </c>
      <c r="G19" s="84"/>
      <c r="H19" s="84">
        <f>F19+G19</f>
        <v>0</v>
      </c>
      <c r="I19" s="58">
        <f>H19*E19</f>
        <v>0</v>
      </c>
    </row>
    <row r="20" spans="1:10">
      <c r="A20" s="8" t="s">
        <v>54</v>
      </c>
      <c r="B20" s="85" t="s">
        <v>224</v>
      </c>
      <c r="C20" s="86" t="s">
        <v>225</v>
      </c>
      <c r="D20" s="85" t="s">
        <v>13</v>
      </c>
      <c r="E20" s="32">
        <v>18</v>
      </c>
      <c r="F20" s="83">
        <v>0</v>
      </c>
      <c r="G20" s="84"/>
      <c r="H20" s="84">
        <f>F20+G20</f>
        <v>0</v>
      </c>
      <c r="I20" s="58">
        <f>H20*E20</f>
        <v>0</v>
      </c>
    </row>
    <row r="21" spans="1:10">
      <c r="A21" s="15"/>
      <c r="B21" s="212"/>
      <c r="C21" s="17"/>
      <c r="D21" s="16"/>
      <c r="E21" s="57"/>
      <c r="F21" s="18"/>
      <c r="G21" s="18"/>
      <c r="H21" s="18"/>
      <c r="I21" s="59"/>
    </row>
    <row r="22" spans="1:10" ht="15">
      <c r="A22" s="10">
        <v>5</v>
      </c>
      <c r="B22" s="66"/>
      <c r="C22" s="43" t="s">
        <v>636</v>
      </c>
      <c r="D22" s="11"/>
      <c r="E22" s="54"/>
      <c r="F22" s="54"/>
      <c r="G22" s="54"/>
      <c r="H22" s="55"/>
      <c r="I22" s="67">
        <f>SUM(I23:I23)</f>
        <v>0</v>
      </c>
    </row>
    <row r="23" spans="1:10" ht="28.5">
      <c r="A23" s="15" t="s">
        <v>162</v>
      </c>
      <c r="B23" s="85" t="s">
        <v>244</v>
      </c>
      <c r="C23" s="86" t="s">
        <v>245</v>
      </c>
      <c r="D23" s="85" t="s">
        <v>13</v>
      </c>
      <c r="E23" s="85">
        <v>45</v>
      </c>
      <c r="F23" s="83"/>
      <c r="G23" s="84"/>
      <c r="H23" s="84">
        <f>F23+G23</f>
        <v>0</v>
      </c>
      <c r="I23" s="58">
        <f>H23*E23</f>
        <v>0</v>
      </c>
    </row>
    <row r="24" spans="1:10">
      <c r="A24" s="91"/>
      <c r="B24" s="92"/>
      <c r="C24" s="93"/>
      <c r="D24" s="92"/>
      <c r="E24" s="92"/>
      <c r="F24" s="94"/>
      <c r="G24" s="95"/>
      <c r="H24" s="96"/>
      <c r="I24" s="97"/>
    </row>
    <row r="25" spans="1:10" ht="15">
      <c r="A25" s="25"/>
      <c r="B25" s="30"/>
      <c r="C25" s="30" t="s">
        <v>26</v>
      </c>
      <c r="D25" s="47"/>
      <c r="E25" s="33"/>
      <c r="F25" s="33"/>
      <c r="G25" s="33"/>
      <c r="H25" s="34"/>
      <c r="I25" s="35">
        <f>I22+I18+I13+I10+I5</f>
        <v>0</v>
      </c>
    </row>
    <row r="26" spans="1:10" ht="15">
      <c r="A26" s="46"/>
      <c r="B26" s="79"/>
      <c r="C26" s="79" t="s">
        <v>85</v>
      </c>
      <c r="D26" s="74"/>
      <c r="E26" s="80"/>
      <c r="F26" s="80"/>
      <c r="G26" s="80"/>
      <c r="H26" s="81"/>
      <c r="I26" s="82">
        <f>I25*0.1</f>
        <v>0</v>
      </c>
    </row>
    <row r="27" spans="1:10" ht="15">
      <c r="A27" s="26"/>
      <c r="B27" s="77"/>
      <c r="C27" s="77" t="s">
        <v>764</v>
      </c>
      <c r="D27" s="48"/>
      <c r="E27" s="36"/>
      <c r="F27" s="36"/>
      <c r="G27" s="36"/>
      <c r="H27" s="37"/>
      <c r="I27" s="38">
        <f>(I26+I25)*0.2666</f>
        <v>0</v>
      </c>
    </row>
    <row r="28" spans="1:10" ht="15">
      <c r="A28" s="27"/>
      <c r="B28" s="78"/>
      <c r="C28" s="78" t="s">
        <v>27</v>
      </c>
      <c r="D28" s="49"/>
      <c r="E28" s="39"/>
      <c r="F28" s="39"/>
      <c r="G28" s="39"/>
      <c r="H28" s="40"/>
      <c r="I28" s="41">
        <f>SUM(I25:I27)</f>
        <v>0</v>
      </c>
    </row>
    <row r="30" spans="1:10">
      <c r="J30" s="42"/>
    </row>
    <row r="31" spans="1:10">
      <c r="H31" s="248"/>
      <c r="I31" s="248"/>
    </row>
    <row r="32" spans="1:10">
      <c r="H32" s="249"/>
      <c r="I32" s="249"/>
    </row>
  </sheetData>
  <mergeCells count="8">
    <mergeCell ref="H31:I31"/>
    <mergeCell ref="H32:I32"/>
    <mergeCell ref="A1:A2"/>
    <mergeCell ref="B1:B2"/>
    <mergeCell ref="C1:C2"/>
    <mergeCell ref="D1:D2"/>
    <mergeCell ref="E1:E2"/>
    <mergeCell ref="F1:I1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0" fitToHeight="0" orientation="landscape" r:id="rId1"/>
  <headerFooter>
    <oddHeader>&amp;L&amp;G&amp;C&amp;"Ecofont Vera Sans,Negrito"&amp;14
PESM - PICINGUABA
&amp;A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Resumo Picinguaba</vt:lpstr>
      <vt:lpstr>CRONOGRAMA</vt:lpstr>
      <vt:lpstr>Serviços Iniciais</vt:lpstr>
      <vt:lpstr>Centro de Visitantes</vt:lpstr>
      <vt:lpstr>Vestiário</vt:lpstr>
      <vt:lpstr>Alojamento</vt:lpstr>
      <vt:lpstr>Lanchonete</vt:lpstr>
      <vt:lpstr>Alojamento!Area_de_impressao</vt:lpstr>
      <vt:lpstr>'Centro de Visitantes'!Area_de_impressao</vt:lpstr>
      <vt:lpstr>Lanchonete!Area_de_impressao</vt:lpstr>
      <vt:lpstr>'Resumo Picinguaba'!Area_de_impressao</vt:lpstr>
      <vt:lpstr>'Serviços Iniciais'!Area_de_impressao</vt:lpstr>
      <vt:lpstr>Vestiário!Area_de_impressao</vt:lpstr>
      <vt:lpstr>Alojamento!Titulos_de_impressao</vt:lpstr>
      <vt:lpstr>'Centro de Visitantes'!Titulos_de_impressao</vt:lpstr>
      <vt:lpstr>Lanchonete!Titulos_de_impressao</vt:lpstr>
      <vt:lpstr>'Serviços Iniciais'!Titulos_de_impressao</vt:lpstr>
      <vt:lpstr>Vestiário!Titulos_de_impressao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alferreira</dc:creator>
  <cp:lastModifiedBy>Eliana Aparecida Silva</cp:lastModifiedBy>
  <cp:lastPrinted>2019-03-14T13:43:18Z</cp:lastPrinted>
  <dcterms:created xsi:type="dcterms:W3CDTF">2018-05-21T12:28:11Z</dcterms:created>
  <dcterms:modified xsi:type="dcterms:W3CDTF">2019-05-13T18:24:38Z</dcterms:modified>
</cp:coreProperties>
</file>