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licitacoes\LICITAÇÕES 2019\PREGÃO ELETRÔNICO\BID\203-19 - ADEQUAÇÃO E MANUTENÇÃO EDIFICAÇÕES PICINGUABA\Praia da Fazenda e Cambucá\"/>
    </mc:Choice>
  </mc:AlternateContent>
  <bookViews>
    <workbookView xWindow="-2250" yWindow="1665" windowWidth="28755" windowHeight="11970" tabRatio="913" activeTab="3"/>
  </bookViews>
  <sheets>
    <sheet name="CRONO" sheetId="29" r:id="rId1"/>
    <sheet name="Resumo" sheetId="23" r:id="rId2"/>
    <sheet name="Base vigilância" sheetId="28" r:id="rId3"/>
    <sheet name="BDI" sheetId="30" r:id="rId4"/>
  </sheets>
  <definedNames>
    <definedName name="_xlnm.Print_Area" localSheetId="2">'Base vigilância'!$A$1:$I$240</definedName>
    <definedName name="_xlnm.Print_Area" localSheetId="3">BDI!$A$1:$D$23</definedName>
    <definedName name="_xlnm.Print_Area" localSheetId="1">Resumo!$B$1:$C$11</definedName>
    <definedName name="_xlnm.Print_Titles" localSheetId="2">'Base vigilância'!$1:$2</definedName>
  </definedNames>
  <calcPr calcId="152511"/>
</workbook>
</file>

<file path=xl/calcChain.xml><?xml version="1.0" encoding="utf-8"?>
<calcChain xmlns="http://schemas.openxmlformats.org/spreadsheetml/2006/main">
  <c r="H231" i="28" l="1"/>
  <c r="H232" i="28"/>
  <c r="H233" i="28"/>
  <c r="H234" i="28"/>
  <c r="H235" i="28"/>
  <c r="H13" i="28"/>
  <c r="C23" i="30"/>
  <c r="H228" i="28" l="1"/>
  <c r="H229" i="28"/>
  <c r="H199" i="28"/>
  <c r="H201" i="28"/>
  <c r="H202" i="28"/>
  <c r="H203" i="28"/>
  <c r="H205" i="28"/>
  <c r="H193" i="28"/>
  <c r="H187" i="28"/>
  <c r="I187" i="28" s="1"/>
  <c r="H188" i="28"/>
  <c r="I188" i="28" s="1"/>
  <c r="H181" i="28"/>
  <c r="I149" i="28"/>
  <c r="I150" i="28"/>
  <c r="I151" i="28"/>
  <c r="I152" i="28"/>
  <c r="I137" i="28"/>
  <c r="I139" i="28"/>
  <c r="I141" i="28"/>
  <c r="I143" i="28"/>
  <c r="I145" i="28"/>
  <c r="I147" i="28"/>
  <c r="I72" i="28"/>
  <c r="I67" i="28"/>
  <c r="H57" i="28"/>
  <c r="I57" i="28" s="1"/>
  <c r="H58" i="28"/>
  <c r="I58" i="28" s="1"/>
  <c r="H59" i="28"/>
  <c r="I59" i="28" s="1"/>
  <c r="H60" i="28"/>
  <c r="I60" i="28" s="1"/>
  <c r="H61" i="28"/>
  <c r="I61" i="28" s="1"/>
  <c r="H62" i="28"/>
  <c r="I62" i="28" s="1"/>
  <c r="H63" i="28"/>
  <c r="I63" i="28" s="1"/>
  <c r="I64" i="28"/>
  <c r="I65" i="28"/>
  <c r="I224" i="28"/>
  <c r="I223" i="28"/>
  <c r="I222" i="28"/>
  <c r="H221" i="28"/>
  <c r="I221" i="28" s="1"/>
  <c r="I220" i="28"/>
  <c r="I219" i="28"/>
  <c r="I218" i="28"/>
  <c r="E218" i="28"/>
  <c r="I217" i="28"/>
  <c r="I216" i="28"/>
  <c r="H215" i="28"/>
  <c r="H214" i="28"/>
  <c r="H213" i="28"/>
  <c r="E213" i="28"/>
  <c r="E214" i="28" s="1"/>
  <c r="E215" i="28" s="1"/>
  <c r="H212" i="28"/>
  <c r="I212" i="28" s="1"/>
  <c r="E212" i="28"/>
  <c r="H211" i="28"/>
  <c r="E211" i="28"/>
  <c r="H210" i="28"/>
  <c r="H209" i="28"/>
  <c r="E209" i="28"/>
  <c r="E210" i="28" s="1"/>
  <c r="H208" i="28"/>
  <c r="E208" i="28"/>
  <c r="H207" i="28"/>
  <c r="E207" i="28"/>
  <c r="H183" i="28"/>
  <c r="I183" i="28" s="1"/>
  <c r="H184" i="28"/>
  <c r="I184" i="28" s="1"/>
  <c r="H195" i="28"/>
  <c r="I195" i="28" s="1"/>
  <c r="H73" i="28"/>
  <c r="I73" i="28" s="1"/>
  <c r="I211" i="28" l="1"/>
  <c r="I70" i="28"/>
  <c r="I76" i="28"/>
  <c r="I90" i="28"/>
  <c r="I94" i="28"/>
  <c r="I96" i="28"/>
  <c r="I102" i="28"/>
  <c r="H21" i="28"/>
  <c r="I21" i="28" s="1"/>
  <c r="I23" i="28"/>
  <c r="H25" i="28"/>
  <c r="I27" i="28"/>
  <c r="I29" i="28"/>
  <c r="I43" i="28"/>
  <c r="I40" i="28"/>
  <c r="I38" i="28"/>
  <c r="I32" i="28"/>
  <c r="I30" i="28"/>
  <c r="I52" i="28"/>
  <c r="I48" i="28"/>
  <c r="I46" i="28"/>
  <c r="I129" i="28"/>
  <c r="H185" i="28"/>
  <c r="I185" i="28" s="1"/>
  <c r="H190" i="28"/>
  <c r="I190" i="28" s="1"/>
  <c r="H197" i="28"/>
  <c r="I18" i="28"/>
  <c r="I16" i="28"/>
  <c r="I215" i="28"/>
  <c r="I75" i="28"/>
  <c r="I77" i="28"/>
  <c r="I95" i="28"/>
  <c r="I97" i="28"/>
  <c r="I128" i="28"/>
  <c r="I130" i="28"/>
  <c r="I135" i="28"/>
  <c r="I148" i="28"/>
  <c r="H189" i="28"/>
  <c r="I189" i="28" s="1"/>
  <c r="I191" i="28"/>
  <c r="H196" i="28"/>
  <c r="I196" i="28" s="1"/>
  <c r="I10" i="28"/>
  <c r="I207" i="28"/>
  <c r="I209" i="28"/>
  <c r="I17" i="28"/>
  <c r="I15" i="28"/>
  <c r="I26" i="28"/>
  <c r="I28" i="28"/>
  <c r="I71" i="28"/>
  <c r="I83" i="28"/>
  <c r="I81" i="28"/>
  <c r="I110" i="28"/>
  <c r="I106" i="28"/>
  <c r="I115" i="28"/>
  <c r="I123" i="28"/>
  <c r="I132" i="28"/>
  <c r="I146" i="28"/>
  <c r="I144" i="28"/>
  <c r="I142" i="28"/>
  <c r="I140" i="28"/>
  <c r="I138" i="28"/>
  <c r="I136" i="28"/>
  <c r="I163" i="28"/>
  <c r="I153" i="28"/>
  <c r="I167" i="28"/>
  <c r="I165" i="28"/>
  <c r="H180" i="28"/>
  <c r="H182" i="28"/>
  <c r="I182" i="28" s="1"/>
  <c r="H186" i="28"/>
  <c r="I186" i="28" s="1"/>
  <c r="H194" i="28"/>
  <c r="I194" i="28" s="1"/>
  <c r="H192" i="28"/>
  <c r="H204" i="28"/>
  <c r="I204" i="28" s="1"/>
  <c r="H200" i="28"/>
  <c r="I200" i="28" s="1"/>
  <c r="H198" i="28"/>
  <c r="I198" i="28" s="1"/>
  <c r="I210" i="28"/>
  <c r="I213" i="28"/>
  <c r="I35" i="28"/>
  <c r="I33" i="28"/>
  <c r="I51" i="28"/>
  <c r="I49" i="28"/>
  <c r="I175" i="28"/>
  <c r="I235" i="28"/>
  <c r="I233" i="28"/>
  <c r="I231" i="28"/>
  <c r="I229" i="28"/>
  <c r="I234" i="28"/>
  <c r="I232" i="28"/>
  <c r="I230" i="28"/>
  <c r="I228" i="28"/>
  <c r="I227" i="28"/>
  <c r="I205" i="28"/>
  <c r="I203" i="28"/>
  <c r="I201" i="28"/>
  <c r="I199" i="28"/>
  <c r="I202" i="28"/>
  <c r="I197" i="28"/>
  <c r="I193" i="28"/>
  <c r="I192" i="28"/>
  <c r="I180" i="28"/>
  <c r="I179" i="28"/>
  <c r="I181" i="28"/>
  <c r="I176" i="28"/>
  <c r="I174" i="28"/>
  <c r="I173" i="28"/>
  <c r="I169" i="28"/>
  <c r="I170" i="28"/>
  <c r="I168" i="28"/>
  <c r="I166" i="28"/>
  <c r="I164" i="28"/>
  <c r="I162" i="28"/>
  <c r="I160" i="28"/>
  <c r="I158" i="28"/>
  <c r="I156" i="28"/>
  <c r="I154" i="28"/>
  <c r="I161" i="28"/>
  <c r="I159" i="28"/>
  <c r="I157" i="28"/>
  <c r="I155" i="28"/>
  <c r="I131" i="28"/>
  <c r="I127" i="28"/>
  <c r="I124" i="28"/>
  <c r="I122" i="28"/>
  <c r="I121" i="28"/>
  <c r="I117" i="28"/>
  <c r="I116" i="28"/>
  <c r="I114" i="28"/>
  <c r="I112" i="28"/>
  <c r="I108" i="28"/>
  <c r="I104" i="28"/>
  <c r="I113" i="28"/>
  <c r="I111" i="28"/>
  <c r="I109" i="28"/>
  <c r="I107" i="28"/>
  <c r="I105" i="28"/>
  <c r="I103" i="28"/>
  <c r="I92" i="28"/>
  <c r="I91" i="28"/>
  <c r="I93" i="28"/>
  <c r="I99" i="28"/>
  <c r="I101" i="28"/>
  <c r="I98" i="28"/>
  <c r="I100" i="28"/>
  <c r="I87" i="28"/>
  <c r="I85" i="28"/>
  <c r="I79" i="28"/>
  <c r="I86" i="28"/>
  <c r="I84" i="28"/>
  <c r="I82" i="28"/>
  <c r="I80" i="28"/>
  <c r="I78" i="28"/>
  <c r="I66" i="28"/>
  <c r="I54" i="28"/>
  <c r="I50" i="28"/>
  <c r="I53" i="28"/>
  <c r="I47" i="28"/>
  <c r="I45" i="28"/>
  <c r="I44" i="28"/>
  <c r="I39" i="28"/>
  <c r="I37" i="28"/>
  <c r="I31" i="28"/>
  <c r="I36" i="28"/>
  <c r="I34" i="28"/>
  <c r="I25" i="28"/>
  <c r="I22" i="28"/>
  <c r="I24" i="28"/>
  <c r="I14" i="28"/>
  <c r="I12" i="28"/>
  <c r="I13" i="28"/>
  <c r="I11" i="28"/>
  <c r="I7" i="28"/>
  <c r="I208" i="28"/>
  <c r="I214" i="28"/>
  <c r="I206" i="28" l="1"/>
  <c r="I118" i="28"/>
  <c r="I9" i="28"/>
  <c r="D21" i="29"/>
  <c r="E21" i="29"/>
  <c r="B19" i="29"/>
  <c r="B18" i="29"/>
  <c r="B17" i="29"/>
  <c r="B16" i="29"/>
  <c r="B15" i="29"/>
  <c r="B14" i="29"/>
  <c r="B13" i="29"/>
  <c r="B12" i="29"/>
  <c r="B11" i="29"/>
  <c r="B10" i="29"/>
  <c r="B9" i="29"/>
  <c r="B8" i="29"/>
  <c r="B7" i="29"/>
  <c r="B6" i="29"/>
  <c r="B5" i="29"/>
  <c r="B4" i="29"/>
  <c r="D22" i="29" l="1"/>
  <c r="D23" i="29" s="1"/>
  <c r="D24" i="29" s="1"/>
  <c r="E22" i="29"/>
  <c r="E23" i="29" s="1"/>
  <c r="H21" i="29"/>
  <c r="G21" i="29"/>
  <c r="F21" i="29"/>
  <c r="C21" i="29"/>
  <c r="F22" i="29" l="1"/>
  <c r="F23" i="29"/>
  <c r="E24" i="29"/>
  <c r="C22" i="29"/>
  <c r="C23" i="29" s="1"/>
  <c r="H22" i="29"/>
  <c r="G22" i="29"/>
  <c r="G23" i="29" s="1"/>
  <c r="H23" i="29" l="1"/>
  <c r="H24" i="29" s="1"/>
  <c r="F24" i="29"/>
  <c r="C24" i="29"/>
  <c r="G24" i="29"/>
  <c r="I56" i="28" l="1"/>
  <c r="I6" i="28"/>
  <c r="I74" i="28" l="1"/>
  <c r="I126" i="28"/>
  <c r="I134" i="28"/>
  <c r="I226" i="28"/>
  <c r="I20" i="28"/>
  <c r="I42" i="28"/>
  <c r="I89" i="28"/>
  <c r="I69" i="28"/>
  <c r="I120" i="28"/>
  <c r="I178" i="28"/>
  <c r="I172" i="28"/>
  <c r="I5" i="28"/>
  <c r="I21" i="29" l="1"/>
  <c r="I237" i="28"/>
  <c r="I242" i="28" l="1"/>
  <c r="J13" i="29"/>
  <c r="J12" i="29"/>
  <c r="J8" i="29"/>
  <c r="J14" i="29"/>
  <c r="J19" i="29"/>
  <c r="J9" i="29"/>
  <c r="J4" i="29"/>
  <c r="J10" i="29"/>
  <c r="J6" i="29"/>
  <c r="J5" i="29"/>
  <c r="I22" i="29"/>
  <c r="I23" i="29" s="1"/>
  <c r="J7" i="29"/>
  <c r="J17" i="29"/>
  <c r="J16" i="29"/>
  <c r="J11" i="29"/>
  <c r="J18" i="29"/>
  <c r="J15" i="29"/>
  <c r="I238" i="28"/>
  <c r="I239" i="28" s="1"/>
  <c r="J21" i="29" l="1"/>
  <c r="I24" i="29"/>
  <c r="I240" i="28"/>
  <c r="C8" i="23"/>
  <c r="C9" i="23" l="1"/>
  <c r="C10" i="23" l="1"/>
  <c r="C11" i="23" s="1"/>
</calcChain>
</file>

<file path=xl/sharedStrings.xml><?xml version="1.0" encoding="utf-8"?>
<sst xmlns="http://schemas.openxmlformats.org/spreadsheetml/2006/main" count="887" uniqueCount="652">
  <si>
    <t>m²</t>
  </si>
  <si>
    <t>m</t>
  </si>
  <si>
    <t>un</t>
  </si>
  <si>
    <t>cj</t>
  </si>
  <si>
    <t>22.01.010</t>
  </si>
  <si>
    <t>1.1</t>
  </si>
  <si>
    <t>1.2</t>
  </si>
  <si>
    <t>03.10.140</t>
  </si>
  <si>
    <t>m³</t>
  </si>
  <si>
    <t>33.05.330</t>
  </si>
  <si>
    <t>Portas e Esquadrias</t>
  </si>
  <si>
    <t>33.05.010</t>
  </si>
  <si>
    <t>Verniz fungicida para madeira</t>
  </si>
  <si>
    <t>2.1</t>
  </si>
  <si>
    <t>2.2</t>
  </si>
  <si>
    <t>2.3</t>
  </si>
  <si>
    <t>2.4</t>
  </si>
  <si>
    <t>2.5</t>
  </si>
  <si>
    <t>2.7</t>
  </si>
  <si>
    <t>2.8</t>
  </si>
  <si>
    <t>Verniz fungicida para madeira pintura madeiramento telhado</t>
  </si>
  <si>
    <t>2.9</t>
  </si>
  <si>
    <t>TOTAL</t>
  </si>
  <si>
    <t>TOTAL +BDI</t>
  </si>
  <si>
    <t>D.02.000.021060</t>
  </si>
  <si>
    <t>Ripa em cambará, cedrinho, cupuíba, eucalipto-citriodora, eucalipto-saligna, garapa, itaúba, pinus-elioti, 12 mm x 50 mm</t>
  </si>
  <si>
    <t>Retirada de torneira ou chuveiro</t>
  </si>
  <si>
    <t>Saboneteira tipo dispenser, para refil de 800 ml</t>
  </si>
  <si>
    <t>Sifão de metal cromado de 1´ x 1 1/2´</t>
  </si>
  <si>
    <t>Item</t>
  </si>
  <si>
    <t>Cód. CPOS</t>
  </si>
  <si>
    <t>Serviços</t>
  </si>
  <si>
    <t>Un</t>
  </si>
  <si>
    <t>Qt</t>
  </si>
  <si>
    <t>Valores (R$)</t>
  </si>
  <si>
    <t>PUMat</t>
  </si>
  <si>
    <t>PUMO</t>
  </si>
  <si>
    <t>PServ</t>
  </si>
  <si>
    <t>Total</t>
  </si>
  <si>
    <t>3.1</t>
  </si>
  <si>
    <t>4.1</t>
  </si>
  <si>
    <t>5.3</t>
  </si>
  <si>
    <t>3.2</t>
  </si>
  <si>
    <t>3.3</t>
  </si>
  <si>
    <t>3.4</t>
  </si>
  <si>
    <t>3.5</t>
  </si>
  <si>
    <t>3.6</t>
  </si>
  <si>
    <t>3.7</t>
  </si>
  <si>
    <t>3.8</t>
  </si>
  <si>
    <t>3.9</t>
  </si>
  <si>
    <t>3.10</t>
  </si>
  <si>
    <t>4.2</t>
  </si>
  <si>
    <t>4.3</t>
  </si>
  <si>
    <t>4.4</t>
  </si>
  <si>
    <t>4.5</t>
  </si>
  <si>
    <t>4.6</t>
  </si>
  <si>
    <t>4.7</t>
  </si>
  <si>
    <t>4.8</t>
  </si>
  <si>
    <t>4.9</t>
  </si>
  <si>
    <t>47.02.020</t>
  </si>
  <si>
    <t>46.01.020</t>
  </si>
  <si>
    <t>44.20.220</t>
  </si>
  <si>
    <t>44.03.130</t>
  </si>
  <si>
    <t>04.11.120</t>
  </si>
  <si>
    <t>6.2</t>
  </si>
  <si>
    <t>8.1</t>
  </si>
  <si>
    <t>8.2</t>
  </si>
  <si>
    <t>8.4</t>
  </si>
  <si>
    <t>10.1</t>
  </si>
  <si>
    <t>11.1</t>
  </si>
  <si>
    <t>11.2</t>
  </si>
  <si>
    <t>11.3</t>
  </si>
  <si>
    <t>11.4</t>
  </si>
  <si>
    <t>11.5</t>
  </si>
  <si>
    <t>11.6</t>
  </si>
  <si>
    <t>02.08.020</t>
  </si>
  <si>
    <t>Placa de identificação para obra</t>
  </si>
  <si>
    <t>16.02.045</t>
  </si>
  <si>
    <t xml:space="preserve">Telhado </t>
  </si>
  <si>
    <t>28.01.030</t>
  </si>
  <si>
    <t>4.10</t>
  </si>
  <si>
    <t>01.28.610</t>
  </si>
  <si>
    <t>h</t>
  </si>
  <si>
    <t>Total + BDI</t>
  </si>
  <si>
    <t>03.10.100</t>
  </si>
  <si>
    <t>Demolições e retiradas</t>
  </si>
  <si>
    <t>04.11.020</t>
  </si>
  <si>
    <t>Retirada de aparelho sanitário incluindo acessórios</t>
  </si>
  <si>
    <t>ADMINISTRAÇÃO LOCAL (10%)</t>
  </si>
  <si>
    <t>Telha de barro colonial/paulista</t>
  </si>
  <si>
    <t>Serviços inciais</t>
  </si>
  <si>
    <t>02.03.030</t>
  </si>
  <si>
    <t>Proteção de superfícies em geral com plástico bolha</t>
  </si>
  <si>
    <t>19.03.260</t>
  </si>
  <si>
    <t>Revestimento em pedra ardósia selecionada</t>
  </si>
  <si>
    <t>44.20.280</t>
  </si>
  <si>
    <t>Tampa de plástico para bacia sanitária</t>
  </si>
  <si>
    <t>Registro de gaveta em latão fundido cromado com canopla, DN= ¾´ - linha especial</t>
  </si>
  <si>
    <t>47.02.110</t>
  </si>
  <si>
    <t>Registro de pressão em latão fundido cromado com canopla, DN= ¾´ - linha especial</t>
  </si>
  <si>
    <t>49.05.040</t>
  </si>
  <si>
    <t>Ralo sifonado em ferro fundido de 150 x 240 x 75 mm, com grelha</t>
  </si>
  <si>
    <t>50.10.220</t>
  </si>
  <si>
    <t>Suporte para extintor de piso em aço inoxidável</t>
  </si>
  <si>
    <t>50.10.060</t>
  </si>
  <si>
    <t>Extintor manual de pó químico seco BC - capacidade de 8 kg</t>
  </si>
  <si>
    <t>Prevenção e combate a incêndio</t>
  </si>
  <si>
    <t>50.10.100</t>
  </si>
  <si>
    <t>Extintor manual de água pressurizada - capacidade de 10 litros</t>
  </si>
  <si>
    <t>50.10.140</t>
  </si>
  <si>
    <t>Extintor manual de gás carbônico 5 BC - capacidade de 6 kg</t>
  </si>
  <si>
    <t>Sifão de metal cromado de 1´ x 1 ½´</t>
  </si>
  <si>
    <t>44.03.400</t>
  </si>
  <si>
    <t>Torneira curta com rosca para uso geral, em latão fundido cromado, DN= ¾´</t>
  </si>
  <si>
    <t>55.01.020</t>
  </si>
  <si>
    <t>Limpeza final da obra</t>
  </si>
  <si>
    <t>Remoção de pintura em superfícies de madeira e/ou metálicas com lixamento</t>
  </si>
  <si>
    <t>4.11</t>
  </si>
  <si>
    <t>8.3</t>
  </si>
  <si>
    <t>Obra</t>
  </si>
  <si>
    <t>Valor</t>
  </si>
  <si>
    <t>Administração Local (10%)</t>
  </si>
  <si>
    <t xml:space="preserve">Limpeza </t>
  </si>
  <si>
    <t>04.07.020</t>
  </si>
  <si>
    <t>Retirada de forro qualquer em placas ou tiras fixadas</t>
  </si>
  <si>
    <t>Forro em tábuas aparelhadas macho e fêmea de pinus</t>
  </si>
  <si>
    <t xml:space="preserve">Verniz fungicida para madeira </t>
  </si>
  <si>
    <t>28.20.090</t>
  </si>
  <si>
    <t>Dobradiça tipo gonzo, diâmetro de 1 ½" com abas de 2" x 3/8"</t>
  </si>
  <si>
    <t>Limpeza de caixa de inspeção</t>
  </si>
  <si>
    <t>Limpeza de fossa</t>
  </si>
  <si>
    <t>55.02.010</t>
  </si>
  <si>
    <t>55.02.020</t>
  </si>
  <si>
    <t>55.02.050</t>
  </si>
  <si>
    <t>Limpeza e desobstrução de canaletas ou tubulações de águas pluviais</t>
  </si>
  <si>
    <t>33.03.760</t>
  </si>
  <si>
    <t>Verniz em superfície de madeira pintura de corrimão/guarda-corpo/escada</t>
  </si>
  <si>
    <t>04.03.020</t>
  </si>
  <si>
    <t>Retirada de telhamento em barro</t>
  </si>
  <si>
    <t>16.02.230</t>
  </si>
  <si>
    <t>Cumeeira de barro emboçado tipos: plan, romana, italiana, francesa e paulistinha</t>
  </si>
  <si>
    <t>MERCADO</t>
  </si>
  <si>
    <t>tx</t>
  </si>
  <si>
    <t>Taxa de mobilização e desmobilização de equipamentos para execução de perfuração para poço profundo - profundidade até 200 m</t>
  </si>
  <si>
    <t>01.28.270</t>
  </si>
  <si>
    <t>Revestimento interno de poço profundo tubo PVC geomecânico nervurado reforçado, diâmetro de 8" (200 mm)</t>
  </si>
  <si>
    <t>01.28.480</t>
  </si>
  <si>
    <t>Perfilagem elétrica de poço profundo</t>
  </si>
  <si>
    <t>01.28.490</t>
  </si>
  <si>
    <t>Taxa de mobilização e desmobilização de equipamentos para execução de bombeamento, limpeza, desenvolvimento e teste de vazão</t>
  </si>
  <si>
    <t>01.28.500</t>
  </si>
  <si>
    <t>Limpeza e desenvolvimento do poço profundo</t>
  </si>
  <si>
    <t>01.28.510</t>
  </si>
  <si>
    <t>Ensaio de vazão (bombeamento) para poço profundo, com bomba submersa</t>
  </si>
  <si>
    <t>01.28.540</t>
  </si>
  <si>
    <t>Desinfecção de poço profundo</t>
  </si>
  <si>
    <t>01.28.550</t>
  </si>
  <si>
    <t>Análise físico-química e bacteriológica da água para poço profundo</t>
  </si>
  <si>
    <t>01.28.560</t>
  </si>
  <si>
    <t>Centralizador de coluna para poço profundo, diâmetro de 4" ou 6"</t>
  </si>
  <si>
    <t>01.28.580</t>
  </si>
  <si>
    <t>Laje de proteção em concreto armado para poço profundo (área mínimo de 3,00 m²)</t>
  </si>
  <si>
    <t>01.28.590</t>
  </si>
  <si>
    <t>Lacre do poço profundo (tampa)</t>
  </si>
  <si>
    <t>01.28.600</t>
  </si>
  <si>
    <t>Licença de perfuração para poço profundo</t>
  </si>
  <si>
    <t>Outorga de direito de uso para poço profundo</t>
  </si>
  <si>
    <t>01.28.620</t>
  </si>
  <si>
    <t>Parecer técnico junto a CETESB</t>
  </si>
  <si>
    <t>02.09.040</t>
  </si>
  <si>
    <t>Limpeza mecanizada do terreno, inclusive troncos até 15 cm de diâmetro, com caminhão à disposição, dentro e fora da obra, com transporte no raio de até 1,0 km</t>
  </si>
  <si>
    <t>Instalação elétrica trifásica completa com quadro de comando e abrigo de alvenaria</t>
  </si>
  <si>
    <t>01.28.040</t>
  </si>
  <si>
    <t>Perfuração rotativa para poço profundo em camadas de solos sedimentares, diâmetro de 8 ½" (215,90 mm)</t>
  </si>
  <si>
    <t>01.28.400</t>
  </si>
  <si>
    <t>Filtro PVC geomecânico nervurado tipo reforçado para poço profundo, diâmetro de 8" (200 mm)</t>
  </si>
  <si>
    <t>01.28.350</t>
  </si>
  <si>
    <t>Revestimento da boca de poço profundo tubo chapa 3/16", diâmetro de 12"</t>
  </si>
  <si>
    <t>Sistema de cloração para poço profundo com filtro de zeólita com dosadora</t>
  </si>
  <si>
    <t>Registro esfera compatível compatível com o tubo de PVC de 8''</t>
  </si>
  <si>
    <t>Hidrometro para poço artesiano de 1'' com consumo de 15m³/mês</t>
  </si>
  <si>
    <t>34.05.260</t>
  </si>
  <si>
    <t>Gradil em aço galvanizado eletrofundido, malha 65 x 132 mm, e pintura eletrostática</t>
  </si>
  <si>
    <t>34.05.300</t>
  </si>
  <si>
    <t>Portão de correr em grade de aço galvanizado eletrofundida, malha 65 x 132 mm, e pintura eletrostática</t>
  </si>
  <si>
    <t>43.11.110</t>
  </si>
  <si>
    <t>Tubo de PVC rígido soldável marrom, DN= 25 mm, (¾"), inclusive conexões</t>
  </si>
  <si>
    <t>Base de Proteção 01</t>
  </si>
  <si>
    <t>15.01.310</t>
  </si>
  <si>
    <t>Estrutura em terças para telhas de barro</t>
  </si>
  <si>
    <t>02.09.130</t>
  </si>
  <si>
    <t>Limpeza mecanizada do terreno, inclusive troncos com diâmetro acima de 15 cm até 50 cm, com caminhão à disposição dentro da obra, até o raio de 1,0 km</t>
  </si>
  <si>
    <t>19.01.010</t>
  </si>
  <si>
    <t>33.01.280</t>
  </si>
  <si>
    <t>Reparo de trincas rasas até 5,0 mm de largura, na massa</t>
  </si>
  <si>
    <t>33.02.060</t>
  </si>
  <si>
    <t>Massa corrida a base de PVA</t>
  </si>
  <si>
    <t>33.10.030</t>
  </si>
  <si>
    <t>Tinta acrílica antimofo em massa, inclusive preparo</t>
  </si>
  <si>
    <t>44.01.800</t>
  </si>
  <si>
    <t>Bacia sifonada com caixa de descarga acoplada sem tampa - 6 litros</t>
  </si>
  <si>
    <t>44.01.100</t>
  </si>
  <si>
    <t>Lavatório de louça sem coluna</t>
  </si>
  <si>
    <t>44.01.270</t>
  </si>
  <si>
    <t>Cuba de louça de embutir oval</t>
  </si>
  <si>
    <t>44.01.340</t>
  </si>
  <si>
    <t>Tanque simples em concreto pré-moldado</t>
  </si>
  <si>
    <t>44.03.030</t>
  </si>
  <si>
    <t>Dispenser toalheiro metálico esmaltado para bobina de 25cm x 50m, sem alavanca</t>
  </si>
  <si>
    <t>44.03.050</t>
  </si>
  <si>
    <t>Dispenser papel higiênico em ABS para rolão 300/600 m, com visor</t>
  </si>
  <si>
    <t>44.03.310</t>
  </si>
  <si>
    <t>Torneira de mesa para lavatório, acionamento hidromecânico, com registro integrado regulador de vazão, em latão cromado, DN= ½"</t>
  </si>
  <si>
    <t>44.20.010</t>
  </si>
  <si>
    <t>Sifão plástico sanfonado universal de 1"</t>
  </si>
  <si>
    <t>45.01.020</t>
  </si>
  <si>
    <t>Entrada completa de água com abrigo e registro de gaveta, DN= ¾"</t>
  </si>
  <si>
    <t>45.03.010</t>
  </si>
  <si>
    <t>Hidrômetro em ferro fundido, diâmetro 50 mm (2")</t>
  </si>
  <si>
    <t>46.33.004</t>
  </si>
  <si>
    <t>Tubo de esgoto em polipropileno de alta resistência - PP, DN= 110mm, preto, com união deslizante e guarnição elastomérica de duplo lábio</t>
  </si>
  <si>
    <t>46.33.023</t>
  </si>
  <si>
    <t>Joelho 45° em polipropileno de alta resistência - PP, preto, tipo PB, DN= 110mm</t>
  </si>
  <si>
    <t>48.02.300</t>
  </si>
  <si>
    <t>Reservatório em polietileno de alta densidade (cisterna) com antioxidante e proteção contra raios ultravioleta (UV) - capacidade de 5.000 litros</t>
  </si>
  <si>
    <t>49.03.036</t>
  </si>
  <si>
    <t>Caixa de gordura em PVC com tampa reforçada - capacidade 19 litros</t>
  </si>
  <si>
    <t>49.04.010</t>
  </si>
  <si>
    <t>Ralo seco em PVC rígido de 100 x 40 mm, com grelha</t>
  </si>
  <si>
    <t>36.03.020</t>
  </si>
  <si>
    <t>Caixa de medição polifásica (500 x 600 x 200) mm, padrão concessionárias</t>
  </si>
  <si>
    <t>36.04.030</t>
  </si>
  <si>
    <t>Suporte para 2 isoladores de baixa tensão</t>
  </si>
  <si>
    <t>36.05.080</t>
  </si>
  <si>
    <t>Isolador tipo pino para 15 kV, inclusive pino (poste)</t>
  </si>
  <si>
    <t>37.10.010</t>
  </si>
  <si>
    <t>Barramento de cobre nu</t>
  </si>
  <si>
    <t>kg</t>
  </si>
  <si>
    <t>37.13.660</t>
  </si>
  <si>
    <t>Disjuntor termomagnético, tripolar 220/380 V, corrente de 60 A até 100 A</t>
  </si>
  <si>
    <t>37.14.050</t>
  </si>
  <si>
    <t>Chave comutadora, reversão sob carga, tetrapolar, sem porta fusível, para 100 A</t>
  </si>
  <si>
    <t>37.17.090</t>
  </si>
  <si>
    <t>Dispositivo diferencial residual de 63 A x 30 mA - 4 polos</t>
  </si>
  <si>
    <t>37.24.032</t>
  </si>
  <si>
    <t>Supressor de surto monofásico, Fase-Terra, In &gt; ou = 20 kA, Imax. de surto de 50 até 80 Ka</t>
  </si>
  <si>
    <t>Caixa para tomada fixo perfil, de encaixe rápido, com tampa</t>
  </si>
  <si>
    <t>38.22.120</t>
  </si>
  <si>
    <t>Eletrocalha perfurada galvanizada a fogo, 150x100mm, com acessórios</t>
  </si>
  <si>
    <t>38.23.030</t>
  </si>
  <si>
    <t>Suporte para eletrocalha, galvanizado a fogo, 150x50mm</t>
  </si>
  <si>
    <t>39.03.160</t>
  </si>
  <si>
    <t>Cabo de cobre de 1,5 mm², isolamento 0,6/1 kV - isolação em PVC 70°C</t>
  </si>
  <si>
    <t>39.03.170</t>
  </si>
  <si>
    <t>Cabo de cobre de 2,5 mm², isolamento 0,6/1 kV - isolação em PVC 70°C</t>
  </si>
  <si>
    <t>39.10.050</t>
  </si>
  <si>
    <t>Terminal de compressão para cabo de 2,5 mm²</t>
  </si>
  <si>
    <t>39.10.060</t>
  </si>
  <si>
    <t>Terminal de pressão/compressão para cabo de 6 até 10 mm²</t>
  </si>
  <si>
    <t>39.10.200</t>
  </si>
  <si>
    <t>Terminal de pressão/compressão para cabo de 70 mm²</t>
  </si>
  <si>
    <t>39.11.040</t>
  </si>
  <si>
    <t>Cabo telefônico CI, com 20 pares de 0,50 mm, para centrais telefônicas, equipamentos e rede interna</t>
  </si>
  <si>
    <t>40.04.080</t>
  </si>
  <si>
    <t>Tomada para telefone 4P, padrão TELEBRÁS, com placa</t>
  </si>
  <si>
    <t>40.04.470</t>
  </si>
  <si>
    <t>Conjunto 2 tomadas 2P+T de 10 A, completo</t>
  </si>
  <si>
    <t>40.05.020</t>
  </si>
  <si>
    <t>Interruptor com 1 tecla simples e placa</t>
  </si>
  <si>
    <t>40.05.040</t>
  </si>
  <si>
    <t>Interruptor com 2 teclas simples e placa</t>
  </si>
  <si>
    <t>10.2</t>
  </si>
  <si>
    <t>10.3</t>
  </si>
  <si>
    <t>10.4</t>
  </si>
  <si>
    <t>41.02.541</t>
  </si>
  <si>
    <t>Lâmpada led tubular T8 com base G13, de 900 até 1050 Im - 9 a 10W</t>
  </si>
  <si>
    <t>Iluminação</t>
  </si>
  <si>
    <t>04.21.160</t>
  </si>
  <si>
    <t>Remoção de quadro de distribuição, chamada ou caixa de passagem</t>
  </si>
  <si>
    <t>04.22.130</t>
  </si>
  <si>
    <t>Remoção de tubulação elétrica embutida com diâmetro externo até 50 mm</t>
  </si>
  <si>
    <t>04.30.060</t>
  </si>
  <si>
    <t>Remoção de tubulação hidráulica em geral, incluindo conexões, caixas e ralos</t>
  </si>
  <si>
    <t>04.18.070</t>
  </si>
  <si>
    <t>Remoção de caixa de entrada de energia padrão residencial completa</t>
  </si>
  <si>
    <t>Energia solar</t>
  </si>
  <si>
    <t>Revestimentos e acabamentos</t>
  </si>
  <si>
    <t>Pavimentação Primária (acesso)</t>
  </si>
  <si>
    <t>Divisória para box de banheiro em granilite espessura 5 cm</t>
  </si>
  <si>
    <t>54.01.010</t>
  </si>
  <si>
    <t>Regularização e compactação mecanizada de superfície, sem controle do proctor normal</t>
  </si>
  <si>
    <t>54.02.030</t>
  </si>
  <si>
    <t>Revestimento primário com pedra britada, compactação mínima de 95% do PN (2000mX 2m X 0,20m)= 800M³</t>
  </si>
  <si>
    <t>Conjunto de painéis solares de 330 watts para suprir um consumo mensal de 450 kWh com potência instalada de 4,24 kWp (consumo anual de 5400kWp)  mais inversor de corrente, controlador de carga, baterias, quadro elétrico, cabos, disjuntores para sistema autônomo</t>
  </si>
  <si>
    <t>14.03.020</t>
  </si>
  <si>
    <t>Alvenaria de elevação de ¼ tijolo laminado</t>
  </si>
  <si>
    <t>04.04.010</t>
  </si>
  <si>
    <t>Retirada de revestimento em pedra, granito ou mármore, em parede ou fachada</t>
  </si>
  <si>
    <t>04.08.040</t>
  </si>
  <si>
    <t>Retirada de guarnição, moldura e peças lineares em madeira, fixadas</t>
  </si>
  <si>
    <t>04.08.060</t>
  </si>
  <si>
    <t>Retirada de batente com guarnição e peças lineares em madeira, chumbados</t>
  </si>
  <si>
    <t>23.01.050</t>
  </si>
  <si>
    <t>Caixilho em madeira maximar</t>
  </si>
  <si>
    <t>23.02.040</t>
  </si>
  <si>
    <t>Porta macho e fêmea com batente de madeira - 80 x 210 cm</t>
  </si>
  <si>
    <t>55.01.130</t>
  </si>
  <si>
    <t>Limpeza e lavagem de superfície revestida com material cerâmico ou pastilhas por hidrojateamento com rejuntamento</t>
  </si>
  <si>
    <t>55.02.060</t>
  </si>
  <si>
    <t>Limpeza e desentupimento manual de tubulação de esgoto predial</t>
  </si>
  <si>
    <t>04.02.030</t>
  </si>
  <si>
    <t>Retirada de peças lineares em madeira com seção superior a 60 cm²</t>
  </si>
  <si>
    <t>09.01.020</t>
  </si>
  <si>
    <t>Forma em madeira comum para fundação</t>
  </si>
  <si>
    <t>11.16.040</t>
  </si>
  <si>
    <t>Lançamento e adensamento de concreto ou massa em fundação</t>
  </si>
  <si>
    <t>Poço Tubular</t>
  </si>
  <si>
    <t>Piso</t>
  </si>
  <si>
    <t>18.06.350</t>
  </si>
  <si>
    <t>18.06.410</t>
  </si>
  <si>
    <t>Rejuntamento em placas cerâmicas com argamassa industrializada para rejunte, juntas acima de 3 até 5 mm</t>
  </si>
  <si>
    <t>19.03.270</t>
  </si>
  <si>
    <t>Rodapé em pedra ardósia, altura de 7 cm</t>
  </si>
  <si>
    <t>CAMBUCA</t>
  </si>
  <si>
    <t>05.07.040</t>
  </si>
  <si>
    <t>Remoção de entulho separado de obra com caçamba metálica - terra, alvenaria, concreto, argamassa, madeira, papel, plástico ou metal</t>
  </si>
  <si>
    <t>05.08.140</t>
  </si>
  <si>
    <t>m³xkm</t>
  </si>
  <si>
    <t>Transporte de entulho, para distâncias superiores ao 20° km (100km)</t>
  </si>
  <si>
    <t>Rodapé em granito, espessura de 3 cm e altura de 7 cm ARDOSIA</t>
  </si>
  <si>
    <t>Hidrorrepelente incolor para fachada à base de silano-siloxano oligomérico disperso em água AREA TOTAL</t>
  </si>
  <si>
    <t>Assentamento de pisos e revestimentos cerâmicos com argamassa mista (sanitário)</t>
  </si>
  <si>
    <t>04.18.370</t>
  </si>
  <si>
    <t>Remoção de condutor aparente diâmetro externo até 6,5 mm</t>
  </si>
  <si>
    <t>04.18.390</t>
  </si>
  <si>
    <t>Remoção de condutor embutido diâmetro externo até 6,5 mm</t>
  </si>
  <si>
    <t>04.20.040</t>
  </si>
  <si>
    <t>Remoção de lâmpada</t>
  </si>
  <si>
    <t>04.30.020</t>
  </si>
  <si>
    <t>Remoção de calha ou rufo</t>
  </si>
  <si>
    <t>Calha, rufo, afins em chapa galvanizada nº 24 - corte 0,33 m</t>
  </si>
  <si>
    <t>28.01.020</t>
  </si>
  <si>
    <t>04.14.020</t>
  </si>
  <si>
    <t>Retirada de vidro ou espelho com raspagem da massa ou retirada de baguete</t>
  </si>
  <si>
    <t>04.14.040</t>
  </si>
  <si>
    <t>Retirada de esquadria em vidro</t>
  </si>
  <si>
    <t>26.01.020</t>
  </si>
  <si>
    <t>Vidro liso transparente de 3 mm</t>
  </si>
  <si>
    <t>26.20.010</t>
  </si>
  <si>
    <t>Massa para vidro</t>
  </si>
  <si>
    <t>B.01.000.010111</t>
  </si>
  <si>
    <t>Carpinteiro</t>
  </si>
  <si>
    <t>B.01.000.010112</t>
  </si>
  <si>
    <t>Ajudante de carpinteiro</t>
  </si>
  <si>
    <t>B.01.000.010130</t>
  </si>
  <si>
    <t>Marceneiro</t>
  </si>
  <si>
    <t>18.11.042</t>
  </si>
  <si>
    <t>Revestimento em placa cerâmica esmaltada de 20x20 cm, tipo monocolor, assentado e rejuntado com argamassa industrializada</t>
  </si>
  <si>
    <t>49.03.020</t>
  </si>
  <si>
    <t>Caixa de gordura em alvenaria, 60 x 60 x 60 cm</t>
  </si>
  <si>
    <t>19.03.090</t>
  </si>
  <si>
    <t>Revestimento em pedra Miracema</t>
  </si>
  <si>
    <t>19.03.100</t>
  </si>
  <si>
    <t>Rodapé em pedra Miracema, altura de 5,75 cm</t>
  </si>
  <si>
    <t>37.04.260</t>
  </si>
  <si>
    <t>Quadro de distribuição universal de sobrepor, para disjuntores 24 DIN/18 Bolt-on - 150 A - sem componentes</t>
  </si>
  <si>
    <t>37.13.630</t>
  </si>
  <si>
    <t>Disjuntor termomagnético, bipolar 220/380 V, corrente de 10 A até 50 A</t>
  </si>
  <si>
    <t>37.13.640</t>
  </si>
  <si>
    <t>Disjuntor termomagnético, bipolar 220/380 V, corrente de 60 A até 100 A</t>
  </si>
  <si>
    <t>38.04.040</t>
  </si>
  <si>
    <t>Eletroduto galvanizado, médio de ¾" - com acessórios</t>
  </si>
  <si>
    <t>44.03.210</t>
  </si>
  <si>
    <t>Ducha cromada simples</t>
  </si>
  <si>
    <t>41.02.551</t>
  </si>
  <si>
    <t>Lâmpada led tubular T8 com base G13, de 1850 até 2000 Im - 18 a 20W</t>
  </si>
  <si>
    <t>41.05.240</t>
  </si>
  <si>
    <t>Lâmpada de vapor de sódio elipsoidal ou tubular, base E40 de 250 W</t>
  </si>
  <si>
    <t>41.13.040</t>
  </si>
  <si>
    <t>Luminária blindada de sobrepor ou pendente em calha fechada, para 1 lâmpada fluorescente de 32 W/36 W/40 W</t>
  </si>
  <si>
    <t>34.01.020</t>
  </si>
  <si>
    <t>Limpeza e regularização de áreas para ajardinamento (jardins e canteiros)</t>
  </si>
  <si>
    <t>34.01.010</t>
  </si>
  <si>
    <t>Terra vegetal orgânica comum</t>
  </si>
  <si>
    <t>34.02.040</t>
  </si>
  <si>
    <t>Plantio de grama batatais em placas (jardins e canteiros)</t>
  </si>
  <si>
    <t>B.01.000.010109</t>
  </si>
  <si>
    <t>Esgoteiro/cavoqueiro</t>
  </si>
  <si>
    <t>B.01.000.010106</t>
  </si>
  <si>
    <t>Azulejista</t>
  </si>
  <si>
    <t>04.04.020</t>
  </si>
  <si>
    <t>Retirada de revestimento em pedra, granito ou mármore, em piso</t>
  </si>
  <si>
    <t>23.02.030</t>
  </si>
  <si>
    <t>Porta macho e fêmea com batente de madeira - 70 x 210 cm</t>
  </si>
  <si>
    <t>3.11</t>
  </si>
  <si>
    <t>3.12</t>
  </si>
  <si>
    <t>3.13</t>
  </si>
  <si>
    <t>3.14</t>
  </si>
  <si>
    <t>3.15</t>
  </si>
  <si>
    <t>3.16</t>
  </si>
  <si>
    <t>3.17</t>
  </si>
  <si>
    <t>3.18</t>
  </si>
  <si>
    <t>3.19</t>
  </si>
  <si>
    <t>3.20</t>
  </si>
  <si>
    <t>4.12</t>
  </si>
  <si>
    <t>7.1</t>
  </si>
  <si>
    <t>7.2</t>
  </si>
  <si>
    <t>7.3</t>
  </si>
  <si>
    <t>8.5</t>
  </si>
  <si>
    <t>8.6</t>
  </si>
  <si>
    <t>8.7</t>
  </si>
  <si>
    <t>8.8</t>
  </si>
  <si>
    <t>8.9</t>
  </si>
  <si>
    <t>8.12</t>
  </si>
  <si>
    <t>8.13</t>
  </si>
  <si>
    <t>9.1</t>
  </si>
  <si>
    <t>9.2</t>
  </si>
  <si>
    <t>9.3</t>
  </si>
  <si>
    <t>9.4</t>
  </si>
  <si>
    <t>12.1</t>
  </si>
  <si>
    <t>12.2</t>
  </si>
  <si>
    <t>12.3</t>
  </si>
  <si>
    <t>12.4</t>
  </si>
  <si>
    <t>13.1</t>
  </si>
  <si>
    <t>13.2</t>
  </si>
  <si>
    <t>13.3</t>
  </si>
  <si>
    <t>13.4</t>
  </si>
  <si>
    <t>14.1</t>
  </si>
  <si>
    <t>14.2</t>
  </si>
  <si>
    <t>14.3</t>
  </si>
  <si>
    <t>14.4</t>
  </si>
  <si>
    <t>14.5</t>
  </si>
  <si>
    <t>14.6</t>
  </si>
  <si>
    <t>14.7</t>
  </si>
  <si>
    <t>14.8</t>
  </si>
  <si>
    <t>14.9</t>
  </si>
  <si>
    <t>39.03.174</t>
  </si>
  <si>
    <t>Cabo de cobre de 4 mm², isolamento 0,6/1 kV - isolação em PVC 70°C.</t>
  </si>
  <si>
    <t>39.03.182</t>
  </si>
  <si>
    <t>Cabo de cobre de 10 mm², isolamento 0,6/1 kV - isolação em PVC 70°C</t>
  </si>
  <si>
    <t>39.04.050</t>
  </si>
  <si>
    <t>Cabo de cobre nu, têmpera mole, classe 2, de 16 mm²</t>
  </si>
  <si>
    <t>40.01.040</t>
  </si>
  <si>
    <t>Caixa de ferro estampada 4" x 4"</t>
  </si>
  <si>
    <t>40.01.020</t>
  </si>
  <si>
    <t>Caixa de ferro estampada 4" x 2"</t>
  </si>
  <si>
    <t>40.01.080</t>
  </si>
  <si>
    <t>Caixa de ferro estampada octogonal fundo móvel 4" x 4"</t>
  </si>
  <si>
    <t>40.05.140</t>
  </si>
  <si>
    <t>Interruptor com 3 teclas, 2 simples, 1 paralelo e placa</t>
  </si>
  <si>
    <t>38.04.080</t>
  </si>
  <si>
    <t>Eletroduto galvanizado, médio de 1 ¼" - com acessórios</t>
  </si>
  <si>
    <t>39.02.016</t>
  </si>
  <si>
    <t>Cabo de cobre de 2,5 mm², isolamento 750 V - isolação em PVC 70°C</t>
  </si>
  <si>
    <t>44.03.480</t>
  </si>
  <si>
    <t>Torneira de mesa para lavatório compacta, acionamento hidromecânico, em latão cromado, DN= ½"</t>
  </si>
  <si>
    <t>Reservatório de baixa pressão 600L 4mca resistente a corrosão</t>
  </si>
  <si>
    <t xml:space="preserve">Coletor solar de 2m² </t>
  </si>
  <si>
    <t>União de cobre 22mm</t>
  </si>
  <si>
    <t>Chave contatora</t>
  </si>
  <si>
    <t>Kit de bombeamento</t>
  </si>
  <si>
    <t>Kit hidráulico</t>
  </si>
  <si>
    <t>Controlador de resistência</t>
  </si>
  <si>
    <t>Serviço de interligação</t>
  </si>
  <si>
    <t xml:space="preserve">Remoção de pintura em massa com lixamento </t>
  </si>
  <si>
    <t>9.5</t>
  </si>
  <si>
    <t>9.6</t>
  </si>
  <si>
    <t>9.7</t>
  </si>
  <si>
    <t>12.5</t>
  </si>
  <si>
    <t>12.6</t>
  </si>
  <si>
    <t>12.7</t>
  </si>
  <si>
    <t>12.8</t>
  </si>
  <si>
    <t>12.9</t>
  </si>
  <si>
    <t>Base de vigilância</t>
  </si>
  <si>
    <t>Equipamentos sanitários, hidráulica e esgoto</t>
  </si>
  <si>
    <t>46.01.070</t>
  </si>
  <si>
    <t>Tubo de PVC rígido soldável marrom, DN= 75 mm, (2 ½"), inclusive conexões</t>
  </si>
  <si>
    <t>Grupo gerador a diesel</t>
  </si>
  <si>
    <t>Gerador de energia cabinado de 8,1 Kva com tanque de combustível acoplado de 15 litros e autonomia para 9h com tensão de saída nominal de 220v</t>
  </si>
  <si>
    <t>8.10</t>
  </si>
  <si>
    <t>8.11</t>
  </si>
  <si>
    <t>9.8</t>
  </si>
  <si>
    <t>9.9</t>
  </si>
  <si>
    <t>9.10</t>
  </si>
  <si>
    <t>9.11</t>
  </si>
  <si>
    <t>9.12</t>
  </si>
  <si>
    <t>9.13</t>
  </si>
  <si>
    <t>9.14</t>
  </si>
  <si>
    <t>9.15</t>
  </si>
  <si>
    <t>9.16</t>
  </si>
  <si>
    <t>9.17</t>
  </si>
  <si>
    <t>9.18</t>
  </si>
  <si>
    <t>9.19</t>
  </si>
  <si>
    <t>9.20</t>
  </si>
  <si>
    <t>9.21</t>
  </si>
  <si>
    <t>9.22</t>
  </si>
  <si>
    <t>9.23</t>
  </si>
  <si>
    <t>9.24</t>
  </si>
  <si>
    <t>9.25</t>
  </si>
  <si>
    <t>9.26</t>
  </si>
  <si>
    <t>9.27</t>
  </si>
  <si>
    <t>9.28</t>
  </si>
  <si>
    <t>9.29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</si>
  <si>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</si>
  <si>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</si>
  <si>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</si>
  <si>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</si>
  <si>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</si>
  <si>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</si>
  <si>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</si>
  <si>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</si>
  <si>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</si>
  <si>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</si>
  <si>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</si>
  <si>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</si>
  <si>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</si>
  <si>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</si>
  <si>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</si>
  <si>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</si>
  <si>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</si>
  <si>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</si>
  <si>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</si>
  <si>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</si>
  <si>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</si>
  <si>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</si>
  <si>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</si>
  <si>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</si>
  <si>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</si>
  <si>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</si>
  <si>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</si>
  <si>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14.10</t>
  </si>
  <si>
    <t>14.11</t>
  </si>
  <si>
    <t>14.12</t>
  </si>
  <si>
    <t>14.13</t>
  </si>
  <si>
    <t>14.14</t>
  </si>
  <si>
    <t>14.15</t>
  </si>
  <si>
    <t>14.16</t>
  </si>
  <si>
    <t>14.17</t>
  </si>
  <si>
    <t>14.18</t>
  </si>
  <si>
    <t>14.19</t>
  </si>
  <si>
    <t>14.20</t>
  </si>
  <si>
    <t>14.21</t>
  </si>
  <si>
    <t>14.22</t>
  </si>
  <si>
    <t>14.23</t>
  </si>
  <si>
    <t>14.24</t>
  </si>
  <si>
    <t>14.25</t>
  </si>
  <si>
    <t>14.26</t>
  </si>
  <si>
    <t>14.27</t>
  </si>
  <si>
    <t>15.1</t>
  </si>
  <si>
    <t>15.2</t>
  </si>
  <si>
    <t>15.3</t>
  </si>
  <si>
    <t>15.4</t>
  </si>
  <si>
    <t>16.1</t>
  </si>
  <si>
    <t>16.2</t>
  </si>
  <si>
    <t>16.3</t>
  </si>
  <si>
    <t>16.4</t>
  </si>
  <si>
    <t>16.5</t>
  </si>
  <si>
    <t>16.6</t>
  </si>
  <si>
    <t>16.7</t>
  </si>
  <si>
    <t>16.8</t>
  </si>
  <si>
    <t>16.9</t>
  </si>
  <si>
    <t>Descrição</t>
  </si>
  <si>
    <t>MÊS 1</t>
  </si>
  <si>
    <t>MÊS 2</t>
  </si>
  <si>
    <t>MÊS 3</t>
  </si>
  <si>
    <t>R$</t>
  </si>
  <si>
    <t>%</t>
  </si>
  <si>
    <t>MÊS 4</t>
  </si>
  <si>
    <t xml:space="preserve">Instalações Elétricas </t>
  </si>
  <si>
    <t>Administração local (10%)</t>
  </si>
  <si>
    <t>Cronograma físico X financeiro da Base de Vigilância de Cambucá</t>
  </si>
  <si>
    <t>MÊS 5</t>
  </si>
  <si>
    <t>MÊS 6</t>
  </si>
  <si>
    <t>16.33.022</t>
  </si>
  <si>
    <t>01.28.010</t>
  </si>
  <si>
    <t xml:space="preserve">MERCADO </t>
  </si>
  <si>
    <t>11.01.160</t>
  </si>
  <si>
    <t>Concreto usinado, fck = 30,0 MPa</t>
  </si>
  <si>
    <t>10.01.040</t>
  </si>
  <si>
    <t>Armadura em barra de aço CA-50 (A ou B) fyk = 500 MPa</t>
  </si>
  <si>
    <t>15.5</t>
  </si>
  <si>
    <t>15.6</t>
  </si>
  <si>
    <t>03.02.020</t>
  </si>
  <si>
    <t>Demolição manual de alvenaria de fundação/embasamento</t>
  </si>
  <si>
    <t>06.02.020</t>
  </si>
  <si>
    <t>Escavação manual em solo de 1ª e 2ª categoria em vala ou cava até 1,50 m</t>
  </si>
  <si>
    <t>08.02.050</t>
  </si>
  <si>
    <t>Cimbramento tubular metálico</t>
  </si>
  <si>
    <t>m³xmês</t>
  </si>
  <si>
    <t>08.02.060</t>
  </si>
  <si>
    <t>Montagem e desmontagem de cimbramento tubular metálico</t>
  </si>
  <si>
    <t>11.16.020</t>
  </si>
  <si>
    <t>Lançamento, espalhamento e adensamento de concreto ou massa em lastro e/ou enchimento</t>
  </si>
  <si>
    <t>11.18.040</t>
  </si>
  <si>
    <t>Lastro de pedra britada</t>
  </si>
  <si>
    <t>14.40.090</t>
  </si>
  <si>
    <t>Tela galvanizada para fixação de alvenaria com dimensão de 12x50cm</t>
  </si>
  <si>
    <t>32.17.060</t>
  </si>
  <si>
    <t>Impermeabilização com cimento cristalizante para pressão hidrostática positiva</t>
  </si>
  <si>
    <t>15.05.520</t>
  </si>
  <si>
    <t>Placas, vigas e pilares em concreto armado pré-moldado - fck= 35 MPa</t>
  </si>
  <si>
    <t>01.23.010</t>
  </si>
  <si>
    <t>Taxa de mobilização e desmobilização de equipamentos para execução de corte em concreto armado</t>
  </si>
  <si>
    <t>01.02.071</t>
  </si>
  <si>
    <t>Parecer técnico de fundações, contenções e recomendações gerais, para empreendimentos com área construída até 1.000 m²</t>
  </si>
  <si>
    <t>01.23.030</t>
  </si>
  <si>
    <t>Preparo de ponte de aderência com adesivo a base de epóxi</t>
  </si>
  <si>
    <t>B.01.000.010139</t>
  </si>
  <si>
    <t>Pedreiro</t>
  </si>
  <si>
    <t>15.7</t>
  </si>
  <si>
    <t>15.8</t>
  </si>
  <si>
    <t>15.9</t>
  </si>
  <si>
    <t>15.10</t>
  </si>
  <si>
    <t>15.11</t>
  </si>
  <si>
    <t>15.12</t>
  </si>
  <si>
    <t>15.13</t>
  </si>
  <si>
    <t>15.14</t>
  </si>
  <si>
    <t>15.15</t>
  </si>
  <si>
    <t>15.16</t>
  </si>
  <si>
    <t>15.17</t>
  </si>
  <si>
    <t>15.18</t>
  </si>
  <si>
    <t>Estrutura de madeira (Recuperação pilar)</t>
  </si>
  <si>
    <t>40.06.040</t>
  </si>
  <si>
    <t>Condulete metálico de 3/4´</t>
  </si>
  <si>
    <t>Ferragem completa com maçaneta tipo alavanca, para porta externa com 2 folhas</t>
  </si>
  <si>
    <t>Ferragem completa com maçaneta tipo alavanca, para porta externa com 1 folha</t>
  </si>
  <si>
    <t>Conjunto motor-bomba submersível para poço profundo de 6´, Q= 20 a 34m³/h, Hman= 56,5 a 32 mca, até 8 HP</t>
  </si>
  <si>
    <t>DEMONSTRATIVO DE COMPOSIÇÃO DO BDI</t>
  </si>
  <si>
    <t>TAXA REPRESENTATIVA DO LUCRO</t>
  </si>
  <si>
    <t>Lucro estimado</t>
  </si>
  <si>
    <t>PARCELAS RELATIVAS A DESPESAS DE RATEIO DA ADM. CENTRAL</t>
  </si>
  <si>
    <t>Administração Central</t>
  </si>
  <si>
    <t>PARCELAS RELATIVAS AS DESPESAS FINANCEIRAS</t>
  </si>
  <si>
    <t>Despesas Financeiras</t>
  </si>
  <si>
    <t>PARCELAS RELATIVAS A SEGUROS, RISCOS E GARANTIAS DE OBRA</t>
  </si>
  <si>
    <t>Seguros</t>
  </si>
  <si>
    <t>Garantias</t>
  </si>
  <si>
    <t>Riscos</t>
  </si>
  <si>
    <t>PARCELAS RELATIVAS À INCIDENCIA DE TRIBUTOS</t>
  </si>
  <si>
    <t>5.1</t>
  </si>
  <si>
    <t>Imposto sobre Serviços - ISS</t>
  </si>
  <si>
    <t>5.2</t>
  </si>
  <si>
    <t>Impostos que incidem sobre faturamento - PIS</t>
  </si>
  <si>
    <t>Impostos que incidem sobre faturamento - COFINS</t>
  </si>
  <si>
    <t>5.4</t>
  </si>
  <si>
    <t>Contribuição Previdenciaria</t>
  </si>
  <si>
    <r>
      <t xml:space="preserve">BDI = </t>
    </r>
    <r>
      <rPr>
        <u/>
        <sz val="11"/>
        <color theme="1"/>
        <rFont val="Calibri"/>
        <family val="2"/>
        <scheme val="minor"/>
      </rPr>
      <t>(1+("2.1"+"4.1"+"4.2"+"4.3"))x(1+"3.1")x(1+"1.1")</t>
    </r>
    <r>
      <rPr>
        <sz val="11"/>
        <color theme="1"/>
        <rFont val="Calibri"/>
        <family val="2"/>
        <scheme val="minor"/>
      </rPr>
      <t xml:space="preserve"> -1</t>
    </r>
  </si>
  <si>
    <t>(1-("5.1"+"5.2"+"5.3"+"5.4"))</t>
  </si>
  <si>
    <r>
      <rPr>
        <b/>
        <sz val="14"/>
        <color theme="1"/>
        <rFont val="Calibri"/>
        <family val="2"/>
        <scheme val="minor"/>
      </rPr>
      <t>BDI</t>
    </r>
    <r>
      <rPr>
        <sz val="12"/>
        <color theme="1"/>
        <rFont val="Calibri"/>
        <family val="2"/>
        <scheme val="minor"/>
      </rPr>
      <t xml:space="preserve"> adotado</t>
    </r>
  </si>
  <si>
    <t>Especifico para prefeitura de Ubatuba</t>
  </si>
  <si>
    <t>Componentes do BDI indicado pelo Acordão TCU-Plenario nº2622/2013 para obras de "Construção de edificios"</t>
  </si>
  <si>
    <t>BDI (26,66%)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</si>
</sst>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R$&quot;\ #,##0.00;\-&quot;R$&quot;\ #,##0.00"/>
    <numFmt numFmtId="43" formatCode="_-* #,##0.00_-;\-* #,##0.00_-;_-* &quot;-&quot;??_-;_-@_-"/>
    <numFmt numFmtId="164" formatCode="0.0%"/>
    <numFmt numFmtId="165" formatCode="_(* #,##0.00_);_(* \(#,##0.00\);_(* &quot;-&quot;??_);_(@_)"/>
    <numFmt numFmtId="166" formatCode="_ * #,##0.00_)\ _R_$_ ;_ * \(#,##0.00\)\ _R_$_ ;_ * &quot;-&quot;??_)\ _R_$_ ;_ @_ "/>
  </numFmts>
  <fonts count="20">
    <font>
      <sz val="11"/>
      <color theme="1"/>
      <name val="Calibri"/>
      <family val="2"/>
      <scheme val="minor"/>
    </font>
    <font>
      <sz val="11"/>
      <color theme="1"/>
      <name val="Calibri"/>
      <family val="2"/>
      <scheme val="minor"/>
    </font>
    <font>
      <sz val="11"/>
      <color theme="1"/>
      <name val="Ecofont Vera Sans"/>
      <family val="2"/>
    </font>
    <font>
      <sz val="11"/>
      <color indexed="8"/>
      <name val="Calibri"/>
      <family val="2"/>
      <scheme val="minor"/>
    </font>
    <font>
      <sz val="11"/>
      <color indexed="8"/>
      <name val="Ecofont Vera Sans"/>
      <family val="2"/>
    </font>
    <font>
      <b/>
      <sz val="11"/>
      <name val="Ecofont Vera Sans"/>
      <family val="2"/>
    </font>
    <font>
      <sz val="11"/>
      <name val="Ecofont Vera Sans"/>
      <family val="2"/>
    </font>
    <font>
      <b/>
      <sz val="11"/>
      <color indexed="8"/>
      <name val="Ecofont Vera Sans"/>
      <family val="2"/>
    </font>
    <font>
      <b/>
      <sz val="11"/>
      <color theme="1"/>
      <name val="Ecofont Vera Sans"/>
      <family val="2"/>
    </font>
    <font>
      <sz val="10"/>
      <name val="Arial"/>
      <family val="2"/>
    </font>
    <font>
      <sz val="10"/>
      <name val="Ecofont Vera Sans"/>
      <family val="2"/>
    </font>
    <font>
      <sz val="8"/>
      <name val="Ecofont Vera Sans"/>
      <family val="2"/>
    </font>
    <font>
      <b/>
      <sz val="10"/>
      <name val="Ecofont Vera Sans"/>
      <family val="2"/>
    </font>
    <font>
      <b/>
      <sz val="11"/>
      <color theme="1"/>
      <name val="Calibri"/>
      <family val="2"/>
      <scheme val="minor"/>
    </font>
    <font>
      <sz val="11"/>
      <color rgb="FF000000"/>
      <name val="Ecofont Vera Sans"/>
      <family val="2"/>
    </font>
    <font>
      <u/>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indexed="9"/>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bgColor indexed="64"/>
      </patternFill>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s>
  <borders count="47">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right/>
      <top style="hair">
        <color indexed="64"/>
      </top>
      <bottom style="hair">
        <color auto="1"/>
      </bottom>
      <diagonal/>
    </border>
    <border>
      <left/>
      <right style="thin">
        <color auto="1"/>
      </right>
      <top style="hair">
        <color indexed="64"/>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thin">
        <color auto="1"/>
      </right>
      <top style="thin">
        <color auto="1"/>
      </top>
      <bottom/>
      <diagonal/>
    </border>
    <border>
      <left/>
      <right/>
      <top/>
      <bottom style="hair">
        <color auto="1"/>
      </bottom>
      <diagonal/>
    </border>
    <border>
      <left style="hair">
        <color auto="1"/>
      </left>
      <right style="thin">
        <color auto="1"/>
      </right>
      <top/>
      <bottom style="hair">
        <color auto="1"/>
      </bottom>
      <diagonal/>
    </border>
    <border>
      <left style="thin">
        <color auto="1"/>
      </left>
      <right/>
      <top/>
      <bottom style="hair">
        <color auto="1"/>
      </bottom>
      <diagonal/>
    </border>
    <border>
      <left style="hair">
        <color auto="1"/>
      </left>
      <right/>
      <top/>
      <bottom style="hair">
        <color auto="1"/>
      </bottom>
      <diagonal/>
    </border>
    <border>
      <left/>
      <right style="thin">
        <color auto="1"/>
      </right>
      <top/>
      <bottom style="hair">
        <color auto="1"/>
      </bottom>
      <diagonal/>
    </border>
    <border>
      <left style="thin">
        <color auto="1"/>
      </left>
      <right/>
      <top/>
      <bottom/>
      <diagonal/>
    </border>
    <border>
      <left style="thin">
        <color auto="1"/>
      </left>
      <right style="thin">
        <color auto="1"/>
      </right>
      <top style="hair">
        <color auto="1"/>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auto="1"/>
      </right>
      <top/>
      <bottom/>
      <diagonal/>
    </border>
    <border>
      <left style="thin">
        <color indexed="64"/>
      </left>
      <right style="thin">
        <color auto="1"/>
      </right>
      <top/>
      <bottom style="thin">
        <color indexed="64"/>
      </bottom>
      <diagonal/>
    </border>
    <border>
      <left style="hair">
        <color auto="1"/>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9" fontId="1" fillId="0" borderId="0" applyFont="0" applyFill="0" applyBorder="0" applyAlignment="0" applyProtection="0"/>
    <xf numFmtId="0" fontId="9" fillId="0" borderId="0"/>
    <xf numFmtId="165" fontId="9" fillId="0" borderId="0" applyFont="0" applyFill="0" applyBorder="0" applyAlignment="0" applyProtection="0"/>
    <xf numFmtId="43" fontId="3" fillId="0" borderId="0" applyFont="0" applyFill="0" applyBorder="0" applyAlignment="0" applyProtection="0"/>
    <xf numFmtId="166" fontId="9" fillId="0" borderId="0" applyFont="0" applyFill="0" applyBorder="0" applyAlignment="0" applyProtection="0"/>
    <xf numFmtId="0" fontId="9" fillId="0" borderId="0"/>
  </cellStyleXfs>
  <cellXfs count="235">
    <xf numFmtId="0" fontId="0" fillId="0" borderId="0" xfId="0"/>
    <xf numFmtId="2" fontId="4" fillId="0" borderId="1" xfId="2" applyNumberFormat="1" applyFont="1" applyBorder="1" applyAlignment="1">
      <alignment horizontal="center" vertical="center"/>
    </xf>
    <xf numFmtId="2" fontId="4" fillId="0" borderId="1" xfId="2" applyNumberFormat="1" applyFont="1" applyBorder="1" applyAlignment="1">
      <alignment vertical="center" wrapText="1"/>
    </xf>
    <xf numFmtId="43" fontId="4" fillId="0" borderId="0" xfId="3" applyNumberFormat="1" applyFont="1" applyBorder="1" applyAlignment="1">
      <alignment vertical="center"/>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4" fillId="0" borderId="1" xfId="0" applyFont="1" applyBorder="1" applyAlignment="1">
      <alignment vertical="center" wrapText="1"/>
    </xf>
    <xf numFmtId="43" fontId="5" fillId="3" borderId="1" xfId="1" applyNumberFormat="1" applyFont="1" applyFill="1" applyBorder="1" applyAlignment="1">
      <alignment horizontal="center" vertical="center" wrapText="1"/>
    </xf>
    <xf numFmtId="43" fontId="8" fillId="3" borderId="9" xfId="1" applyNumberFormat="1" applyFont="1" applyFill="1" applyBorder="1" applyAlignment="1">
      <alignment horizontal="center" vertical="center"/>
    </xf>
    <xf numFmtId="0" fontId="6" fillId="0" borderId="8" xfId="0" applyNumberFormat="1" applyFont="1" applyFill="1" applyBorder="1" applyAlignment="1" applyProtection="1">
      <alignment horizontal="left" vertical="center" wrapText="1"/>
      <protection locked="0"/>
    </xf>
    <xf numFmtId="2" fontId="4" fillId="0" borderId="8" xfId="2" applyNumberFormat="1" applyFont="1" applyBorder="1" applyAlignment="1">
      <alignment horizontal="left" vertical="center"/>
    </xf>
    <xf numFmtId="0" fontId="5" fillId="2" borderId="8"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4" fontId="4" fillId="2" borderId="11" xfId="1" applyNumberFormat="1" applyFont="1" applyFill="1" applyBorder="1" applyAlignment="1">
      <alignment horizontal="right" vertical="center" wrapText="1"/>
    </xf>
    <xf numFmtId="2" fontId="4" fillId="2" borderId="11" xfId="1" applyNumberFormat="1" applyFont="1" applyFill="1" applyBorder="1" applyAlignment="1">
      <alignment horizontal="right" vertical="center" wrapText="1"/>
    </xf>
    <xf numFmtId="4" fontId="7" fillId="2" borderId="12" xfId="1" applyNumberFormat="1" applyFont="1" applyFill="1" applyBorder="1" applyAlignment="1">
      <alignment horizontal="right" vertical="center" wrapText="1"/>
    </xf>
    <xf numFmtId="0" fontId="6" fillId="0" borderId="16" xfId="0" applyNumberFormat="1" applyFont="1" applyFill="1" applyBorder="1" applyAlignment="1" applyProtection="1">
      <alignment horizontal="left" vertical="center" wrapText="1"/>
      <protection locked="0"/>
    </xf>
    <xf numFmtId="2" fontId="4" fillId="0" borderId="11" xfId="2" applyNumberFormat="1" applyFont="1" applyBorder="1" applyAlignment="1">
      <alignment horizontal="center" vertical="center"/>
    </xf>
    <xf numFmtId="2" fontId="4" fillId="0" borderId="11" xfId="2" applyNumberFormat="1" applyFont="1" applyBorder="1" applyAlignment="1">
      <alignment vertical="center" wrapText="1"/>
    </xf>
    <xf numFmtId="43" fontId="4" fillId="0" borderId="11" xfId="3" applyNumberFormat="1" applyFont="1" applyBorder="1" applyAlignment="1">
      <alignment vertical="center"/>
    </xf>
    <xf numFmtId="2" fontId="4" fillId="0" borderId="1" xfId="2" applyNumberFormat="1" applyFont="1" applyFill="1" applyBorder="1" applyAlignment="1">
      <alignment vertical="center" wrapText="1"/>
    </xf>
    <xf numFmtId="2" fontId="4" fillId="2" borderId="3" xfId="1" applyNumberFormat="1" applyFont="1" applyFill="1" applyBorder="1" applyAlignment="1">
      <alignment horizontal="right" vertical="center" wrapText="1"/>
    </xf>
    <xf numFmtId="0" fontId="0" fillId="0" borderId="0" xfId="0" applyAlignment="1">
      <alignment vertical="center"/>
    </xf>
    <xf numFmtId="0" fontId="6" fillId="2" borderId="2" xfId="0" applyFont="1" applyFill="1" applyBorder="1" applyAlignment="1">
      <alignment horizontal="center" vertical="center" wrapText="1"/>
    </xf>
    <xf numFmtId="0" fontId="5" fillId="2" borderId="11" xfId="0" applyFont="1" applyFill="1" applyBorder="1" applyAlignment="1">
      <alignment vertical="center" wrapText="1"/>
    </xf>
    <xf numFmtId="0" fontId="2" fillId="0" borderId="0" xfId="0" applyFont="1" applyBorder="1" applyAlignment="1">
      <alignment vertical="center"/>
    </xf>
    <xf numFmtId="0" fontId="2" fillId="3" borderId="13" xfId="0" applyFont="1" applyFill="1" applyBorder="1" applyAlignment="1">
      <alignment horizontal="left" vertical="center"/>
    </xf>
    <xf numFmtId="0" fontId="2" fillId="3" borderId="16" xfId="0" applyFont="1" applyFill="1" applyBorder="1" applyAlignment="1">
      <alignment horizontal="left" vertical="center"/>
    </xf>
    <xf numFmtId="0" fontId="2" fillId="3" borderId="17" xfId="0" applyFont="1" applyFill="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8" fillId="3" borderId="14" xfId="0" applyFont="1" applyFill="1" applyBorder="1" applyAlignment="1">
      <alignment horizontal="center" vertical="center"/>
    </xf>
    <xf numFmtId="43" fontId="2" fillId="0" borderId="9" xfId="0" applyNumberFormat="1" applyFont="1" applyBorder="1" applyAlignment="1">
      <alignment vertical="center"/>
    </xf>
    <xf numFmtId="43" fontId="6" fillId="0" borderId="1" xfId="0" applyNumberFormat="1" applyFont="1" applyFill="1" applyBorder="1" applyAlignment="1">
      <alignment vertical="center" wrapText="1"/>
    </xf>
    <xf numFmtId="43" fontId="2" fillId="3" borderId="14" xfId="0" applyNumberFormat="1" applyFont="1" applyFill="1" applyBorder="1" applyAlignment="1">
      <alignment vertical="center"/>
    </xf>
    <xf numFmtId="43" fontId="8" fillId="3" borderId="20" xfId="0" applyNumberFormat="1" applyFont="1" applyFill="1" applyBorder="1" applyAlignment="1">
      <alignment vertical="center"/>
    </xf>
    <xf numFmtId="43" fontId="8" fillId="3" borderId="15" xfId="0" applyNumberFormat="1" applyFont="1" applyFill="1" applyBorder="1" applyAlignment="1">
      <alignment vertical="center"/>
    </xf>
    <xf numFmtId="43" fontId="2" fillId="3" borderId="11" xfId="0" applyNumberFormat="1" applyFont="1" applyFill="1" applyBorder="1" applyAlignment="1">
      <alignment vertical="center"/>
    </xf>
    <xf numFmtId="43" fontId="8" fillId="3" borderId="2" xfId="0" applyNumberFormat="1" applyFont="1" applyFill="1" applyBorder="1" applyAlignment="1">
      <alignment vertical="center"/>
    </xf>
    <xf numFmtId="43" fontId="8" fillId="3" borderId="12" xfId="0" applyNumberFormat="1" applyFont="1" applyFill="1" applyBorder="1" applyAlignment="1">
      <alignment vertical="center"/>
    </xf>
    <xf numFmtId="43" fontId="2" fillId="3" borderId="18" xfId="0" applyNumberFormat="1" applyFont="1" applyFill="1" applyBorder="1" applyAlignment="1">
      <alignment vertical="center"/>
    </xf>
    <xf numFmtId="43" fontId="8" fillId="3" borderId="21" xfId="0" applyNumberFormat="1" applyFont="1" applyFill="1" applyBorder="1" applyAlignment="1">
      <alignment vertical="center"/>
    </xf>
    <xf numFmtId="43" fontId="8" fillId="3" borderId="19" xfId="0" applyNumberFormat="1" applyFont="1" applyFill="1" applyBorder="1" applyAlignment="1">
      <alignment vertical="center"/>
    </xf>
    <xf numFmtId="43" fontId="2" fillId="0" borderId="0" xfId="0" applyNumberFormat="1" applyFont="1" applyBorder="1" applyAlignment="1">
      <alignment vertical="center"/>
    </xf>
    <xf numFmtId="0" fontId="5" fillId="2" borderId="2" xfId="0" applyFont="1" applyFill="1" applyBorder="1" applyAlignment="1">
      <alignment vertical="center" wrapText="1"/>
    </xf>
    <xf numFmtId="43" fontId="4" fillId="2" borderId="11" xfId="1" applyNumberFormat="1" applyFont="1" applyFill="1" applyBorder="1" applyAlignment="1">
      <alignment horizontal="right" vertical="center" wrapText="1"/>
    </xf>
    <xf numFmtId="43" fontId="4" fillId="2" borderId="3" xfId="1" applyNumberFormat="1" applyFont="1" applyFill="1" applyBorder="1" applyAlignment="1">
      <alignment horizontal="right" vertical="center" wrapText="1"/>
    </xf>
    <xf numFmtId="0" fontId="2" fillId="3" borderId="28" xfId="0" applyFont="1" applyFill="1" applyBorder="1" applyAlignment="1">
      <alignment horizontal="left" vertical="center"/>
    </xf>
    <xf numFmtId="43" fontId="4" fillId="0" borderId="1" xfId="3" applyNumberFormat="1" applyFont="1" applyFill="1" applyBorder="1" applyAlignment="1">
      <alignment vertical="center"/>
    </xf>
    <xf numFmtId="0" fontId="2" fillId="3" borderId="14"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0" xfId="0" applyFont="1" applyAlignment="1">
      <alignment horizontal="center"/>
    </xf>
    <xf numFmtId="0" fontId="5" fillId="2" borderId="11" xfId="0" applyFont="1" applyFill="1" applyBorder="1" applyAlignment="1">
      <alignment horizontal="center" vertical="center" wrapText="1"/>
    </xf>
    <xf numFmtId="0" fontId="4" fillId="0" borderId="1" xfId="0" applyFont="1" applyBorder="1" applyAlignment="1">
      <alignment horizontal="center" vertical="center" wrapText="1"/>
    </xf>
    <xf numFmtId="2" fontId="4" fillId="0" borderId="11" xfId="2" applyNumberFormat="1" applyFont="1" applyBorder="1" applyAlignment="1">
      <alignment horizontal="center" vertical="center" wrapText="1"/>
    </xf>
    <xf numFmtId="43" fontId="6" fillId="0" borderId="11" xfId="0" applyNumberFormat="1" applyFont="1" applyFill="1" applyBorder="1" applyAlignment="1">
      <alignment vertical="center" wrapText="1"/>
    </xf>
    <xf numFmtId="43" fontId="4" fillId="2" borderId="11" xfId="1" applyNumberFormat="1" applyFont="1" applyFill="1" applyBorder="1" applyAlignment="1">
      <alignment vertical="center" wrapText="1"/>
    </xf>
    <xf numFmtId="43" fontId="4" fillId="2" borderId="3" xfId="1" applyNumberFormat="1" applyFont="1" applyFill="1" applyBorder="1" applyAlignment="1">
      <alignment vertical="center" wrapText="1"/>
    </xf>
    <xf numFmtId="43" fontId="7" fillId="2" borderId="12" xfId="1" applyNumberFormat="1" applyFont="1" applyFill="1" applyBorder="1" applyAlignment="1">
      <alignment vertical="center" wrapText="1"/>
    </xf>
    <xf numFmtId="43" fontId="6" fillId="0" borderId="1" xfId="1" applyNumberFormat="1" applyFont="1" applyFill="1" applyBorder="1" applyAlignment="1">
      <alignment vertical="center" wrapText="1"/>
    </xf>
    <xf numFmtId="43" fontId="6" fillId="0" borderId="9" xfId="1" applyNumberFormat="1" applyFont="1" applyFill="1" applyBorder="1" applyAlignment="1">
      <alignment vertical="center" wrapText="1"/>
    </xf>
    <xf numFmtId="43" fontId="6" fillId="0" borderId="12" xfId="1" applyNumberFormat="1" applyFont="1" applyFill="1" applyBorder="1" applyAlignment="1">
      <alignment vertical="center" wrapText="1"/>
    </xf>
    <xf numFmtId="43" fontId="6" fillId="0" borderId="11" xfId="1" applyNumberFormat="1" applyFont="1" applyFill="1" applyBorder="1" applyAlignment="1">
      <alignment vertical="center" wrapText="1"/>
    </xf>
    <xf numFmtId="43" fontId="4" fillId="2" borderId="11" xfId="1"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43" fontId="7" fillId="2" borderId="9" xfId="1" applyNumberFormat="1" applyFont="1" applyFill="1" applyBorder="1" applyAlignment="1">
      <alignment vertical="center" wrapText="1"/>
    </xf>
    <xf numFmtId="2" fontId="4" fillId="0" borderId="11" xfId="2" applyNumberFormat="1" applyFont="1" applyFill="1" applyBorder="1" applyAlignment="1">
      <alignment vertical="center" wrapText="1"/>
    </xf>
    <xf numFmtId="2" fontId="4" fillId="0" borderId="11" xfId="2" applyNumberFormat="1" applyFont="1" applyFill="1" applyBorder="1" applyAlignment="1">
      <alignment horizontal="center" vertical="center"/>
    </xf>
    <xf numFmtId="43" fontId="4" fillId="0" borderId="11" xfId="3" applyNumberFormat="1" applyFont="1" applyFill="1" applyBorder="1" applyAlignment="1">
      <alignment vertical="center"/>
    </xf>
    <xf numFmtId="0" fontId="6" fillId="0" borderId="11" xfId="0" applyFont="1" applyFill="1" applyBorder="1" applyAlignment="1">
      <alignment vertical="center" wrapText="1"/>
    </xf>
    <xf numFmtId="0" fontId="6" fillId="0" borderId="11" xfId="0" applyFont="1" applyFill="1" applyBorder="1" applyAlignment="1">
      <alignment horizontal="center" vertical="center" wrapText="1"/>
    </xf>
    <xf numFmtId="43" fontId="7" fillId="2" borderId="12" xfId="1" applyNumberFormat="1" applyFont="1" applyFill="1" applyBorder="1" applyAlignment="1">
      <alignment horizontal="right" vertical="center" wrapText="1"/>
    </xf>
    <xf numFmtId="0" fontId="2" fillId="3" borderId="26" xfId="0" applyFont="1" applyFill="1" applyBorder="1" applyAlignment="1">
      <alignment horizontal="center" vertical="center"/>
    </xf>
    <xf numFmtId="43" fontId="5" fillId="0" borderId="0" xfId="1" applyFont="1" applyFill="1" applyBorder="1" applyAlignment="1">
      <alignment vertical="center"/>
    </xf>
    <xf numFmtId="0" fontId="8" fillId="3" borderId="11"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26" xfId="0" applyFont="1" applyFill="1" applyBorder="1" applyAlignment="1">
      <alignment horizontal="center" vertical="center"/>
    </xf>
    <xf numFmtId="43" fontId="2" fillId="3" borderId="26" xfId="0" applyNumberFormat="1" applyFont="1" applyFill="1" applyBorder="1" applyAlignment="1">
      <alignment vertical="center"/>
    </xf>
    <xf numFmtId="43" fontId="8" fillId="3" borderId="29" xfId="0" applyNumberFormat="1" applyFont="1" applyFill="1" applyBorder="1" applyAlignment="1">
      <alignment vertical="center"/>
    </xf>
    <xf numFmtId="43" fontId="8" fillId="3" borderId="30" xfId="0" applyNumberFormat="1" applyFont="1" applyFill="1" applyBorder="1" applyAlignment="1">
      <alignment vertical="center"/>
    </xf>
    <xf numFmtId="43" fontId="4" fillId="4" borderId="1" xfId="3" applyFont="1" applyFill="1" applyBorder="1" applyAlignment="1">
      <alignment horizontal="center" vertical="center" wrapText="1"/>
    </xf>
    <xf numFmtId="43" fontId="4" fillId="4" borderId="1" xfId="3" applyFont="1" applyFill="1" applyBorder="1" applyAlignment="1">
      <alignment horizontal="right" vertical="center" wrapText="1"/>
    </xf>
    <xf numFmtId="0" fontId="4" fillId="4" borderId="1" xfId="2" applyFont="1" applyFill="1" applyBorder="1" applyAlignment="1">
      <alignment horizontal="center" vertical="center" wrapText="1"/>
    </xf>
    <xf numFmtId="0" fontId="4" fillId="4" borderId="1" xfId="2" applyFont="1" applyFill="1" applyBorder="1" applyAlignment="1">
      <alignment horizontal="left" vertical="center" wrapText="1"/>
    </xf>
    <xf numFmtId="43" fontId="6" fillId="0" borderId="12" xfId="0" applyNumberFormat="1" applyFont="1" applyFill="1" applyBorder="1" applyAlignment="1">
      <alignment vertical="center" wrapText="1"/>
    </xf>
    <xf numFmtId="0" fontId="6" fillId="0" borderId="28" xfId="0" applyNumberFormat="1" applyFont="1" applyFill="1" applyBorder="1" applyAlignment="1" applyProtection="1">
      <alignment horizontal="left" vertical="center" wrapText="1"/>
      <protection locked="0"/>
    </xf>
    <xf numFmtId="0" fontId="4" fillId="4" borderId="26" xfId="2" applyFont="1" applyFill="1" applyBorder="1" applyAlignment="1">
      <alignment horizontal="center" vertical="center" wrapText="1"/>
    </xf>
    <xf numFmtId="0" fontId="4" fillId="4" borderId="26" xfId="2" applyFont="1" applyFill="1" applyBorder="1" applyAlignment="1">
      <alignment horizontal="left" vertical="center" wrapText="1"/>
    </xf>
    <xf numFmtId="43" fontId="4" fillId="4" borderId="26" xfId="3" applyFont="1" applyFill="1" applyBorder="1" applyAlignment="1">
      <alignment horizontal="center" vertical="center" wrapText="1"/>
    </xf>
    <xf numFmtId="43" fontId="4" fillId="4" borderId="26" xfId="3" applyFont="1" applyFill="1" applyBorder="1" applyAlignment="1">
      <alignment horizontal="right" vertical="center" wrapText="1"/>
    </xf>
    <xf numFmtId="43" fontId="4" fillId="4" borderId="29" xfId="3" applyFont="1" applyFill="1" applyBorder="1" applyAlignment="1">
      <alignment horizontal="right" vertical="center" wrapText="1"/>
    </xf>
    <xf numFmtId="43" fontId="6" fillId="0" borderId="30" xfId="1" applyNumberFormat="1" applyFont="1" applyFill="1" applyBorder="1" applyAlignment="1">
      <alignment vertical="center" wrapText="1"/>
    </xf>
    <xf numFmtId="0" fontId="0" fillId="0" borderId="0" xfId="0" applyFont="1"/>
    <xf numFmtId="0" fontId="10" fillId="0" borderId="33" xfId="0" applyFont="1" applyBorder="1" applyAlignment="1">
      <alignment vertical="center"/>
    </xf>
    <xf numFmtId="0" fontId="11" fillId="0" borderId="34" xfId="0" applyFont="1" applyBorder="1" applyAlignment="1">
      <alignment vertical="center"/>
    </xf>
    <xf numFmtId="0" fontId="10" fillId="0" borderId="31" xfId="0" applyFont="1" applyBorder="1" applyAlignment="1">
      <alignment vertical="center"/>
    </xf>
    <xf numFmtId="0" fontId="11" fillId="0" borderId="35" xfId="0" applyFont="1" applyBorder="1" applyAlignment="1">
      <alignment vertical="center"/>
    </xf>
    <xf numFmtId="0" fontId="6" fillId="0" borderId="0" xfId="0" applyFont="1" applyFill="1" applyBorder="1" applyAlignment="1">
      <alignment vertical="center"/>
    </xf>
    <xf numFmtId="0" fontId="10" fillId="0" borderId="36" xfId="0" applyFont="1" applyBorder="1" applyAlignment="1">
      <alignment vertical="center"/>
    </xf>
    <xf numFmtId="0" fontId="11" fillId="0" borderId="37" xfId="0" applyFont="1" applyBorder="1" applyAlignment="1">
      <alignment vertical="center"/>
    </xf>
    <xf numFmtId="0" fontId="5" fillId="0" borderId="0" xfId="0" applyFont="1" applyFill="1" applyBorder="1" applyAlignment="1">
      <alignment vertical="center"/>
    </xf>
    <xf numFmtId="4" fontId="5" fillId="0" borderId="0" xfId="0" applyNumberFormat="1" applyFont="1" applyFill="1" applyBorder="1" applyAlignment="1">
      <alignment vertical="center"/>
    </xf>
    <xf numFmtId="0" fontId="12" fillId="3" borderId="31" xfId="0" applyFont="1" applyFill="1" applyBorder="1" applyAlignment="1">
      <alignment horizontal="center" vertical="center"/>
    </xf>
    <xf numFmtId="0" fontId="12" fillId="3" borderId="27" xfId="0" applyFont="1" applyFill="1" applyBorder="1" applyAlignment="1">
      <alignment horizontal="center" vertical="center"/>
    </xf>
    <xf numFmtId="49" fontId="5" fillId="0" borderId="0" xfId="0" applyNumberFormat="1" applyFont="1" applyFill="1" applyBorder="1" applyAlignment="1">
      <alignment vertical="center"/>
    </xf>
    <xf numFmtId="4" fontId="5" fillId="0" borderId="0" xfId="0" applyNumberFormat="1" applyFont="1" applyFill="1" applyBorder="1" applyAlignment="1">
      <alignment horizontal="center" vertical="center"/>
    </xf>
    <xf numFmtId="0" fontId="5" fillId="0" borderId="16" xfId="0" applyFont="1" applyFill="1" applyBorder="1" applyAlignment="1">
      <alignment vertical="center" wrapText="1"/>
    </xf>
    <xf numFmtId="43" fontId="6" fillId="0" borderId="32" xfId="1" applyFont="1" applyFill="1" applyBorder="1" applyAlignment="1">
      <alignment horizontal="left" wrapText="1"/>
    </xf>
    <xf numFmtId="43" fontId="5" fillId="0" borderId="0" xfId="1" applyFont="1" applyFill="1" applyBorder="1" applyAlignment="1">
      <alignment vertical="center" wrapText="1"/>
    </xf>
    <xf numFmtId="164" fontId="5" fillId="0" borderId="0" xfId="4" applyNumberFormat="1" applyFont="1" applyFill="1" applyBorder="1" applyAlignment="1">
      <alignment vertical="center" wrapText="1"/>
    </xf>
    <xf numFmtId="43" fontId="0" fillId="0" borderId="0" xfId="0" applyNumberFormat="1" applyFont="1"/>
    <xf numFmtId="9" fontId="0" fillId="0" borderId="0" xfId="4" applyFont="1"/>
    <xf numFmtId="0" fontId="5" fillId="3" borderId="31" xfId="0" applyFont="1" applyFill="1" applyBorder="1" applyAlignment="1">
      <alignment horizontal="left" vertical="center"/>
    </xf>
    <xf numFmtId="4" fontId="5" fillId="3" borderId="38" xfId="0" applyNumberFormat="1" applyFont="1" applyFill="1" applyBorder="1" applyAlignment="1">
      <alignment horizontal="right" vertical="center"/>
    </xf>
    <xf numFmtId="0" fontId="5" fillId="3" borderId="16" xfId="0" applyFont="1" applyFill="1" applyBorder="1" applyAlignment="1">
      <alignment horizontal="left" vertical="center"/>
    </xf>
    <xf numFmtId="4" fontId="5" fillId="3" borderId="32" xfId="0" applyNumberFormat="1" applyFont="1" applyFill="1" applyBorder="1" applyAlignment="1">
      <alignment horizontal="right" vertical="center"/>
    </xf>
    <xf numFmtId="0" fontId="5" fillId="3" borderId="36" xfId="0" applyFont="1" applyFill="1" applyBorder="1" applyAlignment="1">
      <alignment horizontal="left" vertical="center"/>
    </xf>
    <xf numFmtId="4" fontId="5" fillId="3" borderId="39" xfId="0" applyNumberFormat="1" applyFont="1" applyFill="1" applyBorder="1" applyAlignment="1">
      <alignment horizontal="right" vertical="center"/>
    </xf>
    <xf numFmtId="0" fontId="5" fillId="0" borderId="0" xfId="0" applyFont="1" applyFill="1" applyBorder="1" applyAlignment="1">
      <alignment vertical="center" wrapText="1"/>
    </xf>
    <xf numFmtId="0" fontId="5" fillId="0" borderId="0" xfId="0" applyFont="1" applyFill="1" applyBorder="1" applyAlignment="1">
      <alignment horizontal="center" vertical="center"/>
    </xf>
    <xf numFmtId="43" fontId="5" fillId="0" borderId="0" xfId="1" applyFont="1" applyFill="1" applyBorder="1" applyAlignment="1">
      <alignment horizontal="center" vertical="center" wrapText="1"/>
    </xf>
    <xf numFmtId="164" fontId="5" fillId="0" borderId="0" xfId="4" applyNumberFormat="1" applyFont="1" applyFill="1" applyBorder="1" applyAlignment="1">
      <alignment horizontal="center" vertical="center" wrapText="1"/>
    </xf>
    <xf numFmtId="0" fontId="0" fillId="0" borderId="0" xfId="0" applyFill="1" applyBorder="1" applyAlignment="1"/>
    <xf numFmtId="9" fontId="5" fillId="0" borderId="0" xfId="0" applyNumberFormat="1" applyFont="1" applyFill="1" applyBorder="1" applyAlignment="1">
      <alignment vertical="center"/>
    </xf>
    <xf numFmtId="43" fontId="5" fillId="0" borderId="0" xfId="0" applyNumberFormat="1" applyFont="1" applyFill="1" applyBorder="1" applyAlignment="1">
      <alignment vertical="center" wrapText="1"/>
    </xf>
    <xf numFmtId="43" fontId="6" fillId="0" borderId="26" xfId="1" applyNumberFormat="1" applyFont="1" applyFill="1" applyBorder="1" applyAlignment="1">
      <alignment vertical="center" wrapText="1"/>
    </xf>
    <xf numFmtId="0" fontId="8" fillId="3" borderId="2" xfId="0" applyFont="1" applyFill="1" applyBorder="1" applyAlignment="1">
      <alignment horizontal="center" vertical="center"/>
    </xf>
    <xf numFmtId="3" fontId="8" fillId="3" borderId="11" xfId="0" applyNumberFormat="1" applyFont="1" applyFill="1" applyBorder="1" applyAlignment="1">
      <alignment horizontal="center" vertical="center"/>
    </xf>
    <xf numFmtId="43" fontId="8" fillId="3" borderId="11" xfId="0" applyNumberFormat="1" applyFont="1" applyFill="1" applyBorder="1" applyAlignment="1">
      <alignment horizontal="center" vertical="center"/>
    </xf>
    <xf numFmtId="43" fontId="5" fillId="3" borderId="11" xfId="1" applyNumberFormat="1" applyFont="1" applyFill="1" applyBorder="1" applyAlignment="1">
      <alignment horizontal="center" vertical="center" wrapText="1"/>
    </xf>
    <xf numFmtId="43" fontId="5" fillId="3" borderId="3" xfId="1" applyNumberFormat="1" applyFont="1" applyFill="1" applyBorder="1" applyAlignment="1">
      <alignment horizontal="center" vertical="center" wrapText="1"/>
    </xf>
    <xf numFmtId="43" fontId="8" fillId="3" borderId="12" xfId="1" applyNumberFormat="1" applyFont="1" applyFill="1" applyBorder="1" applyAlignment="1">
      <alignment horizontal="center" vertical="center"/>
    </xf>
    <xf numFmtId="2" fontId="4" fillId="0" borderId="2" xfId="2" applyNumberFormat="1" applyFont="1" applyFill="1" applyBorder="1" applyAlignment="1">
      <alignment vertical="center" wrapText="1"/>
    </xf>
    <xf numFmtId="0" fontId="8" fillId="3" borderId="8" xfId="0" applyFont="1" applyFill="1" applyBorder="1" applyAlignment="1">
      <alignment horizontal="center" vertical="center"/>
    </xf>
    <xf numFmtId="0" fontId="4" fillId="0" borderId="1" xfId="2" applyFont="1" applyFill="1" applyBorder="1" applyAlignment="1">
      <alignment horizontal="center" vertical="center" wrapText="1"/>
    </xf>
    <xf numFmtId="0" fontId="4" fillId="0" borderId="1" xfId="2" applyFont="1" applyFill="1" applyBorder="1" applyAlignment="1">
      <alignment horizontal="left" vertical="center" wrapText="1"/>
    </xf>
    <xf numFmtId="43" fontId="4" fillId="0" borderId="1" xfId="3" applyFont="1" applyFill="1" applyBorder="1" applyAlignment="1">
      <alignment horizontal="right" vertical="center" wrapText="1"/>
    </xf>
    <xf numFmtId="0" fontId="2" fillId="5" borderId="0" xfId="0" applyFont="1" applyFill="1" applyBorder="1" applyAlignment="1">
      <alignment vertical="center"/>
    </xf>
    <xf numFmtId="0" fontId="2" fillId="6" borderId="0" xfId="0" applyFont="1" applyFill="1" applyBorder="1" applyAlignment="1">
      <alignment vertical="center"/>
    </xf>
    <xf numFmtId="0" fontId="4" fillId="4" borderId="11" xfId="2" applyFont="1" applyFill="1" applyBorder="1" applyAlignment="1">
      <alignment horizontal="center" vertical="center" wrapText="1"/>
    </xf>
    <xf numFmtId="43" fontId="4" fillId="4" borderId="11" xfId="3" applyFont="1" applyFill="1" applyBorder="1" applyAlignment="1">
      <alignment horizontal="center" vertical="center" wrapText="1"/>
    </xf>
    <xf numFmtId="43" fontId="4" fillId="4" borderId="11" xfId="3" applyFont="1" applyFill="1" applyBorder="1" applyAlignment="1">
      <alignment horizontal="right" vertical="center" wrapText="1"/>
    </xf>
    <xf numFmtId="43" fontId="4" fillId="0" borderId="1" xfId="3" applyFont="1" applyFill="1" applyBorder="1" applyAlignment="1">
      <alignment horizontal="center" vertical="center" wrapText="1"/>
    </xf>
    <xf numFmtId="0" fontId="2" fillId="0" borderId="0" xfId="0" applyFont="1" applyFill="1" applyBorder="1" applyAlignment="1">
      <alignment vertical="center"/>
    </xf>
    <xf numFmtId="0" fontId="5" fillId="0" borderId="8" xfId="0" applyNumberFormat="1" applyFont="1" applyFill="1" applyBorder="1" applyAlignment="1" applyProtection="1">
      <alignment horizontal="left" vertical="center" wrapText="1"/>
      <protection locked="0"/>
    </xf>
    <xf numFmtId="0" fontId="4" fillId="4" borderId="2" xfId="2" applyFont="1" applyFill="1" applyBorder="1" applyAlignment="1">
      <alignment horizontal="left" vertical="center" wrapText="1"/>
    </xf>
    <xf numFmtId="43" fontId="4" fillId="4" borderId="3" xfId="3" applyFont="1" applyFill="1" applyBorder="1" applyAlignment="1">
      <alignment horizontal="right" vertical="center" wrapText="1"/>
    </xf>
    <xf numFmtId="0" fontId="4" fillId="0" borderId="2" xfId="2" applyFont="1" applyFill="1" applyBorder="1" applyAlignment="1">
      <alignment horizontal="left" vertical="center" wrapText="1"/>
    </xf>
    <xf numFmtId="0" fontId="4" fillId="0" borderId="11" xfId="2" applyFont="1" applyFill="1" applyBorder="1" applyAlignment="1">
      <alignment horizontal="center" vertical="center" wrapText="1"/>
    </xf>
    <xf numFmtId="43" fontId="4" fillId="0" borderId="11" xfId="3" applyFont="1" applyFill="1" applyBorder="1" applyAlignment="1">
      <alignment horizontal="center" vertical="center" wrapText="1"/>
    </xf>
    <xf numFmtId="43" fontId="4" fillId="0" borderId="11" xfId="3" applyFont="1" applyFill="1" applyBorder="1" applyAlignment="1">
      <alignment horizontal="right" vertical="center" wrapText="1"/>
    </xf>
    <xf numFmtId="43" fontId="4" fillId="0" borderId="3" xfId="3" applyFont="1" applyFill="1" applyBorder="1" applyAlignment="1">
      <alignment horizontal="right" vertical="center" wrapText="1"/>
    </xf>
    <xf numFmtId="4" fontId="5" fillId="3" borderId="41" xfId="5" applyNumberFormat="1" applyFont="1" applyFill="1" applyBorder="1" applyAlignment="1">
      <alignment vertical="center" wrapText="1"/>
    </xf>
    <xf numFmtId="49" fontId="5" fillId="3" borderId="39" xfId="5" applyNumberFormat="1" applyFont="1" applyFill="1" applyBorder="1" applyAlignment="1">
      <alignment horizontal="center" vertical="center" wrapText="1"/>
    </xf>
    <xf numFmtId="49" fontId="5" fillId="3" borderId="23" xfId="8" applyNumberFormat="1" applyFont="1" applyFill="1" applyBorder="1" applyAlignment="1">
      <alignment horizontal="center" vertical="center" wrapText="1"/>
    </xf>
    <xf numFmtId="4" fontId="5" fillId="3" borderId="6" xfId="8" applyNumberFormat="1" applyFont="1" applyFill="1" applyBorder="1" applyAlignment="1">
      <alignment horizontal="center" vertical="center" wrapText="1"/>
    </xf>
    <xf numFmtId="0" fontId="5" fillId="0" borderId="42" xfId="5" applyNumberFormat="1" applyFont="1" applyFill="1" applyBorder="1" applyAlignment="1">
      <alignment horizontal="center" vertical="center" wrapText="1"/>
    </xf>
    <xf numFmtId="0" fontId="5" fillId="0" borderId="42" xfId="5" applyNumberFormat="1" applyFont="1" applyFill="1" applyBorder="1" applyAlignment="1">
      <alignment horizontal="left" vertical="center" wrapText="1"/>
    </xf>
    <xf numFmtId="4" fontId="6" fillId="0" borderId="39" xfId="5" applyNumberFormat="1" applyFont="1" applyFill="1" applyBorder="1" applyAlignment="1">
      <alignment vertical="center" wrapText="1"/>
    </xf>
    <xf numFmtId="4" fontId="6" fillId="0" borderId="39" xfId="1" applyNumberFormat="1" applyFont="1" applyFill="1" applyBorder="1" applyAlignment="1">
      <alignment vertical="center" wrapText="1"/>
    </xf>
    <xf numFmtId="4" fontId="5" fillId="0" borderId="42" xfId="1" applyNumberFormat="1" applyFont="1" applyFill="1" applyBorder="1" applyAlignment="1">
      <alignment horizontal="right" vertical="center" wrapText="1"/>
    </xf>
    <xf numFmtId="9" fontId="6" fillId="0" borderId="42" xfId="4" applyNumberFormat="1" applyFont="1" applyFill="1" applyBorder="1" applyAlignment="1">
      <alignment horizontal="right" vertical="center" wrapText="1"/>
    </xf>
    <xf numFmtId="0" fontId="5" fillId="0" borderId="42" xfId="0" applyNumberFormat="1" applyFont="1" applyFill="1" applyBorder="1" applyAlignment="1">
      <alignment horizontal="center" vertical="center" wrapText="1"/>
    </xf>
    <xf numFmtId="0" fontId="7" fillId="0" borderId="1" xfId="0" applyFont="1" applyBorder="1" applyAlignment="1">
      <alignment vertical="center" wrapText="1"/>
    </xf>
    <xf numFmtId="4" fontId="6" fillId="0" borderId="42" xfId="5" applyNumberFormat="1" applyFont="1" applyFill="1" applyBorder="1" applyAlignment="1">
      <alignment vertical="center" wrapText="1"/>
    </xf>
    <xf numFmtId="0" fontId="5" fillId="0" borderId="42" xfId="0" applyNumberFormat="1" applyFont="1" applyFill="1" applyBorder="1" applyAlignment="1">
      <alignment vertical="center" wrapText="1"/>
    </xf>
    <xf numFmtId="4" fontId="6" fillId="0" borderId="42" xfId="1" applyNumberFormat="1" applyFont="1" applyFill="1" applyBorder="1" applyAlignment="1">
      <alignment vertical="center" wrapText="1"/>
    </xf>
    <xf numFmtId="0" fontId="7" fillId="0" borderId="42" xfId="0" applyFont="1" applyBorder="1" applyAlignment="1">
      <alignment vertical="center" wrapText="1"/>
    </xf>
    <xf numFmtId="0" fontId="6" fillId="0" borderId="0" xfId="5" applyNumberFormat="1" applyFont="1" applyFill="1" applyBorder="1" applyAlignment="1">
      <alignment horizontal="center" vertical="center" wrapText="1"/>
    </xf>
    <xf numFmtId="0" fontId="6" fillId="0" borderId="0" xfId="9" applyNumberFormat="1" applyFont="1" applyFill="1" applyBorder="1" applyAlignment="1">
      <alignment vertical="center" wrapText="1"/>
    </xf>
    <xf numFmtId="4" fontId="6" fillId="0" borderId="0" xfId="9" applyNumberFormat="1" applyFont="1" applyFill="1" applyBorder="1" applyAlignment="1">
      <alignment horizontal="center" vertical="center" wrapText="1"/>
    </xf>
    <xf numFmtId="4" fontId="6" fillId="0" borderId="0" xfId="1" applyNumberFormat="1" applyFont="1" applyFill="1" applyBorder="1" applyAlignment="1">
      <alignment horizontal="right" vertical="center" wrapText="1"/>
    </xf>
    <xf numFmtId="4" fontId="14" fillId="0" borderId="0" xfId="1" applyNumberFormat="1" applyFont="1" applyBorder="1" applyAlignment="1">
      <alignment horizontal="right" vertical="center" wrapText="1"/>
    </xf>
    <xf numFmtId="9" fontId="6" fillId="0" borderId="0" xfId="4" applyNumberFormat="1" applyFont="1" applyFill="1" applyBorder="1" applyAlignment="1">
      <alignment horizontal="right" vertical="center" wrapText="1"/>
    </xf>
    <xf numFmtId="4" fontId="5" fillId="3" borderId="7" xfId="5" applyNumberFormat="1" applyFont="1" applyFill="1" applyBorder="1" applyAlignment="1">
      <alignment vertical="center" wrapText="1"/>
    </xf>
    <xf numFmtId="4" fontId="5" fillId="3" borderId="7" xfId="8" applyNumberFormat="1" applyFont="1" applyFill="1" applyBorder="1" applyAlignment="1">
      <alignment vertical="center" wrapText="1"/>
    </xf>
    <xf numFmtId="4" fontId="5" fillId="3" borderId="8" xfId="8" applyNumberFormat="1" applyFont="1" applyFill="1" applyBorder="1" applyAlignment="1">
      <alignment vertical="center" wrapText="1"/>
    </xf>
    <xf numFmtId="4" fontId="5" fillId="3" borderId="10" xfId="8" applyNumberFormat="1" applyFont="1" applyFill="1" applyBorder="1" applyAlignment="1">
      <alignment vertical="center" wrapText="1"/>
    </xf>
    <xf numFmtId="4" fontId="5" fillId="3" borderId="24" xfId="8" applyNumberFormat="1" applyFont="1" applyFill="1" applyBorder="1" applyAlignment="1">
      <alignment vertical="center" wrapText="1"/>
    </xf>
    <xf numFmtId="0" fontId="13" fillId="0" borderId="0" xfId="0" applyFont="1"/>
    <xf numFmtId="4" fontId="6" fillId="7" borderId="39" xfId="5" applyNumberFormat="1" applyFont="1" applyFill="1" applyBorder="1" applyAlignment="1">
      <alignment vertical="center" wrapText="1"/>
    </xf>
    <xf numFmtId="4" fontId="6" fillId="7" borderId="42" xfId="5" applyNumberFormat="1" applyFont="1" applyFill="1" applyBorder="1" applyAlignment="1">
      <alignment vertical="center" wrapText="1"/>
    </xf>
    <xf numFmtId="4" fontId="6" fillId="7" borderId="42" xfId="1" applyNumberFormat="1" applyFont="1" applyFill="1" applyBorder="1" applyAlignment="1">
      <alignment vertical="center" wrapText="1"/>
    </xf>
    <xf numFmtId="0" fontId="4" fillId="0" borderId="3" xfId="2" applyFont="1" applyFill="1" applyBorder="1" applyAlignment="1">
      <alignment horizontal="center" vertical="center"/>
    </xf>
    <xf numFmtId="0" fontId="4" fillId="0" borderId="1" xfId="2" applyFont="1" applyFill="1" applyBorder="1" applyAlignment="1">
      <alignment vertical="center" wrapText="1"/>
    </xf>
    <xf numFmtId="0" fontId="4" fillId="0" borderId="1" xfId="2" applyFont="1" applyFill="1" applyBorder="1" applyAlignment="1">
      <alignment horizontal="center" vertical="center"/>
    </xf>
    <xf numFmtId="2" fontId="4" fillId="0" borderId="8" xfId="2" applyNumberFormat="1" applyFont="1" applyFill="1" applyBorder="1" applyAlignment="1">
      <alignment horizontal="left" vertical="center"/>
    </xf>
    <xf numFmtId="0" fontId="0" fillId="0" borderId="0" xfId="0" applyFill="1" applyAlignment="1">
      <alignment vertical="center"/>
    </xf>
    <xf numFmtId="2" fontId="4" fillId="0" borderId="1" xfId="2" applyNumberFormat="1" applyFont="1" applyFill="1" applyBorder="1" applyAlignment="1">
      <alignment horizontal="center" vertical="center" wrapText="1"/>
    </xf>
    <xf numFmtId="2" fontId="4" fillId="0" borderId="1" xfId="2" applyNumberFormat="1" applyFont="1" applyFill="1" applyBorder="1" applyAlignment="1">
      <alignment horizontal="center" vertical="center"/>
    </xf>
    <xf numFmtId="2" fontId="4" fillId="0" borderId="11" xfId="2" applyNumberFormat="1" applyFont="1" applyFill="1" applyBorder="1" applyAlignment="1">
      <alignment horizontal="center" vertical="center" wrapText="1"/>
    </xf>
    <xf numFmtId="43" fontId="2" fillId="0" borderId="9" xfId="0" applyNumberFormat="1" applyFont="1" applyFill="1" applyBorder="1" applyAlignment="1">
      <alignment vertical="center"/>
    </xf>
    <xf numFmtId="0" fontId="0" fillId="8" borderId="0" xfId="0" applyFill="1"/>
    <xf numFmtId="0" fontId="0" fillId="8" borderId="0" xfId="0" applyFill="1" applyAlignment="1">
      <alignment horizontal="center" vertical="center"/>
    </xf>
    <xf numFmtId="0" fontId="0" fillId="9" borderId="1" xfId="0" applyFill="1" applyBorder="1" applyAlignment="1">
      <alignment horizontal="center" vertical="center"/>
    </xf>
    <xf numFmtId="0" fontId="0" fillId="8" borderId="1" xfId="0" applyFill="1" applyBorder="1" applyAlignment="1">
      <alignment horizontal="center" vertical="center"/>
    </xf>
    <xf numFmtId="0" fontId="0" fillId="8" borderId="1" xfId="0" applyFill="1" applyBorder="1"/>
    <xf numFmtId="0" fontId="0" fillId="9" borderId="2" xfId="0" applyFill="1" applyBorder="1"/>
    <xf numFmtId="0" fontId="0" fillId="9" borderId="3" xfId="0" applyFill="1" applyBorder="1"/>
    <xf numFmtId="10" fontId="0" fillId="8" borderId="1" xfId="4" applyNumberFormat="1" applyFont="1" applyFill="1" applyBorder="1"/>
    <xf numFmtId="10" fontId="18" fillId="8" borderId="46" xfId="4" applyNumberFormat="1" applyFont="1" applyFill="1" applyBorder="1" applyAlignment="1">
      <alignment vertical="center"/>
    </xf>
    <xf numFmtId="0" fontId="5" fillId="3" borderId="7" xfId="5" applyNumberFormat="1" applyFont="1" applyFill="1" applyBorder="1" applyAlignment="1">
      <alignment horizontal="center" vertical="center" wrapText="1"/>
    </xf>
    <xf numFmtId="0" fontId="5" fillId="3" borderId="10" xfId="5" applyNumberFormat="1" applyFont="1" applyFill="1" applyBorder="1" applyAlignment="1">
      <alignment horizontal="center" vertical="center" wrapText="1"/>
    </xf>
    <xf numFmtId="0" fontId="5" fillId="3" borderId="20" xfId="5" applyNumberFormat="1" applyFont="1" applyFill="1" applyBorder="1" applyAlignment="1">
      <alignment horizontal="center" vertical="center" wrapText="1"/>
    </xf>
    <xf numFmtId="0" fontId="5" fillId="3" borderId="21" xfId="5" applyNumberFormat="1" applyFont="1" applyFill="1" applyBorder="1" applyAlignment="1">
      <alignment horizontal="center" vertical="center" wrapText="1"/>
    </xf>
    <xf numFmtId="4" fontId="5" fillId="3" borderId="22" xfId="5" applyNumberFormat="1" applyFont="1" applyFill="1" applyBorder="1" applyAlignment="1">
      <alignment horizontal="center" vertical="center" wrapText="1"/>
    </xf>
    <xf numFmtId="4" fontId="5" fillId="3" borderId="5" xfId="5" applyNumberFormat="1" applyFont="1" applyFill="1" applyBorder="1" applyAlignment="1">
      <alignment horizontal="center" vertical="center" wrapText="1"/>
    </xf>
    <xf numFmtId="0" fontId="5" fillId="3" borderId="13" xfId="5" applyNumberFormat="1" applyFont="1" applyFill="1" applyBorder="1" applyAlignment="1">
      <alignment horizontal="center" vertical="center" wrapText="1"/>
    </xf>
    <xf numFmtId="0" fontId="5" fillId="3" borderId="14" xfId="5" applyNumberFormat="1" applyFont="1" applyFill="1" applyBorder="1" applyAlignment="1">
      <alignment horizontal="center" vertical="center" wrapText="1"/>
    </xf>
    <xf numFmtId="9" fontId="5" fillId="3" borderId="25" xfId="4" applyNumberFormat="1" applyFont="1" applyFill="1" applyBorder="1" applyAlignment="1">
      <alignment horizontal="center" vertical="center" wrapText="1"/>
    </xf>
    <xf numFmtId="9" fontId="5" fillId="3" borderId="40" xfId="4" applyNumberFormat="1" applyFont="1" applyFill="1" applyBorder="1" applyAlignment="1">
      <alignment horizontal="center" vertical="center" wrapText="1"/>
    </xf>
    <xf numFmtId="9" fontId="5" fillId="3" borderId="43" xfId="4" applyNumberFormat="1" applyFont="1" applyFill="1" applyBorder="1" applyAlignment="1">
      <alignment horizontal="center" vertical="center" wrapText="1"/>
    </xf>
    <xf numFmtId="0" fontId="5" fillId="3" borderId="16" xfId="5" applyNumberFormat="1" applyFont="1" applyFill="1" applyBorder="1" applyAlignment="1">
      <alignment horizontal="center" vertical="center" wrapText="1"/>
    </xf>
    <xf numFmtId="0" fontId="5" fillId="3" borderId="11" xfId="5" applyNumberFormat="1" applyFont="1" applyFill="1" applyBorder="1" applyAlignment="1">
      <alignment horizontal="center" vertical="center" wrapText="1"/>
    </xf>
    <xf numFmtId="0" fontId="5" fillId="3" borderId="17" xfId="5" applyNumberFormat="1" applyFont="1" applyFill="1" applyBorder="1" applyAlignment="1">
      <alignment horizontal="center" vertical="center" wrapText="1"/>
    </xf>
    <xf numFmtId="0" fontId="5" fillId="3" borderId="18" xfId="5" applyNumberFormat="1" applyFont="1" applyFill="1" applyBorder="1" applyAlignment="1">
      <alignment horizontal="center" vertical="center" wrapText="1"/>
    </xf>
    <xf numFmtId="0" fontId="5" fillId="3" borderId="12" xfId="5" applyNumberFormat="1" applyFont="1" applyFill="1" applyBorder="1" applyAlignment="1">
      <alignment horizontal="center" vertical="center" wrapText="1"/>
    </xf>
    <xf numFmtId="43" fontId="2" fillId="0" borderId="0" xfId="0" applyNumberFormat="1" applyFont="1" applyBorder="1" applyAlignment="1">
      <alignment horizontal="center" vertical="center"/>
    </xf>
    <xf numFmtId="7" fontId="2" fillId="0" borderId="0" xfId="0" applyNumberFormat="1" applyFont="1" applyBorder="1" applyAlignment="1">
      <alignment horizontal="right"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1" xfId="0" applyFont="1" applyFill="1" applyBorder="1" applyAlignment="1">
      <alignment horizontal="center" vertical="center"/>
    </xf>
    <xf numFmtId="3" fontId="8" fillId="3" borderId="4" xfId="0" applyNumberFormat="1" applyFont="1" applyFill="1" applyBorder="1" applyAlignment="1">
      <alignment horizontal="center" vertical="center"/>
    </xf>
    <xf numFmtId="3" fontId="8" fillId="3" borderId="1" xfId="0" applyNumberFormat="1" applyFont="1" applyFill="1" applyBorder="1" applyAlignment="1">
      <alignment horizontal="center" vertical="center"/>
    </xf>
    <xf numFmtId="43" fontId="8" fillId="3" borderId="4" xfId="0" applyNumberFormat="1" applyFont="1" applyFill="1" applyBorder="1" applyAlignment="1">
      <alignment horizontal="center" vertical="center"/>
    </xf>
    <xf numFmtId="43" fontId="8" fillId="3" borderId="1" xfId="0" applyNumberFormat="1" applyFont="1" applyFill="1" applyBorder="1" applyAlignment="1">
      <alignment horizontal="center" vertical="center"/>
    </xf>
    <xf numFmtId="43" fontId="8" fillId="3" borderId="4" xfId="1" applyNumberFormat="1" applyFont="1" applyFill="1" applyBorder="1" applyAlignment="1">
      <alignment horizontal="center" vertical="center"/>
    </xf>
    <xf numFmtId="43" fontId="8" fillId="3" borderId="5" xfId="1" applyNumberFormat="1" applyFont="1" applyFill="1" applyBorder="1" applyAlignment="1">
      <alignment horizontal="center" vertical="center"/>
    </xf>
    <xf numFmtId="0" fontId="18" fillId="10" borderId="0" xfId="0" applyFont="1" applyFill="1" applyAlignment="1">
      <alignment horizontal="center"/>
    </xf>
    <xf numFmtId="0" fontId="0" fillId="8" borderId="0" xfId="0" applyFill="1" applyAlignment="1">
      <alignment horizontal="center" vertical="center"/>
    </xf>
    <xf numFmtId="0" fontId="16" fillId="8" borderId="0" xfId="0" applyFont="1" applyFill="1" applyAlignment="1">
      <alignment horizontal="center" vertical="center" wrapText="1"/>
    </xf>
    <xf numFmtId="0" fontId="17" fillId="8" borderId="44" xfId="0" applyFont="1" applyFill="1" applyBorder="1" applyAlignment="1">
      <alignment horizontal="center" vertical="center"/>
    </xf>
    <xf numFmtId="0" fontId="17" fillId="8" borderId="45" xfId="0" applyFont="1" applyFill="1" applyBorder="1" applyAlignment="1">
      <alignment horizontal="center" vertical="center"/>
    </xf>
  </cellXfs>
  <cellStyles count="10">
    <cellStyle name="Normal" xfId="0" builtinId="0"/>
    <cellStyle name="Normal 2" xfId="2"/>
    <cellStyle name="Normal 2 2" xfId="9"/>
    <cellStyle name="Normal 5" xfId="5"/>
    <cellStyle name="Porcentagem" xfId="4" builtinId="5"/>
    <cellStyle name="Separador de milhares 3" xfId="6"/>
    <cellStyle name="Separador de milhares 3 2" xfId="8"/>
    <cellStyle name="Vírgula" xfId="1" builtinId="3"/>
    <cellStyle name="Vírgula 2" xfId="3"/>
    <cellStyle name="Vírgula 4"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923924</xdr:colOff>
      <xdr:row>0</xdr:row>
      <xdr:rowOff>104775</xdr:rowOff>
    </xdr:from>
    <xdr:ext cx="3076576" cy="743011"/>
    <xdr:sp macro="" textlink="">
      <xdr:nvSpPr>
        <xdr:cNvPr id="2" name="Retângulo 1">
          <a:extLst>
            <a:ext uri="{FF2B5EF4-FFF2-40B4-BE49-F238E27FC236}">
              <a16:creationId xmlns="" xmlns:a16="http://schemas.microsoft.com/office/drawing/2014/main" id="{00000000-0008-0000-0100-000002000000}"/>
            </a:ext>
          </a:extLst>
        </xdr:cNvPr>
        <xdr:cNvSpPr/>
      </xdr:nvSpPr>
      <xdr:spPr>
        <a:xfrm>
          <a:off x="1057274" y="104775"/>
          <a:ext cx="3076576" cy="743011"/>
        </a:xfrm>
        <a:prstGeom prst="rect">
          <a:avLst/>
        </a:prstGeom>
        <a:noFill/>
      </xdr:spPr>
      <xdr:txBody>
        <a:bodyPr wrap="square" lIns="91440" tIns="45720" rIns="91440" bIns="45720">
          <a:noAutofit/>
        </a:bodyPr>
        <a:lstStyle/>
        <a:p>
          <a:pPr algn="ctr"/>
          <a:r>
            <a:rPr lang="pt-BR" sz="4400" b="1" cap="none" spc="0">
              <a:ln w="12700">
                <a:solidFill>
                  <a:schemeClr val="tx2">
                    <a:satMod val="155000"/>
                  </a:schemeClr>
                </a:solidFill>
                <a:prstDash val="solid"/>
              </a:ln>
              <a:solidFill>
                <a:schemeClr val="accent3">
                  <a:lumMod val="50000"/>
                </a:schemeClr>
              </a:solidFill>
              <a:effectLst>
                <a:outerShdw blurRad="41275" dist="20320" dir="1800000" algn="tl" rotWithShape="0">
                  <a:srgbClr val="000000">
                    <a:alpha val="40000"/>
                  </a:srgbClr>
                </a:outerShdw>
              </a:effectLst>
            </a:rPr>
            <a:t>Resumo</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0</xdr:colOff>
      <xdr:row>8</xdr:row>
      <xdr:rowOff>0</xdr:rowOff>
    </xdr:from>
    <xdr:ext cx="184731" cy="264560"/>
    <xdr:sp macro="" textlink="">
      <xdr:nvSpPr>
        <xdr:cNvPr id="2" name="CaixaDeTexto 1">
          <a:extLst>
            <a:ext uri="{FF2B5EF4-FFF2-40B4-BE49-F238E27FC236}">
              <a16:creationId xmlns="" xmlns:a16="http://schemas.microsoft.com/office/drawing/2014/main" id="{00000000-0008-0000-0500-000004000000}"/>
            </a:ext>
          </a:extLst>
        </xdr:cNvPr>
        <xdr:cNvSpPr txBox="1"/>
      </xdr:nvSpPr>
      <xdr:spPr>
        <a:xfrm>
          <a:off x="8820150"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3</xdr:col>
      <xdr:colOff>0</xdr:colOff>
      <xdr:row>4</xdr:row>
      <xdr:rowOff>0</xdr:rowOff>
    </xdr:from>
    <xdr:ext cx="184731" cy="264560"/>
    <xdr:sp macro="" textlink="">
      <xdr:nvSpPr>
        <xdr:cNvPr id="3" name="CaixaDeTexto 2">
          <a:extLst>
            <a:ext uri="{FF2B5EF4-FFF2-40B4-BE49-F238E27FC236}">
              <a16:creationId xmlns="" xmlns:a16="http://schemas.microsoft.com/office/drawing/2014/main" id="{00000000-0008-0000-0500-000005000000}"/>
            </a:ext>
          </a:extLst>
        </xdr:cNvPr>
        <xdr:cNvSpPr txBox="1"/>
      </xdr:nvSpPr>
      <xdr:spPr>
        <a:xfrm>
          <a:off x="88201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3</xdr:col>
      <xdr:colOff>0</xdr:colOff>
      <xdr:row>4</xdr:row>
      <xdr:rowOff>0</xdr:rowOff>
    </xdr:from>
    <xdr:ext cx="184731" cy="264560"/>
    <xdr:sp macro="" textlink="">
      <xdr:nvSpPr>
        <xdr:cNvPr id="4" name="CaixaDeTexto 3">
          <a:extLst>
            <a:ext uri="{FF2B5EF4-FFF2-40B4-BE49-F238E27FC236}">
              <a16:creationId xmlns="" xmlns:a16="http://schemas.microsoft.com/office/drawing/2014/main" id="{00000000-0008-0000-0500-000006000000}"/>
            </a:ext>
          </a:extLst>
        </xdr:cNvPr>
        <xdr:cNvSpPr txBox="1"/>
      </xdr:nvSpPr>
      <xdr:spPr>
        <a:xfrm>
          <a:off x="88201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3</xdr:col>
      <xdr:colOff>0</xdr:colOff>
      <xdr:row>4</xdr:row>
      <xdr:rowOff>0</xdr:rowOff>
    </xdr:from>
    <xdr:ext cx="184731" cy="264560"/>
    <xdr:sp macro="" textlink="">
      <xdr:nvSpPr>
        <xdr:cNvPr id="5" name="CaixaDeTexto 4">
          <a:extLst>
            <a:ext uri="{FF2B5EF4-FFF2-40B4-BE49-F238E27FC236}">
              <a16:creationId xmlns="" xmlns:a16="http://schemas.microsoft.com/office/drawing/2014/main" id="{00000000-0008-0000-0500-000007000000}"/>
            </a:ext>
          </a:extLst>
        </xdr:cNvPr>
        <xdr:cNvSpPr txBox="1"/>
      </xdr:nvSpPr>
      <xdr:spPr>
        <a:xfrm>
          <a:off x="88201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3</xdr:col>
      <xdr:colOff>0</xdr:colOff>
      <xdr:row>4</xdr:row>
      <xdr:rowOff>0</xdr:rowOff>
    </xdr:from>
    <xdr:ext cx="184731" cy="264560"/>
    <xdr:sp macro="" textlink="">
      <xdr:nvSpPr>
        <xdr:cNvPr id="6" name="CaixaDeTexto 5">
          <a:extLst>
            <a:ext uri="{FF2B5EF4-FFF2-40B4-BE49-F238E27FC236}">
              <a16:creationId xmlns="" xmlns:a16="http://schemas.microsoft.com/office/drawing/2014/main" id="{00000000-0008-0000-0500-000008000000}"/>
            </a:ext>
          </a:extLst>
        </xdr:cNvPr>
        <xdr:cNvSpPr txBox="1"/>
      </xdr:nvSpPr>
      <xdr:spPr>
        <a:xfrm>
          <a:off x="88201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3</xdr:col>
      <xdr:colOff>0</xdr:colOff>
      <xdr:row>8</xdr:row>
      <xdr:rowOff>0</xdr:rowOff>
    </xdr:from>
    <xdr:ext cx="184731" cy="264560"/>
    <xdr:sp macro="" textlink="">
      <xdr:nvSpPr>
        <xdr:cNvPr id="7" name="CaixaDeTexto 6">
          <a:extLst>
            <a:ext uri="{FF2B5EF4-FFF2-40B4-BE49-F238E27FC236}">
              <a16:creationId xmlns="" xmlns:a16="http://schemas.microsoft.com/office/drawing/2014/main" id="{00000000-0008-0000-0500-000004000000}"/>
            </a:ext>
          </a:extLst>
        </xdr:cNvPr>
        <xdr:cNvSpPr txBox="1"/>
      </xdr:nvSpPr>
      <xdr:spPr>
        <a:xfrm>
          <a:off x="8820150"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3</xdr:col>
      <xdr:colOff>0</xdr:colOff>
      <xdr:row>235</xdr:row>
      <xdr:rowOff>0</xdr:rowOff>
    </xdr:from>
    <xdr:ext cx="184731" cy="264560"/>
    <xdr:sp macro="" textlink="">
      <xdr:nvSpPr>
        <xdr:cNvPr id="8" name="CaixaDeTexto 7">
          <a:extLst>
            <a:ext uri="{FF2B5EF4-FFF2-40B4-BE49-F238E27FC236}">
              <a16:creationId xmlns="" xmlns:a16="http://schemas.microsoft.com/office/drawing/2014/main" id="{00000000-0008-0000-0500-000004000000}"/>
            </a:ext>
          </a:extLst>
        </xdr:cNvPr>
        <xdr:cNvSpPr txBox="1"/>
      </xdr:nvSpPr>
      <xdr:spPr>
        <a:xfrm>
          <a:off x="8820150" y="418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3</xdr:col>
      <xdr:colOff>0</xdr:colOff>
      <xdr:row>235</xdr:row>
      <xdr:rowOff>0</xdr:rowOff>
    </xdr:from>
    <xdr:ext cx="184731" cy="264560"/>
    <xdr:sp macro="" textlink="">
      <xdr:nvSpPr>
        <xdr:cNvPr id="9" name="CaixaDeTexto 8">
          <a:extLst>
            <a:ext uri="{FF2B5EF4-FFF2-40B4-BE49-F238E27FC236}">
              <a16:creationId xmlns="" xmlns:a16="http://schemas.microsoft.com/office/drawing/2014/main" id="{00000000-0008-0000-0500-000005000000}"/>
            </a:ext>
          </a:extLst>
        </xdr:cNvPr>
        <xdr:cNvSpPr txBox="1"/>
      </xdr:nvSpPr>
      <xdr:spPr>
        <a:xfrm>
          <a:off x="8820150" y="418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3</xdr:col>
      <xdr:colOff>0</xdr:colOff>
      <xdr:row>235</xdr:row>
      <xdr:rowOff>0</xdr:rowOff>
    </xdr:from>
    <xdr:ext cx="184731" cy="264560"/>
    <xdr:sp macro="" textlink="">
      <xdr:nvSpPr>
        <xdr:cNvPr id="10" name="CaixaDeTexto 9">
          <a:extLst>
            <a:ext uri="{FF2B5EF4-FFF2-40B4-BE49-F238E27FC236}">
              <a16:creationId xmlns="" xmlns:a16="http://schemas.microsoft.com/office/drawing/2014/main" id="{00000000-0008-0000-0500-000006000000}"/>
            </a:ext>
          </a:extLst>
        </xdr:cNvPr>
        <xdr:cNvSpPr txBox="1"/>
      </xdr:nvSpPr>
      <xdr:spPr>
        <a:xfrm>
          <a:off x="8820150" y="418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3</xdr:col>
      <xdr:colOff>0</xdr:colOff>
      <xdr:row>235</xdr:row>
      <xdr:rowOff>0</xdr:rowOff>
    </xdr:from>
    <xdr:ext cx="184731" cy="264560"/>
    <xdr:sp macro="" textlink="">
      <xdr:nvSpPr>
        <xdr:cNvPr id="11" name="CaixaDeTexto 10">
          <a:extLst>
            <a:ext uri="{FF2B5EF4-FFF2-40B4-BE49-F238E27FC236}">
              <a16:creationId xmlns="" xmlns:a16="http://schemas.microsoft.com/office/drawing/2014/main" id="{00000000-0008-0000-0500-000007000000}"/>
            </a:ext>
          </a:extLst>
        </xdr:cNvPr>
        <xdr:cNvSpPr txBox="1"/>
      </xdr:nvSpPr>
      <xdr:spPr>
        <a:xfrm>
          <a:off x="8820150" y="418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3</xdr:col>
      <xdr:colOff>0</xdr:colOff>
      <xdr:row>235</xdr:row>
      <xdr:rowOff>0</xdr:rowOff>
    </xdr:from>
    <xdr:ext cx="184731" cy="264560"/>
    <xdr:sp macro="" textlink="">
      <xdr:nvSpPr>
        <xdr:cNvPr id="12" name="CaixaDeTexto 11">
          <a:extLst>
            <a:ext uri="{FF2B5EF4-FFF2-40B4-BE49-F238E27FC236}">
              <a16:creationId xmlns="" xmlns:a16="http://schemas.microsoft.com/office/drawing/2014/main" id="{00000000-0008-0000-0500-000008000000}"/>
            </a:ext>
          </a:extLst>
        </xdr:cNvPr>
        <xdr:cNvSpPr txBox="1"/>
      </xdr:nvSpPr>
      <xdr:spPr>
        <a:xfrm>
          <a:off x="8820150" y="418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3</xdr:col>
      <xdr:colOff>0</xdr:colOff>
      <xdr:row>235</xdr:row>
      <xdr:rowOff>0</xdr:rowOff>
    </xdr:from>
    <xdr:ext cx="184731" cy="264560"/>
    <xdr:sp macro="" textlink="">
      <xdr:nvSpPr>
        <xdr:cNvPr id="13" name="CaixaDeTexto 12">
          <a:extLst>
            <a:ext uri="{FF2B5EF4-FFF2-40B4-BE49-F238E27FC236}">
              <a16:creationId xmlns="" xmlns:a16="http://schemas.microsoft.com/office/drawing/2014/main" id="{00000000-0008-0000-0500-000004000000}"/>
            </a:ext>
          </a:extLst>
        </xdr:cNvPr>
        <xdr:cNvSpPr txBox="1"/>
      </xdr:nvSpPr>
      <xdr:spPr>
        <a:xfrm>
          <a:off x="8820150" y="418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3</xdr:col>
      <xdr:colOff>0</xdr:colOff>
      <xdr:row>235</xdr:row>
      <xdr:rowOff>0</xdr:rowOff>
    </xdr:from>
    <xdr:ext cx="184731" cy="264560"/>
    <xdr:sp macro="" textlink="">
      <xdr:nvSpPr>
        <xdr:cNvPr id="14" name="CaixaDeTexto 13">
          <a:extLst>
            <a:ext uri="{FF2B5EF4-FFF2-40B4-BE49-F238E27FC236}">
              <a16:creationId xmlns="" xmlns:a16="http://schemas.microsoft.com/office/drawing/2014/main" id="{00000000-0008-0000-0500-000004000000}"/>
            </a:ext>
          </a:extLst>
        </xdr:cNvPr>
        <xdr:cNvSpPr txBox="1"/>
      </xdr:nvSpPr>
      <xdr:spPr>
        <a:xfrm>
          <a:off x="8820150" y="418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3</xdr:col>
      <xdr:colOff>0</xdr:colOff>
      <xdr:row>235</xdr:row>
      <xdr:rowOff>0</xdr:rowOff>
    </xdr:from>
    <xdr:ext cx="184731" cy="264560"/>
    <xdr:sp macro="" textlink="">
      <xdr:nvSpPr>
        <xdr:cNvPr id="15" name="CaixaDeTexto 14">
          <a:extLst>
            <a:ext uri="{FF2B5EF4-FFF2-40B4-BE49-F238E27FC236}">
              <a16:creationId xmlns="" xmlns:a16="http://schemas.microsoft.com/office/drawing/2014/main" id="{00000000-0008-0000-0500-000005000000}"/>
            </a:ext>
          </a:extLst>
        </xdr:cNvPr>
        <xdr:cNvSpPr txBox="1"/>
      </xdr:nvSpPr>
      <xdr:spPr>
        <a:xfrm>
          <a:off x="8820150" y="418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3</xdr:col>
      <xdr:colOff>0</xdr:colOff>
      <xdr:row>235</xdr:row>
      <xdr:rowOff>0</xdr:rowOff>
    </xdr:from>
    <xdr:ext cx="184731" cy="264560"/>
    <xdr:sp macro="" textlink="">
      <xdr:nvSpPr>
        <xdr:cNvPr id="16" name="CaixaDeTexto 15">
          <a:extLst>
            <a:ext uri="{FF2B5EF4-FFF2-40B4-BE49-F238E27FC236}">
              <a16:creationId xmlns="" xmlns:a16="http://schemas.microsoft.com/office/drawing/2014/main" id="{00000000-0008-0000-0500-000006000000}"/>
            </a:ext>
          </a:extLst>
        </xdr:cNvPr>
        <xdr:cNvSpPr txBox="1"/>
      </xdr:nvSpPr>
      <xdr:spPr>
        <a:xfrm>
          <a:off x="8820150" y="418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3</xdr:col>
      <xdr:colOff>0</xdr:colOff>
      <xdr:row>235</xdr:row>
      <xdr:rowOff>0</xdr:rowOff>
    </xdr:from>
    <xdr:ext cx="184731" cy="264560"/>
    <xdr:sp macro="" textlink="">
      <xdr:nvSpPr>
        <xdr:cNvPr id="17" name="CaixaDeTexto 16">
          <a:extLst>
            <a:ext uri="{FF2B5EF4-FFF2-40B4-BE49-F238E27FC236}">
              <a16:creationId xmlns="" xmlns:a16="http://schemas.microsoft.com/office/drawing/2014/main" id="{00000000-0008-0000-0500-000007000000}"/>
            </a:ext>
          </a:extLst>
        </xdr:cNvPr>
        <xdr:cNvSpPr txBox="1"/>
      </xdr:nvSpPr>
      <xdr:spPr>
        <a:xfrm>
          <a:off x="8820150" y="418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3</xdr:col>
      <xdr:colOff>0</xdr:colOff>
      <xdr:row>235</xdr:row>
      <xdr:rowOff>0</xdr:rowOff>
    </xdr:from>
    <xdr:ext cx="184731" cy="264560"/>
    <xdr:sp macro="" textlink="">
      <xdr:nvSpPr>
        <xdr:cNvPr id="18" name="CaixaDeTexto 17">
          <a:extLst>
            <a:ext uri="{FF2B5EF4-FFF2-40B4-BE49-F238E27FC236}">
              <a16:creationId xmlns="" xmlns:a16="http://schemas.microsoft.com/office/drawing/2014/main" id="{00000000-0008-0000-0500-000008000000}"/>
            </a:ext>
          </a:extLst>
        </xdr:cNvPr>
        <xdr:cNvSpPr txBox="1"/>
      </xdr:nvSpPr>
      <xdr:spPr>
        <a:xfrm>
          <a:off x="8820150" y="418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3</xdr:col>
      <xdr:colOff>0</xdr:colOff>
      <xdr:row>235</xdr:row>
      <xdr:rowOff>0</xdr:rowOff>
    </xdr:from>
    <xdr:ext cx="184731" cy="264560"/>
    <xdr:sp macro="" textlink="">
      <xdr:nvSpPr>
        <xdr:cNvPr id="19" name="CaixaDeTexto 18">
          <a:extLst>
            <a:ext uri="{FF2B5EF4-FFF2-40B4-BE49-F238E27FC236}">
              <a16:creationId xmlns="" xmlns:a16="http://schemas.microsoft.com/office/drawing/2014/main" id="{00000000-0008-0000-0500-000004000000}"/>
            </a:ext>
          </a:extLst>
        </xdr:cNvPr>
        <xdr:cNvSpPr txBox="1"/>
      </xdr:nvSpPr>
      <xdr:spPr>
        <a:xfrm>
          <a:off x="8820150" y="418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3</xdr:col>
      <xdr:colOff>0</xdr:colOff>
      <xdr:row>235</xdr:row>
      <xdr:rowOff>0</xdr:rowOff>
    </xdr:from>
    <xdr:ext cx="184731" cy="264560"/>
    <xdr:sp macro="" textlink="">
      <xdr:nvSpPr>
        <xdr:cNvPr id="20" name="CaixaDeTexto 19">
          <a:extLst>
            <a:ext uri="{FF2B5EF4-FFF2-40B4-BE49-F238E27FC236}">
              <a16:creationId xmlns="" xmlns:a16="http://schemas.microsoft.com/office/drawing/2014/main" id="{00000000-0008-0000-0500-000004000000}"/>
            </a:ext>
          </a:extLst>
        </xdr:cNvPr>
        <xdr:cNvSpPr txBox="1"/>
      </xdr:nvSpPr>
      <xdr:spPr>
        <a:xfrm>
          <a:off x="8820150" y="418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3</xdr:col>
      <xdr:colOff>0</xdr:colOff>
      <xdr:row>235</xdr:row>
      <xdr:rowOff>0</xdr:rowOff>
    </xdr:from>
    <xdr:ext cx="184731" cy="264560"/>
    <xdr:sp macro="" textlink="">
      <xdr:nvSpPr>
        <xdr:cNvPr id="21" name="CaixaDeTexto 20">
          <a:extLst>
            <a:ext uri="{FF2B5EF4-FFF2-40B4-BE49-F238E27FC236}">
              <a16:creationId xmlns="" xmlns:a16="http://schemas.microsoft.com/office/drawing/2014/main" id="{00000000-0008-0000-0500-000005000000}"/>
            </a:ext>
          </a:extLst>
        </xdr:cNvPr>
        <xdr:cNvSpPr txBox="1"/>
      </xdr:nvSpPr>
      <xdr:spPr>
        <a:xfrm>
          <a:off x="8820150" y="418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3</xdr:col>
      <xdr:colOff>0</xdr:colOff>
      <xdr:row>235</xdr:row>
      <xdr:rowOff>0</xdr:rowOff>
    </xdr:from>
    <xdr:ext cx="184731" cy="264560"/>
    <xdr:sp macro="" textlink="">
      <xdr:nvSpPr>
        <xdr:cNvPr id="22" name="CaixaDeTexto 21">
          <a:extLst>
            <a:ext uri="{FF2B5EF4-FFF2-40B4-BE49-F238E27FC236}">
              <a16:creationId xmlns="" xmlns:a16="http://schemas.microsoft.com/office/drawing/2014/main" id="{00000000-0008-0000-0500-000006000000}"/>
            </a:ext>
          </a:extLst>
        </xdr:cNvPr>
        <xdr:cNvSpPr txBox="1"/>
      </xdr:nvSpPr>
      <xdr:spPr>
        <a:xfrm>
          <a:off x="8820150" y="418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3</xdr:col>
      <xdr:colOff>0</xdr:colOff>
      <xdr:row>235</xdr:row>
      <xdr:rowOff>0</xdr:rowOff>
    </xdr:from>
    <xdr:ext cx="184731" cy="264560"/>
    <xdr:sp macro="" textlink="">
      <xdr:nvSpPr>
        <xdr:cNvPr id="23" name="CaixaDeTexto 22">
          <a:extLst>
            <a:ext uri="{FF2B5EF4-FFF2-40B4-BE49-F238E27FC236}">
              <a16:creationId xmlns="" xmlns:a16="http://schemas.microsoft.com/office/drawing/2014/main" id="{00000000-0008-0000-0500-000007000000}"/>
            </a:ext>
          </a:extLst>
        </xdr:cNvPr>
        <xdr:cNvSpPr txBox="1"/>
      </xdr:nvSpPr>
      <xdr:spPr>
        <a:xfrm>
          <a:off x="8820150" y="418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3</xdr:col>
      <xdr:colOff>0</xdr:colOff>
      <xdr:row>235</xdr:row>
      <xdr:rowOff>0</xdr:rowOff>
    </xdr:from>
    <xdr:ext cx="184731" cy="264560"/>
    <xdr:sp macro="" textlink="">
      <xdr:nvSpPr>
        <xdr:cNvPr id="24" name="CaixaDeTexto 23">
          <a:extLst>
            <a:ext uri="{FF2B5EF4-FFF2-40B4-BE49-F238E27FC236}">
              <a16:creationId xmlns="" xmlns:a16="http://schemas.microsoft.com/office/drawing/2014/main" id="{00000000-0008-0000-0500-000008000000}"/>
            </a:ext>
          </a:extLst>
        </xdr:cNvPr>
        <xdr:cNvSpPr txBox="1"/>
      </xdr:nvSpPr>
      <xdr:spPr>
        <a:xfrm>
          <a:off x="8820150" y="418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3</xdr:col>
      <xdr:colOff>0</xdr:colOff>
      <xdr:row>235</xdr:row>
      <xdr:rowOff>0</xdr:rowOff>
    </xdr:from>
    <xdr:ext cx="184731" cy="264560"/>
    <xdr:sp macro="" textlink="">
      <xdr:nvSpPr>
        <xdr:cNvPr id="25" name="CaixaDeTexto 24">
          <a:extLst>
            <a:ext uri="{FF2B5EF4-FFF2-40B4-BE49-F238E27FC236}">
              <a16:creationId xmlns="" xmlns:a16="http://schemas.microsoft.com/office/drawing/2014/main" id="{00000000-0008-0000-0500-000004000000}"/>
            </a:ext>
          </a:extLst>
        </xdr:cNvPr>
        <xdr:cNvSpPr txBox="1"/>
      </xdr:nvSpPr>
      <xdr:spPr>
        <a:xfrm>
          <a:off x="8820150" y="418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opLeftCell="A16" zoomScale="89" zoomScaleNormal="89" zoomScaleSheetLayoutView="110" zoomScalePageLayoutView="89" workbookViewId="0">
      <selection activeCell="I17" sqref="I17:I19"/>
    </sheetView>
  </sheetViews>
  <sheetFormatPr defaultRowHeight="15"/>
  <cols>
    <col min="2" max="2" width="44.140625" customWidth="1"/>
    <col min="3" max="10" width="18" customWidth="1"/>
    <col min="12" max="12" width="11.28515625" customWidth="1"/>
  </cols>
  <sheetData>
    <row r="1" spans="1:10">
      <c r="B1" s="180" t="s">
        <v>570</v>
      </c>
    </row>
    <row r="2" spans="1:10" ht="15" customHeight="1">
      <c r="A2" s="202" t="s">
        <v>29</v>
      </c>
      <c r="B2" s="204" t="s">
        <v>561</v>
      </c>
      <c r="C2" s="153"/>
      <c r="D2" s="153"/>
      <c r="E2" s="153"/>
      <c r="F2" s="153"/>
      <c r="G2" s="153"/>
      <c r="H2" s="153"/>
      <c r="I2" s="206" t="s">
        <v>38</v>
      </c>
      <c r="J2" s="207"/>
    </row>
    <row r="3" spans="1:10">
      <c r="A3" s="203"/>
      <c r="B3" s="205"/>
      <c r="C3" s="154" t="s">
        <v>562</v>
      </c>
      <c r="D3" s="154" t="s">
        <v>563</v>
      </c>
      <c r="E3" s="154" t="s">
        <v>564</v>
      </c>
      <c r="F3" s="154" t="s">
        <v>567</v>
      </c>
      <c r="G3" s="154" t="s">
        <v>571</v>
      </c>
      <c r="H3" s="154" t="s">
        <v>572</v>
      </c>
      <c r="I3" s="155" t="s">
        <v>565</v>
      </c>
      <c r="J3" s="156" t="s">
        <v>566</v>
      </c>
    </row>
    <row r="4" spans="1:10" ht="30" customHeight="1">
      <c r="A4" s="157">
        <v>1</v>
      </c>
      <c r="B4" s="158" t="str">
        <f>'Base vigilância'!C5</f>
        <v>Serviços inciais</v>
      </c>
      <c r="C4" s="181"/>
      <c r="D4" s="159"/>
      <c r="E4" s="159"/>
      <c r="F4" s="160"/>
      <c r="G4" s="160"/>
      <c r="H4" s="160"/>
      <c r="I4" s="161"/>
      <c r="J4" s="162" t="e">
        <f t="shared" ref="J4:J9" si="0">I4/$I$21</f>
        <v>#DIV/0!</v>
      </c>
    </row>
    <row r="5" spans="1:10" ht="30" customHeight="1">
      <c r="A5" s="163">
        <v>2</v>
      </c>
      <c r="B5" s="164" t="str">
        <f>'Base vigilância'!C9</f>
        <v xml:space="preserve">Telhado </v>
      </c>
      <c r="C5" s="182"/>
      <c r="D5" s="182"/>
      <c r="E5" s="165"/>
      <c r="F5" s="165"/>
      <c r="G5" s="165"/>
      <c r="H5" s="165"/>
      <c r="I5" s="161"/>
      <c r="J5" s="162" t="e">
        <f t="shared" si="0"/>
        <v>#DIV/0!</v>
      </c>
    </row>
    <row r="6" spans="1:10" ht="30" customHeight="1">
      <c r="A6" s="163">
        <v>3</v>
      </c>
      <c r="B6" s="166" t="str">
        <f>'Base vigilância'!C20</f>
        <v>Demolições e retiradas</v>
      </c>
      <c r="C6" s="183"/>
      <c r="D6" s="183"/>
      <c r="E6" s="183"/>
      <c r="F6" s="183"/>
      <c r="G6" s="183"/>
      <c r="H6" s="167"/>
      <c r="I6" s="161"/>
      <c r="J6" s="162" t="e">
        <f t="shared" si="0"/>
        <v>#DIV/0!</v>
      </c>
    </row>
    <row r="7" spans="1:10" ht="30" customHeight="1">
      <c r="A7" s="163">
        <v>4</v>
      </c>
      <c r="B7" s="168" t="str">
        <f>'Base vigilância'!C42</f>
        <v>Revestimentos e acabamentos</v>
      </c>
      <c r="C7" s="167"/>
      <c r="D7" s="167"/>
      <c r="E7" s="167"/>
      <c r="F7" s="167"/>
      <c r="G7" s="183"/>
      <c r="H7" s="183"/>
      <c r="I7" s="161"/>
      <c r="J7" s="162" t="e">
        <f t="shared" si="0"/>
        <v>#DIV/0!</v>
      </c>
    </row>
    <row r="8" spans="1:10" ht="30" customHeight="1">
      <c r="A8" s="163">
        <v>5</v>
      </c>
      <c r="B8" s="168" t="str">
        <f>'Base vigilância'!C56</f>
        <v>Energia solar</v>
      </c>
      <c r="C8" s="167"/>
      <c r="D8" s="167"/>
      <c r="E8" s="183"/>
      <c r="F8" s="183"/>
      <c r="G8" s="167"/>
      <c r="H8" s="167"/>
      <c r="I8" s="161"/>
      <c r="J8" s="162" t="e">
        <f t="shared" si="0"/>
        <v>#DIV/0!</v>
      </c>
    </row>
    <row r="9" spans="1:10" ht="30" customHeight="1">
      <c r="A9" s="163">
        <v>6</v>
      </c>
      <c r="B9" s="168" t="str">
        <f>'Base vigilância'!C66</f>
        <v>Grupo gerador a diesel</v>
      </c>
      <c r="C9" s="167"/>
      <c r="D9" s="183"/>
      <c r="E9" s="167"/>
      <c r="F9" s="167"/>
      <c r="G9" s="167"/>
      <c r="H9" s="167"/>
      <c r="I9" s="161"/>
      <c r="J9" s="162" t="e">
        <f t="shared" si="0"/>
        <v>#DIV/0!</v>
      </c>
    </row>
    <row r="10" spans="1:10" ht="30" customHeight="1">
      <c r="A10" s="163">
        <v>7</v>
      </c>
      <c r="B10" s="168" t="str">
        <f>'Base vigilância'!C69</f>
        <v>Pavimentação Primária (acesso)</v>
      </c>
      <c r="C10" s="167"/>
      <c r="D10" s="183"/>
      <c r="E10" s="183"/>
      <c r="F10" s="183"/>
      <c r="G10" s="167"/>
      <c r="H10" s="167"/>
      <c r="I10" s="161"/>
      <c r="J10" s="162" t="e">
        <f t="shared" ref="J10:J19" si="1">I10/$I$21</f>
        <v>#DIV/0!</v>
      </c>
    </row>
    <row r="11" spans="1:10" ht="30" customHeight="1">
      <c r="A11" s="163">
        <v>8</v>
      </c>
      <c r="B11" s="168" t="str">
        <f>'Base vigilância'!C74</f>
        <v>Portas e Esquadrias</v>
      </c>
      <c r="C11" s="167"/>
      <c r="D11" s="167"/>
      <c r="E11" s="183"/>
      <c r="F11" s="183"/>
      <c r="G11" s="167"/>
      <c r="H11" s="167"/>
      <c r="I11" s="161"/>
      <c r="J11" s="162" t="e">
        <f t="shared" si="1"/>
        <v>#DIV/0!</v>
      </c>
    </row>
    <row r="12" spans="1:10" ht="30" customHeight="1">
      <c r="A12" s="163">
        <v>9</v>
      </c>
      <c r="B12" s="168" t="str">
        <f>'Base vigilância'!C89</f>
        <v>Equipamentos sanitários, hidráulica e esgoto</v>
      </c>
      <c r="C12" s="167"/>
      <c r="D12" s="167"/>
      <c r="E12" s="183"/>
      <c r="F12" s="183"/>
      <c r="G12" s="167"/>
      <c r="H12" s="167"/>
      <c r="I12" s="161"/>
      <c r="J12" s="162" t="e">
        <f t="shared" si="1"/>
        <v>#DIV/0!</v>
      </c>
    </row>
    <row r="13" spans="1:10" ht="30" customHeight="1">
      <c r="A13" s="163">
        <v>10</v>
      </c>
      <c r="B13" s="168" t="str">
        <f>'Base vigilância'!C120</f>
        <v>Prevenção e combate a incêndio</v>
      </c>
      <c r="C13" s="167"/>
      <c r="D13" s="183"/>
      <c r="E13" s="167"/>
      <c r="F13" s="167"/>
      <c r="G13" s="167"/>
      <c r="H13" s="167"/>
      <c r="I13" s="161"/>
      <c r="J13" s="162" t="e">
        <f t="shared" si="1"/>
        <v>#DIV/0!</v>
      </c>
    </row>
    <row r="14" spans="1:10" ht="30" customHeight="1">
      <c r="A14" s="163">
        <v>11</v>
      </c>
      <c r="B14" s="168" t="str">
        <f>'Base vigilância'!C126</f>
        <v>Piso</v>
      </c>
      <c r="C14" s="167"/>
      <c r="D14" s="167"/>
      <c r="E14" s="167"/>
      <c r="F14" s="167"/>
      <c r="G14" s="183"/>
      <c r="H14" s="183"/>
      <c r="I14" s="161"/>
      <c r="J14" s="162" t="e">
        <f t="shared" si="1"/>
        <v>#DIV/0!</v>
      </c>
    </row>
    <row r="15" spans="1:10" ht="30" customHeight="1">
      <c r="A15" s="163">
        <v>12</v>
      </c>
      <c r="B15" s="168" t="str">
        <f>'Base vigilância'!C134</f>
        <v xml:space="preserve">Instalações Elétricas </v>
      </c>
      <c r="C15" s="167"/>
      <c r="D15" s="167"/>
      <c r="E15" s="167"/>
      <c r="F15" s="183"/>
      <c r="G15" s="183"/>
      <c r="H15" s="167"/>
      <c r="I15" s="161"/>
      <c r="J15" s="162" t="e">
        <f t="shared" si="1"/>
        <v>#DIV/0!</v>
      </c>
    </row>
    <row r="16" spans="1:10" ht="30" customHeight="1">
      <c r="A16" s="163">
        <v>13</v>
      </c>
      <c r="B16" s="168" t="str">
        <f>'Base vigilância'!C172</f>
        <v>Iluminação</v>
      </c>
      <c r="C16" s="167"/>
      <c r="D16" s="167"/>
      <c r="E16" s="167"/>
      <c r="F16" s="167"/>
      <c r="G16" s="183"/>
      <c r="H16" s="167"/>
      <c r="I16" s="161"/>
      <c r="J16" s="162" t="e">
        <f t="shared" si="1"/>
        <v>#DIV/0!</v>
      </c>
    </row>
    <row r="17" spans="1:10" ht="30" customHeight="1">
      <c r="A17" s="163">
        <v>14</v>
      </c>
      <c r="B17" s="168" t="str">
        <f>'Base vigilância'!C178</f>
        <v>Poço Tubular</v>
      </c>
      <c r="C17" s="183"/>
      <c r="D17" s="183"/>
      <c r="E17" s="183"/>
      <c r="F17" s="167"/>
      <c r="G17" s="167"/>
      <c r="H17" s="167"/>
      <c r="I17" s="161"/>
      <c r="J17" s="162" t="e">
        <f t="shared" si="1"/>
        <v>#DIV/0!</v>
      </c>
    </row>
    <row r="18" spans="1:10" ht="30" customHeight="1">
      <c r="A18" s="163">
        <v>15</v>
      </c>
      <c r="B18" s="168" t="str">
        <f>'Base vigilância'!C206</f>
        <v>Estrutura de madeira (Recuperação pilar)</v>
      </c>
      <c r="C18" s="183"/>
      <c r="D18" s="183"/>
      <c r="E18" s="167"/>
      <c r="F18" s="167"/>
      <c r="G18" s="167"/>
      <c r="H18" s="167"/>
      <c r="I18" s="161"/>
      <c r="J18" s="162" t="e">
        <f t="shared" si="1"/>
        <v>#DIV/0!</v>
      </c>
    </row>
    <row r="19" spans="1:10" ht="30" customHeight="1">
      <c r="A19" s="163">
        <v>16</v>
      </c>
      <c r="B19" s="168" t="str">
        <f>'Base vigilância'!C226</f>
        <v xml:space="preserve">Limpeza </v>
      </c>
      <c r="C19" s="167"/>
      <c r="D19" s="167"/>
      <c r="E19" s="167"/>
      <c r="F19" s="167"/>
      <c r="G19" s="167"/>
      <c r="H19" s="183"/>
      <c r="I19" s="161"/>
      <c r="J19" s="162" t="e">
        <f t="shared" si="1"/>
        <v>#DIV/0!</v>
      </c>
    </row>
    <row r="20" spans="1:10">
      <c r="A20" s="169"/>
      <c r="B20" s="170"/>
      <c r="C20" s="171"/>
      <c r="D20" s="171"/>
      <c r="E20" s="171"/>
      <c r="F20" s="172"/>
      <c r="G20" s="172"/>
      <c r="H20" s="173"/>
      <c r="I20" s="172"/>
      <c r="J20" s="174"/>
    </row>
    <row r="21" spans="1:10">
      <c r="A21" s="208" t="s">
        <v>38</v>
      </c>
      <c r="B21" s="209"/>
      <c r="C21" s="175">
        <f>SUM(C4:C19)</f>
        <v>0</v>
      </c>
      <c r="D21" s="175">
        <f t="shared" ref="D21:E21" si="2">SUM(D4:D19)</f>
        <v>0</v>
      </c>
      <c r="E21" s="175">
        <f t="shared" si="2"/>
        <v>0</v>
      </c>
      <c r="F21" s="175">
        <f>SUM(F4:F19)</f>
        <v>0</v>
      </c>
      <c r="G21" s="175">
        <f>SUM(G4:G19)</f>
        <v>0</v>
      </c>
      <c r="H21" s="175">
        <f>SUM(H4:H19)</f>
        <v>0</v>
      </c>
      <c r="I21" s="176">
        <f>SUM(I4:I19)</f>
        <v>0</v>
      </c>
      <c r="J21" s="210" t="e">
        <f>SUM(J4:J19)</f>
        <v>#DIV/0!</v>
      </c>
    </row>
    <row r="22" spans="1:10">
      <c r="A22" s="213" t="s">
        <v>569</v>
      </c>
      <c r="B22" s="217"/>
      <c r="C22" s="179">
        <f t="shared" ref="C22:H22" si="3">C21*0.1</f>
        <v>0</v>
      </c>
      <c r="D22" s="179">
        <f t="shared" ref="D22" si="4">D21*0.1</f>
        <v>0</v>
      </c>
      <c r="E22" s="179">
        <f t="shared" ref="E22" si="5">E21*0.1</f>
        <v>0</v>
      </c>
      <c r="F22" s="179">
        <f t="shared" si="3"/>
        <v>0</v>
      </c>
      <c r="G22" s="179">
        <f t="shared" si="3"/>
        <v>0</v>
      </c>
      <c r="H22" s="179">
        <f t="shared" si="3"/>
        <v>0</v>
      </c>
      <c r="I22" s="179">
        <f>I21*0.1</f>
        <v>0</v>
      </c>
      <c r="J22" s="211"/>
    </row>
    <row r="23" spans="1:10" ht="15" customHeight="1">
      <c r="A23" s="213" t="s">
        <v>651</v>
      </c>
      <c r="B23" s="214"/>
      <c r="C23" s="177">
        <f>(C21+C22)*0.2666</f>
        <v>0</v>
      </c>
      <c r="D23" s="177">
        <f t="shared" ref="D23:I23" si="6">(D21+D22)*0.2666</f>
        <v>0</v>
      </c>
      <c r="E23" s="177">
        <f t="shared" si="6"/>
        <v>0</v>
      </c>
      <c r="F23" s="177">
        <f t="shared" si="6"/>
        <v>0</v>
      </c>
      <c r="G23" s="177">
        <f t="shared" si="6"/>
        <v>0</v>
      </c>
      <c r="H23" s="177">
        <f t="shared" si="6"/>
        <v>0</v>
      </c>
      <c r="I23" s="177">
        <f t="shared" si="6"/>
        <v>0</v>
      </c>
      <c r="J23" s="211"/>
    </row>
    <row r="24" spans="1:10" ht="15" customHeight="1">
      <c r="A24" s="215" t="s">
        <v>83</v>
      </c>
      <c r="B24" s="216"/>
      <c r="C24" s="178">
        <f t="shared" ref="C24:H24" si="7">SUM(C21:C23)</f>
        <v>0</v>
      </c>
      <c r="D24" s="178">
        <f t="shared" ref="D24" si="8">SUM(D21:D23)</f>
        <v>0</v>
      </c>
      <c r="E24" s="178">
        <f t="shared" ref="E24" si="9">SUM(E21:E23)</f>
        <v>0</v>
      </c>
      <c r="F24" s="178">
        <f t="shared" si="7"/>
        <v>0</v>
      </c>
      <c r="G24" s="178">
        <f t="shared" si="7"/>
        <v>0</v>
      </c>
      <c r="H24" s="178">
        <f t="shared" si="7"/>
        <v>0</v>
      </c>
      <c r="I24" s="178">
        <f>SUM(I21:I23)</f>
        <v>0</v>
      </c>
      <c r="J24" s="212"/>
    </row>
  </sheetData>
  <mergeCells count="8">
    <mergeCell ref="A2:A3"/>
    <mergeCell ref="B2:B3"/>
    <mergeCell ref="I2:J2"/>
    <mergeCell ref="A21:B21"/>
    <mergeCell ref="J21:J24"/>
    <mergeCell ref="A23:B23"/>
    <mergeCell ref="A24:B24"/>
    <mergeCell ref="A22:B22"/>
  </mergeCells>
  <printOptions horizontalCentered="1"/>
  <pageMargins left="0.19685039370078741" right="0.19685039370078741" top="1.3779527559055118" bottom="0.98425196850393704" header="0.39370078740157483" footer="0.19685039370078741"/>
  <pageSetup paperSize="9" scale="64" orientation="landscape" r:id="rId1"/>
  <headerFooter>
    <oddHeader>&amp;L&amp;G&amp;C&amp;"Ecofont Vera Sans,Regular"PESM - PICINGUABA
BASE CAMBUCÁ&amp;R
Planilha de Orçamento
Boletim CPOS 175 - MAR/2019</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
  <sheetViews>
    <sheetView showGridLines="0" zoomScaleNormal="100" zoomScaleSheetLayoutView="100" workbookViewId="0">
      <selection activeCell="C7" sqref="C7"/>
    </sheetView>
  </sheetViews>
  <sheetFormatPr defaultColWidth="9.140625" defaultRowHeight="15"/>
  <cols>
    <col min="1" max="1" width="2" style="93" customWidth="1"/>
    <col min="2" max="2" width="59.42578125" style="93" customWidth="1"/>
    <col min="3" max="3" width="19.7109375" style="93" bestFit="1" customWidth="1"/>
    <col min="4" max="29" width="3.7109375" style="93" customWidth="1"/>
    <col min="30" max="30" width="19.28515625" style="93" customWidth="1"/>
    <col min="31" max="31" width="19.140625" style="93" customWidth="1"/>
    <col min="32" max="32" width="9.140625" style="93"/>
    <col min="33" max="33" width="15.140625" style="93" customWidth="1"/>
    <col min="34" max="16384" width="9.140625" style="93"/>
  </cols>
  <sheetData>
    <row r="1" spans="1:35">
      <c r="B1" s="94"/>
      <c r="C1" s="95"/>
    </row>
    <row r="2" spans="1:35">
      <c r="B2" s="96"/>
      <c r="C2" s="97"/>
    </row>
    <row r="3" spans="1:35">
      <c r="B3" s="96"/>
      <c r="C3" s="97"/>
    </row>
    <row r="4" spans="1:35">
      <c r="B4" s="96"/>
      <c r="C4" s="97"/>
    </row>
    <row r="5" spans="1:35">
      <c r="A5" s="98"/>
      <c r="B5" s="99"/>
      <c r="C5" s="100"/>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2"/>
      <c r="AE5" s="102"/>
    </row>
    <row r="6" spans="1:35">
      <c r="A6" s="98"/>
      <c r="B6" s="103" t="s">
        <v>119</v>
      </c>
      <c r="C6" s="104" t="s">
        <v>120</v>
      </c>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6"/>
      <c r="AE6" s="106"/>
    </row>
    <row r="7" spans="1:35" ht="26.25" customHeight="1">
      <c r="A7" s="101"/>
      <c r="B7" s="107" t="s">
        <v>473</v>
      </c>
      <c r="C7" s="108"/>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10"/>
      <c r="AG7" s="111"/>
      <c r="AI7" s="112"/>
    </row>
    <row r="8" spans="1:35" ht="26.25" customHeight="1">
      <c r="A8" s="101"/>
      <c r="B8" s="115" t="s">
        <v>38</v>
      </c>
      <c r="C8" s="116">
        <f>SUM(C7:C7)</f>
        <v>0</v>
      </c>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10"/>
      <c r="AG8" s="111"/>
      <c r="AI8" s="112"/>
    </row>
    <row r="9" spans="1:35" ht="26.25" customHeight="1">
      <c r="A9" s="101"/>
      <c r="B9" s="113" t="s">
        <v>121</v>
      </c>
      <c r="C9" s="114">
        <f>C8*0.1</f>
        <v>0</v>
      </c>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10"/>
      <c r="AG9" s="111"/>
      <c r="AI9" s="112"/>
    </row>
    <row r="10" spans="1:35" ht="26.25" customHeight="1">
      <c r="A10" s="101"/>
      <c r="B10" s="115" t="s">
        <v>651</v>
      </c>
      <c r="C10" s="116">
        <f>SUM(C8:C9)*0.2666</f>
        <v>0</v>
      </c>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10"/>
      <c r="AG10" s="111"/>
      <c r="AI10" s="112"/>
    </row>
    <row r="11" spans="1:35" ht="26.25" customHeight="1">
      <c r="A11" s="101"/>
      <c r="B11" s="117" t="s">
        <v>83</v>
      </c>
      <c r="C11" s="118">
        <f>SUM(C8:C10)</f>
        <v>0</v>
      </c>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10"/>
      <c r="AG11" s="111"/>
      <c r="AI11" s="112"/>
    </row>
    <row r="12" spans="1:35">
      <c r="A12" s="101"/>
      <c r="B12" s="11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10"/>
      <c r="AG12" s="111"/>
      <c r="AI12" s="112"/>
    </row>
    <row r="13" spans="1:35">
      <c r="A13" s="101"/>
      <c r="B13" s="11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10"/>
      <c r="AG13" s="111"/>
      <c r="AI13" s="112"/>
    </row>
    <row r="14" spans="1:35">
      <c r="A14" s="101"/>
      <c r="B14" s="11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10"/>
      <c r="AG14" s="111"/>
      <c r="AI14" s="112"/>
    </row>
    <row r="15" spans="1:35">
      <c r="A15" s="101"/>
      <c r="B15" s="11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10"/>
      <c r="AG15" s="111"/>
      <c r="AI15" s="112"/>
    </row>
    <row r="16" spans="1:35">
      <c r="A16" s="120"/>
      <c r="B16" s="11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21"/>
      <c r="AE16" s="122"/>
      <c r="AG16" s="111"/>
      <c r="AI16" s="112"/>
    </row>
    <row r="17" spans="1:35">
      <c r="A17" s="119"/>
      <c r="B17" s="119"/>
      <c r="C17" s="109"/>
      <c r="D17" s="109"/>
      <c r="E17" s="109"/>
      <c r="F17" s="109"/>
      <c r="G17" s="109"/>
      <c r="H17" s="109"/>
      <c r="I17" s="109"/>
      <c r="J17" s="109"/>
      <c r="K17" s="109"/>
      <c r="L17" s="109"/>
      <c r="M17" s="109"/>
      <c r="N17" s="109"/>
      <c r="O17" s="109"/>
      <c r="P17" s="109"/>
      <c r="Q17" s="123"/>
      <c r="R17" s="123"/>
      <c r="S17" s="123"/>
      <c r="T17" s="123"/>
      <c r="U17" s="123"/>
      <c r="V17" s="123"/>
      <c r="W17" s="123"/>
      <c r="X17" s="123"/>
      <c r="Y17" s="123"/>
      <c r="Z17" s="123"/>
      <c r="AA17" s="123"/>
      <c r="AB17" s="123"/>
      <c r="AC17" s="123"/>
      <c r="AD17" s="74"/>
      <c r="AE17" s="124"/>
      <c r="AG17" s="111"/>
      <c r="AI17" s="112"/>
    </row>
    <row r="18" spans="1:35">
      <c r="A18" s="101"/>
      <c r="B18" s="101"/>
      <c r="C18" s="109"/>
      <c r="D18" s="109"/>
      <c r="E18" s="109"/>
      <c r="F18" s="109"/>
      <c r="G18" s="109"/>
      <c r="H18" s="109"/>
      <c r="I18" s="109"/>
      <c r="J18" s="109"/>
      <c r="K18" s="109"/>
      <c r="L18" s="109"/>
      <c r="M18" s="109"/>
      <c r="N18" s="109"/>
      <c r="O18" s="109"/>
      <c r="P18" s="125"/>
      <c r="Q18" s="123"/>
      <c r="R18" s="123"/>
      <c r="S18" s="123"/>
      <c r="T18" s="123"/>
      <c r="U18" s="123"/>
      <c r="V18" s="123"/>
      <c r="W18" s="123"/>
      <c r="X18" s="123"/>
      <c r="Y18" s="123"/>
      <c r="Z18" s="123"/>
      <c r="AA18" s="123"/>
      <c r="AB18" s="123"/>
      <c r="AC18" s="123"/>
      <c r="AD18" s="74"/>
      <c r="AE18" s="124"/>
      <c r="AG18" s="111"/>
    </row>
    <row r="19" spans="1:35">
      <c r="A19" s="119"/>
      <c r="B19" s="119"/>
      <c r="C19" s="109"/>
      <c r="D19" s="109"/>
      <c r="E19" s="109"/>
      <c r="F19" s="109"/>
      <c r="G19" s="109"/>
      <c r="H19" s="109"/>
      <c r="I19" s="109"/>
      <c r="J19" s="109"/>
      <c r="K19" s="109"/>
      <c r="L19" s="109"/>
      <c r="M19" s="109"/>
      <c r="N19" s="109"/>
      <c r="O19" s="109"/>
      <c r="P19" s="109"/>
      <c r="Q19" s="123"/>
      <c r="R19" s="123"/>
      <c r="S19" s="123"/>
      <c r="T19" s="123"/>
      <c r="U19" s="123"/>
      <c r="V19" s="123"/>
      <c r="W19" s="123"/>
      <c r="X19" s="123"/>
      <c r="Y19" s="123"/>
      <c r="Z19" s="123"/>
      <c r="AA19" s="123"/>
      <c r="AB19" s="123"/>
      <c r="AC19" s="123"/>
      <c r="AD19" s="74"/>
      <c r="AE19" s="124"/>
      <c r="AG19" s="111"/>
    </row>
  </sheetData>
  <printOptions horizontalCentered="1"/>
  <pageMargins left="0.19685039370078741" right="0.19685039370078741" top="1.3779527559055118" bottom="0.98425196850393704" header="0.39370078740157483" footer="0.19685039370078741"/>
  <pageSetup paperSize="9" orientation="landscape" r:id="rId1"/>
  <headerFooter>
    <oddHeader>&amp;L&amp;G&amp;C&amp;"Ecofont Vera Sans,Regular"PESM - PICINGUABA
BASE CAMBUCÁ&amp;R
Planilha de Orçamento
Boletim CPOS 175 - MAR/2019</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4"/>
  <sheetViews>
    <sheetView showGridLines="0" topLeftCell="C214" zoomScaleNormal="100" zoomScaleSheetLayoutView="100" workbookViewId="0">
      <selection activeCell="G231" sqref="G231:G235"/>
    </sheetView>
  </sheetViews>
  <sheetFormatPr defaultColWidth="9.140625" defaultRowHeight="14.25"/>
  <cols>
    <col min="1" max="1" width="10.42578125" style="29" customWidth="1"/>
    <col min="2" max="2" width="21.140625" style="52" customWidth="1"/>
    <col min="3" max="3" width="100.7109375" style="25" customWidth="1"/>
    <col min="4" max="4" width="10.140625" style="30" bestFit="1" customWidth="1"/>
    <col min="5" max="5" width="13.7109375" style="43" customWidth="1"/>
    <col min="6" max="8" width="15.7109375" style="43" customWidth="1"/>
    <col min="9" max="9" width="18.7109375" style="43" customWidth="1"/>
    <col min="10" max="16384" width="9.140625" style="25"/>
  </cols>
  <sheetData>
    <row r="1" spans="1:10" ht="18" customHeight="1">
      <c r="A1" s="220" t="s">
        <v>29</v>
      </c>
      <c r="B1" s="222" t="s">
        <v>30</v>
      </c>
      <c r="C1" s="222" t="s">
        <v>31</v>
      </c>
      <c r="D1" s="224" t="s">
        <v>32</v>
      </c>
      <c r="E1" s="226" t="s">
        <v>33</v>
      </c>
      <c r="F1" s="228" t="s">
        <v>34</v>
      </c>
      <c r="G1" s="228"/>
      <c r="H1" s="228"/>
      <c r="I1" s="229"/>
    </row>
    <row r="2" spans="1:10" ht="18" customHeight="1">
      <c r="A2" s="221"/>
      <c r="B2" s="223"/>
      <c r="C2" s="223"/>
      <c r="D2" s="225"/>
      <c r="E2" s="227"/>
      <c r="F2" s="7" t="s">
        <v>35</v>
      </c>
      <c r="G2" s="7" t="s">
        <v>36</v>
      </c>
      <c r="H2" s="7" t="s">
        <v>37</v>
      </c>
      <c r="I2" s="8" t="s">
        <v>38</v>
      </c>
    </row>
    <row r="3" spans="1:10" ht="18" customHeight="1">
      <c r="A3" s="134"/>
      <c r="B3" s="127" t="s">
        <v>323</v>
      </c>
      <c r="C3" s="75"/>
      <c r="D3" s="128"/>
      <c r="E3" s="129"/>
      <c r="F3" s="130"/>
      <c r="G3" s="130"/>
      <c r="H3" s="131"/>
      <c r="I3" s="132"/>
    </row>
    <row r="4" spans="1:10" ht="18" customHeight="1">
      <c r="A4" s="134"/>
      <c r="B4" s="127" t="s">
        <v>187</v>
      </c>
      <c r="C4" s="75"/>
      <c r="D4" s="128"/>
      <c r="E4" s="129"/>
      <c r="F4" s="130"/>
      <c r="G4" s="130"/>
      <c r="H4" s="131"/>
      <c r="I4" s="132"/>
    </row>
    <row r="5" spans="1:10" ht="18" customHeight="1">
      <c r="A5" s="11">
        <v>1</v>
      </c>
      <c r="B5" s="23"/>
      <c r="C5" s="24" t="s">
        <v>90</v>
      </c>
      <c r="D5" s="12"/>
      <c r="E5" s="13"/>
      <c r="F5" s="14"/>
      <c r="G5" s="14"/>
      <c r="H5" s="21"/>
      <c r="I5" s="15">
        <f>SUM(I6:I7)</f>
        <v>0</v>
      </c>
    </row>
    <row r="6" spans="1:10" ht="18" customHeight="1">
      <c r="A6" s="9" t="s">
        <v>5</v>
      </c>
      <c r="B6" s="83" t="s">
        <v>91</v>
      </c>
      <c r="C6" s="84" t="s">
        <v>92</v>
      </c>
      <c r="D6" s="83" t="s">
        <v>0</v>
      </c>
      <c r="E6" s="60">
        <v>220</v>
      </c>
      <c r="F6" s="81"/>
      <c r="G6" s="81"/>
      <c r="H6" s="82"/>
      <c r="I6" s="61">
        <f>H6*E6</f>
        <v>0</v>
      </c>
    </row>
    <row r="7" spans="1:10" ht="18" customHeight="1">
      <c r="A7" s="9" t="s">
        <v>6</v>
      </c>
      <c r="B7" s="83" t="s">
        <v>75</v>
      </c>
      <c r="C7" s="84" t="s">
        <v>76</v>
      </c>
      <c r="D7" s="83" t="s">
        <v>0</v>
      </c>
      <c r="E7" s="81">
        <v>6</v>
      </c>
      <c r="F7" s="81"/>
      <c r="G7" s="81"/>
      <c r="H7" s="82"/>
      <c r="I7" s="61">
        <f>H7*E7</f>
        <v>0</v>
      </c>
    </row>
    <row r="8" spans="1:10" ht="18" customHeight="1">
      <c r="A8" s="16"/>
      <c r="B8" s="55"/>
      <c r="C8" s="18"/>
      <c r="D8" s="17"/>
      <c r="E8" s="19"/>
      <c r="F8" s="19"/>
      <c r="G8" s="19"/>
      <c r="H8" s="19"/>
      <c r="I8" s="62"/>
    </row>
    <row r="9" spans="1:10" ht="15">
      <c r="A9" s="11">
        <v>2</v>
      </c>
      <c r="B9" s="53"/>
      <c r="C9" s="24" t="s">
        <v>78</v>
      </c>
      <c r="D9" s="12"/>
      <c r="E9" s="57"/>
      <c r="F9" s="57"/>
      <c r="G9" s="57"/>
      <c r="H9" s="58"/>
      <c r="I9" s="59">
        <f>SUM(I10:I18)</f>
        <v>0</v>
      </c>
    </row>
    <row r="10" spans="1:10">
      <c r="A10" s="9" t="s">
        <v>13</v>
      </c>
      <c r="B10" s="83" t="s">
        <v>137</v>
      </c>
      <c r="C10" s="84" t="s">
        <v>138</v>
      </c>
      <c r="D10" s="83" t="s">
        <v>0</v>
      </c>
      <c r="E10" s="43">
        <v>340</v>
      </c>
      <c r="F10" s="81">
        <v>0</v>
      </c>
      <c r="G10" s="81"/>
      <c r="H10" s="82"/>
      <c r="I10" s="61">
        <f>H10*E10</f>
        <v>0</v>
      </c>
    </row>
    <row r="11" spans="1:10">
      <c r="A11" s="9" t="s">
        <v>14</v>
      </c>
      <c r="B11" s="83" t="s">
        <v>139</v>
      </c>
      <c r="C11" s="84" t="s">
        <v>140</v>
      </c>
      <c r="D11" s="83" t="s">
        <v>1</v>
      </c>
      <c r="E11" s="60">
        <v>20</v>
      </c>
      <c r="F11" s="81"/>
      <c r="G11" s="81"/>
      <c r="H11" s="82"/>
      <c r="I11" s="61">
        <f>H11*E11</f>
        <v>0</v>
      </c>
    </row>
    <row r="12" spans="1:10">
      <c r="A12" s="9" t="s">
        <v>15</v>
      </c>
      <c r="B12" s="83" t="s">
        <v>77</v>
      </c>
      <c r="C12" s="84" t="s">
        <v>89</v>
      </c>
      <c r="D12" s="83" t="s">
        <v>0</v>
      </c>
      <c r="E12" s="60">
        <v>340</v>
      </c>
      <c r="F12" s="81"/>
      <c r="G12" s="81"/>
      <c r="H12" s="82"/>
      <c r="I12" s="61">
        <f t="shared" ref="I12:I18" si="0">H12*E12</f>
        <v>0</v>
      </c>
    </row>
    <row r="13" spans="1:10" ht="28.5">
      <c r="A13" s="9" t="s">
        <v>16</v>
      </c>
      <c r="B13" s="54" t="s">
        <v>24</v>
      </c>
      <c r="C13" s="6" t="s">
        <v>25</v>
      </c>
      <c r="D13" s="5" t="s">
        <v>1</v>
      </c>
      <c r="E13" s="60">
        <v>250</v>
      </c>
      <c r="F13" s="81"/>
      <c r="G13" s="81">
        <v>0</v>
      </c>
      <c r="H13" s="82">
        <f t="shared" ref="H12:H18" si="1">F13+G13</f>
        <v>0</v>
      </c>
      <c r="I13" s="61">
        <f t="shared" si="0"/>
        <v>0</v>
      </c>
      <c r="J13" s="3"/>
    </row>
    <row r="14" spans="1:10">
      <c r="A14" s="9" t="s">
        <v>17</v>
      </c>
      <c r="B14" s="83" t="s">
        <v>188</v>
      </c>
      <c r="C14" s="84" t="s">
        <v>189</v>
      </c>
      <c r="D14" s="83" t="s">
        <v>0</v>
      </c>
      <c r="E14" s="81">
        <v>80</v>
      </c>
      <c r="F14" s="81"/>
      <c r="G14" s="81"/>
      <c r="H14" s="82"/>
      <c r="I14" s="61">
        <f t="shared" si="0"/>
        <v>0</v>
      </c>
      <c r="J14" s="3"/>
    </row>
    <row r="15" spans="1:10">
      <c r="A15" s="9" t="s">
        <v>18</v>
      </c>
      <c r="B15" s="83" t="s">
        <v>123</v>
      </c>
      <c r="C15" s="84" t="s">
        <v>124</v>
      </c>
      <c r="D15" s="83" t="s">
        <v>0</v>
      </c>
      <c r="E15" s="60">
        <v>250</v>
      </c>
      <c r="F15" s="81">
        <v>0</v>
      </c>
      <c r="G15" s="81"/>
      <c r="H15" s="82"/>
      <c r="I15" s="61">
        <f t="shared" si="0"/>
        <v>0</v>
      </c>
    </row>
    <row r="16" spans="1:10">
      <c r="A16" s="9" t="s">
        <v>19</v>
      </c>
      <c r="B16" s="83" t="s">
        <v>4</v>
      </c>
      <c r="C16" s="84" t="s">
        <v>125</v>
      </c>
      <c r="D16" s="83" t="s">
        <v>0</v>
      </c>
      <c r="E16" s="60">
        <v>250</v>
      </c>
      <c r="F16" s="81"/>
      <c r="G16" s="81"/>
      <c r="H16" s="82"/>
      <c r="I16" s="61">
        <f t="shared" si="0"/>
        <v>0</v>
      </c>
    </row>
    <row r="17" spans="1:9">
      <c r="A17" s="9"/>
      <c r="B17" s="83" t="s">
        <v>475</v>
      </c>
      <c r="C17" s="84" t="s">
        <v>476</v>
      </c>
      <c r="D17" s="83" t="s">
        <v>1</v>
      </c>
      <c r="E17" s="81">
        <v>40</v>
      </c>
      <c r="F17" s="81"/>
      <c r="G17" s="81"/>
      <c r="H17" s="82"/>
      <c r="I17" s="61">
        <f t="shared" si="0"/>
        <v>0</v>
      </c>
    </row>
    <row r="18" spans="1:9">
      <c r="A18" s="9" t="s">
        <v>21</v>
      </c>
      <c r="B18" s="83" t="s">
        <v>573</v>
      </c>
      <c r="C18" s="84" t="s">
        <v>340</v>
      </c>
      <c r="D18" s="83" t="s">
        <v>1</v>
      </c>
      <c r="E18" s="81">
        <v>80</v>
      </c>
      <c r="F18" s="81"/>
      <c r="G18" s="81"/>
      <c r="H18" s="82"/>
      <c r="I18" s="61">
        <f t="shared" si="0"/>
        <v>0</v>
      </c>
    </row>
    <row r="19" spans="1:9">
      <c r="A19" s="10"/>
      <c r="B19" s="83"/>
      <c r="C19" s="84"/>
      <c r="D19" s="83"/>
      <c r="E19" s="81"/>
      <c r="F19" s="81"/>
      <c r="G19" s="82"/>
      <c r="H19" s="82"/>
      <c r="I19" s="32"/>
    </row>
    <row r="20" spans="1:9" s="22" customFormat="1" ht="15">
      <c r="A20" s="11">
        <v>3</v>
      </c>
      <c r="B20" s="23"/>
      <c r="C20" s="24" t="s">
        <v>85</v>
      </c>
      <c r="D20" s="12"/>
      <c r="E20" s="64"/>
      <c r="F20" s="45"/>
      <c r="G20" s="45"/>
      <c r="H20" s="46"/>
      <c r="I20" s="72">
        <f>SUM(I21:I40)</f>
        <v>0</v>
      </c>
    </row>
    <row r="21" spans="1:9" s="22" customFormat="1" ht="15">
      <c r="A21" s="10" t="s">
        <v>39</v>
      </c>
      <c r="B21" s="1" t="s">
        <v>86</v>
      </c>
      <c r="C21" s="2" t="s">
        <v>87</v>
      </c>
      <c r="D21" s="1" t="s">
        <v>2</v>
      </c>
      <c r="E21" s="60">
        <v>5</v>
      </c>
      <c r="F21" s="81">
        <v>0</v>
      </c>
      <c r="G21" s="81"/>
      <c r="H21" s="82">
        <f>F21+G21</f>
        <v>0</v>
      </c>
      <c r="I21" s="61">
        <f>H21*E21</f>
        <v>0</v>
      </c>
    </row>
    <row r="22" spans="1:9" s="22" customFormat="1" ht="28.5">
      <c r="A22" s="10" t="s">
        <v>42</v>
      </c>
      <c r="B22" s="83" t="s">
        <v>190</v>
      </c>
      <c r="C22" s="84" t="s">
        <v>191</v>
      </c>
      <c r="D22" s="83" t="s">
        <v>0</v>
      </c>
      <c r="E22" s="81">
        <v>300</v>
      </c>
      <c r="F22" s="81"/>
      <c r="G22" s="81"/>
      <c r="H22" s="82"/>
      <c r="I22" s="61">
        <f>H22*E22</f>
        <v>0</v>
      </c>
    </row>
    <row r="23" spans="1:9" s="22" customFormat="1" ht="15">
      <c r="A23" s="10" t="s">
        <v>43</v>
      </c>
      <c r="B23" s="83" t="s">
        <v>296</v>
      </c>
      <c r="C23" s="84" t="s">
        <v>297</v>
      </c>
      <c r="D23" s="83" t="s">
        <v>0</v>
      </c>
      <c r="E23" s="81">
        <v>50</v>
      </c>
      <c r="F23" s="81">
        <v>0</v>
      </c>
      <c r="G23" s="81"/>
      <c r="H23" s="82"/>
      <c r="I23" s="61">
        <f t="shared" ref="I23:I31" si="2">H23*E23</f>
        <v>0</v>
      </c>
    </row>
    <row r="24" spans="1:9" s="22" customFormat="1" ht="28.5">
      <c r="A24" s="10" t="s">
        <v>44</v>
      </c>
      <c r="B24" s="83" t="s">
        <v>324</v>
      </c>
      <c r="C24" s="84" t="s">
        <v>325</v>
      </c>
      <c r="D24" s="83" t="s">
        <v>8</v>
      </c>
      <c r="E24" s="81">
        <v>50</v>
      </c>
      <c r="F24" s="81"/>
      <c r="G24" s="81"/>
      <c r="H24" s="82"/>
      <c r="I24" s="61">
        <f t="shared" si="2"/>
        <v>0</v>
      </c>
    </row>
    <row r="25" spans="1:9" s="22" customFormat="1" ht="15">
      <c r="A25" s="10" t="s">
        <v>45</v>
      </c>
      <c r="B25" s="83" t="s">
        <v>326</v>
      </c>
      <c r="C25" s="84" t="s">
        <v>328</v>
      </c>
      <c r="D25" s="83" t="s">
        <v>327</v>
      </c>
      <c r="E25" s="81">
        <v>5000</v>
      </c>
      <c r="F25" s="81"/>
      <c r="G25" s="81">
        <v>0</v>
      </c>
      <c r="H25" s="82">
        <f t="shared" ref="H23:H31" si="3">F25+G25</f>
        <v>0</v>
      </c>
      <c r="I25" s="61">
        <f t="shared" si="2"/>
        <v>0</v>
      </c>
    </row>
    <row r="26" spans="1:9" s="22" customFormat="1" ht="15">
      <c r="A26" s="10" t="s">
        <v>46</v>
      </c>
      <c r="B26" s="1" t="s">
        <v>63</v>
      </c>
      <c r="C26" s="2" t="s">
        <v>26</v>
      </c>
      <c r="D26" s="1" t="s">
        <v>2</v>
      </c>
      <c r="E26" s="60">
        <v>5</v>
      </c>
      <c r="F26" s="81">
        <v>0</v>
      </c>
      <c r="G26" s="81"/>
      <c r="H26" s="82"/>
      <c r="I26" s="61">
        <f t="shared" si="2"/>
        <v>0</v>
      </c>
    </row>
    <row r="27" spans="1:9" s="188" customFormat="1" ht="15">
      <c r="A27" s="187" t="s">
        <v>47</v>
      </c>
      <c r="B27" s="135" t="s">
        <v>332</v>
      </c>
      <c r="C27" s="136" t="s">
        <v>333</v>
      </c>
      <c r="D27" s="135" t="s">
        <v>1</v>
      </c>
      <c r="E27" s="143">
        <v>70</v>
      </c>
      <c r="F27" s="81">
        <v>0</v>
      </c>
      <c r="G27" s="81"/>
      <c r="H27" s="82"/>
      <c r="I27" s="61">
        <f t="shared" si="2"/>
        <v>0</v>
      </c>
    </row>
    <row r="28" spans="1:9" s="22" customFormat="1" ht="15">
      <c r="A28" s="10" t="s">
        <v>48</v>
      </c>
      <c r="B28" s="83" t="s">
        <v>277</v>
      </c>
      <c r="C28" s="84" t="s">
        <v>278</v>
      </c>
      <c r="D28" s="83" t="s">
        <v>0</v>
      </c>
      <c r="E28" s="81">
        <v>1</v>
      </c>
      <c r="F28" s="81">
        <v>0</v>
      </c>
      <c r="G28" s="81"/>
      <c r="H28" s="82"/>
      <c r="I28" s="61">
        <f t="shared" si="2"/>
        <v>0</v>
      </c>
    </row>
    <row r="29" spans="1:9" s="22" customFormat="1" ht="15">
      <c r="A29" s="10" t="s">
        <v>49</v>
      </c>
      <c r="B29" s="83" t="s">
        <v>279</v>
      </c>
      <c r="C29" s="84" t="s">
        <v>280</v>
      </c>
      <c r="D29" s="83" t="s">
        <v>1</v>
      </c>
      <c r="E29" s="81">
        <v>20</v>
      </c>
      <c r="F29" s="81">
        <v>0</v>
      </c>
      <c r="G29" s="81"/>
      <c r="H29" s="82"/>
      <c r="I29" s="61">
        <f t="shared" si="2"/>
        <v>0</v>
      </c>
    </row>
    <row r="30" spans="1:9" s="22" customFormat="1" ht="15">
      <c r="A30" s="10" t="s">
        <v>50</v>
      </c>
      <c r="B30" s="83" t="s">
        <v>283</v>
      </c>
      <c r="C30" s="84" t="s">
        <v>284</v>
      </c>
      <c r="D30" s="83" t="s">
        <v>2</v>
      </c>
      <c r="E30" s="81">
        <v>1</v>
      </c>
      <c r="F30" s="81">
        <v>0</v>
      </c>
      <c r="G30" s="81"/>
      <c r="H30" s="82"/>
      <c r="I30" s="61">
        <f t="shared" si="2"/>
        <v>0</v>
      </c>
    </row>
    <row r="31" spans="1:9" s="22" customFormat="1" ht="15">
      <c r="A31" s="10" t="s">
        <v>394</v>
      </c>
      <c r="B31" s="83" t="s">
        <v>334</v>
      </c>
      <c r="C31" s="84" t="s">
        <v>335</v>
      </c>
      <c r="D31" s="83" t="s">
        <v>1</v>
      </c>
      <c r="E31" s="81">
        <v>50</v>
      </c>
      <c r="F31" s="81">
        <v>0</v>
      </c>
      <c r="G31" s="81"/>
      <c r="H31" s="82"/>
      <c r="I31" s="61">
        <f t="shared" si="2"/>
        <v>0</v>
      </c>
    </row>
    <row r="32" spans="1:9" s="22" customFormat="1" ht="15">
      <c r="A32" s="10" t="s">
        <v>395</v>
      </c>
      <c r="B32" s="83" t="s">
        <v>336</v>
      </c>
      <c r="C32" s="84" t="s">
        <v>337</v>
      </c>
      <c r="D32" s="83" t="s">
        <v>2</v>
      </c>
      <c r="E32" s="81">
        <v>10</v>
      </c>
      <c r="F32" s="81">
        <v>0</v>
      </c>
      <c r="G32" s="81"/>
      <c r="H32" s="82"/>
      <c r="I32" s="61">
        <f t="shared" ref="I32:I40" si="4">H32*E32</f>
        <v>0</v>
      </c>
    </row>
    <row r="33" spans="1:9" s="22" customFormat="1" ht="15">
      <c r="A33" s="10" t="s">
        <v>396</v>
      </c>
      <c r="B33" s="83" t="s">
        <v>338</v>
      </c>
      <c r="C33" s="84" t="s">
        <v>339</v>
      </c>
      <c r="D33" s="83" t="s">
        <v>1</v>
      </c>
      <c r="E33" s="81">
        <v>40</v>
      </c>
      <c r="F33" s="81">
        <v>0</v>
      </c>
      <c r="G33" s="81"/>
      <c r="H33" s="82"/>
      <c r="I33" s="61">
        <f t="shared" si="4"/>
        <v>0</v>
      </c>
    </row>
    <row r="34" spans="1:9" s="22" customFormat="1" ht="15">
      <c r="A34" s="10" t="s">
        <v>397</v>
      </c>
      <c r="B34" s="83" t="s">
        <v>84</v>
      </c>
      <c r="C34" s="84" t="s">
        <v>116</v>
      </c>
      <c r="D34" s="83" t="s">
        <v>0</v>
      </c>
      <c r="E34" s="81">
        <v>120</v>
      </c>
      <c r="F34" s="81"/>
      <c r="G34" s="81"/>
      <c r="H34" s="82"/>
      <c r="I34" s="61">
        <f t="shared" si="4"/>
        <v>0</v>
      </c>
    </row>
    <row r="35" spans="1:9" s="22" customFormat="1" ht="15">
      <c r="A35" s="10" t="s">
        <v>398</v>
      </c>
      <c r="B35" s="83" t="s">
        <v>342</v>
      </c>
      <c r="C35" s="84" t="s">
        <v>343</v>
      </c>
      <c r="D35" s="83" t="s">
        <v>0</v>
      </c>
      <c r="E35" s="81">
        <v>14</v>
      </c>
      <c r="F35" s="81">
        <v>0</v>
      </c>
      <c r="G35" s="81"/>
      <c r="H35" s="82"/>
      <c r="I35" s="61">
        <f t="shared" si="4"/>
        <v>0</v>
      </c>
    </row>
    <row r="36" spans="1:9" s="22" customFormat="1" ht="15">
      <c r="A36" s="10" t="s">
        <v>399</v>
      </c>
      <c r="B36" s="83" t="s">
        <v>344</v>
      </c>
      <c r="C36" s="84" t="s">
        <v>345</v>
      </c>
      <c r="D36" s="83" t="s">
        <v>0</v>
      </c>
      <c r="E36" s="81">
        <v>10</v>
      </c>
      <c r="F36" s="81">
        <v>0</v>
      </c>
      <c r="G36" s="81"/>
      <c r="H36" s="82"/>
      <c r="I36" s="61">
        <f t="shared" si="4"/>
        <v>0</v>
      </c>
    </row>
    <row r="37" spans="1:9" s="22" customFormat="1" ht="15">
      <c r="A37" s="10" t="s">
        <v>400</v>
      </c>
      <c r="B37" s="83" t="s">
        <v>298</v>
      </c>
      <c r="C37" s="84" t="s">
        <v>299</v>
      </c>
      <c r="D37" s="83" t="s">
        <v>1</v>
      </c>
      <c r="E37" s="81">
        <v>20</v>
      </c>
      <c r="F37" s="81">
        <v>0</v>
      </c>
      <c r="G37" s="81"/>
      <c r="H37" s="82"/>
      <c r="I37" s="61">
        <f t="shared" si="4"/>
        <v>0</v>
      </c>
    </row>
    <row r="38" spans="1:9" s="22" customFormat="1" ht="15">
      <c r="A38" s="10" t="s">
        <v>401</v>
      </c>
      <c r="B38" s="83" t="s">
        <v>300</v>
      </c>
      <c r="C38" s="84" t="s">
        <v>301</v>
      </c>
      <c r="D38" s="83" t="s">
        <v>1</v>
      </c>
      <c r="E38" s="81">
        <v>20</v>
      </c>
      <c r="F38" s="81">
        <v>0</v>
      </c>
      <c r="G38" s="81"/>
      <c r="H38" s="82"/>
      <c r="I38" s="61">
        <f t="shared" si="4"/>
        <v>0</v>
      </c>
    </row>
    <row r="39" spans="1:9" s="22" customFormat="1" ht="28.5">
      <c r="A39" s="10" t="s">
        <v>402</v>
      </c>
      <c r="B39" s="83" t="s">
        <v>324</v>
      </c>
      <c r="C39" s="84" t="s">
        <v>325</v>
      </c>
      <c r="D39" s="83" t="s">
        <v>8</v>
      </c>
      <c r="E39" s="81">
        <v>20</v>
      </c>
      <c r="F39" s="81"/>
      <c r="G39" s="81"/>
      <c r="H39" s="82"/>
      <c r="I39" s="61">
        <f t="shared" si="4"/>
        <v>0</v>
      </c>
    </row>
    <row r="40" spans="1:9" s="22" customFormat="1" ht="15">
      <c r="A40" s="10" t="s">
        <v>403</v>
      </c>
      <c r="B40" s="83" t="s">
        <v>390</v>
      </c>
      <c r="C40" s="84" t="s">
        <v>391</v>
      </c>
      <c r="D40" s="83" t="s">
        <v>0</v>
      </c>
      <c r="E40" s="81">
        <v>100</v>
      </c>
      <c r="F40" s="81">
        <v>0</v>
      </c>
      <c r="G40" s="81"/>
      <c r="H40" s="82"/>
      <c r="I40" s="61">
        <f t="shared" si="4"/>
        <v>0</v>
      </c>
    </row>
    <row r="41" spans="1:9">
      <c r="A41" s="10"/>
      <c r="B41" s="83"/>
      <c r="C41" s="84"/>
      <c r="D41" s="83"/>
      <c r="E41" s="81"/>
      <c r="F41" s="81"/>
      <c r="G41" s="82"/>
      <c r="H41" s="82"/>
      <c r="I41" s="32"/>
    </row>
    <row r="42" spans="1:9" s="22" customFormat="1" ht="15">
      <c r="A42" s="11">
        <v>4</v>
      </c>
      <c r="B42" s="23"/>
      <c r="C42" s="24" t="s">
        <v>286</v>
      </c>
      <c r="D42" s="12"/>
      <c r="E42" s="64"/>
      <c r="F42" s="45"/>
      <c r="G42" s="45"/>
      <c r="H42" s="46"/>
      <c r="I42" s="72">
        <f>SUM(I43:I54)</f>
        <v>0</v>
      </c>
    </row>
    <row r="43" spans="1:9" s="188" customFormat="1" ht="15">
      <c r="A43" s="187" t="s">
        <v>40</v>
      </c>
      <c r="B43" s="135" t="s">
        <v>7</v>
      </c>
      <c r="C43" s="136" t="s">
        <v>464</v>
      </c>
      <c r="D43" s="135" t="s">
        <v>0</v>
      </c>
      <c r="E43" s="143">
        <v>1100</v>
      </c>
      <c r="F43" s="81"/>
      <c r="G43" s="81"/>
      <c r="H43" s="82"/>
      <c r="I43" s="61">
        <f t="shared" ref="I43:I44" si="5">H43*E43</f>
        <v>0</v>
      </c>
    </row>
    <row r="44" spans="1:9" s="188" customFormat="1" ht="15">
      <c r="A44" s="187" t="s">
        <v>51</v>
      </c>
      <c r="B44" s="135" t="s">
        <v>193</v>
      </c>
      <c r="C44" s="136" t="s">
        <v>194</v>
      </c>
      <c r="D44" s="135" t="s">
        <v>1</v>
      </c>
      <c r="E44" s="143">
        <v>250</v>
      </c>
      <c r="F44" s="81"/>
      <c r="G44" s="81"/>
      <c r="H44" s="82"/>
      <c r="I44" s="61">
        <f t="shared" si="5"/>
        <v>0</v>
      </c>
    </row>
    <row r="45" spans="1:9" s="188" customFormat="1" ht="15">
      <c r="A45" s="187" t="s">
        <v>52</v>
      </c>
      <c r="B45" s="135" t="s">
        <v>195</v>
      </c>
      <c r="C45" s="136" t="s">
        <v>196</v>
      </c>
      <c r="D45" s="135" t="s">
        <v>0</v>
      </c>
      <c r="E45" s="143">
        <v>1100</v>
      </c>
      <c r="F45" s="81"/>
      <c r="G45" s="81"/>
      <c r="H45" s="82"/>
      <c r="I45" s="61">
        <f t="shared" ref="I45:I54" si="6">H45*E45</f>
        <v>0</v>
      </c>
    </row>
    <row r="46" spans="1:9" s="188" customFormat="1" ht="15">
      <c r="A46" s="187" t="s">
        <v>53</v>
      </c>
      <c r="B46" s="135" t="s">
        <v>197</v>
      </c>
      <c r="C46" s="136" t="s">
        <v>198</v>
      </c>
      <c r="D46" s="135" t="s">
        <v>0</v>
      </c>
      <c r="E46" s="143">
        <v>1100</v>
      </c>
      <c r="F46" s="81"/>
      <c r="G46" s="81"/>
      <c r="H46" s="82"/>
      <c r="I46" s="61">
        <f t="shared" si="6"/>
        <v>0</v>
      </c>
    </row>
    <row r="47" spans="1:9" s="188" customFormat="1" ht="15">
      <c r="A47" s="187" t="s">
        <v>54</v>
      </c>
      <c r="B47" s="135" t="s">
        <v>192</v>
      </c>
      <c r="C47" s="136" t="s">
        <v>329</v>
      </c>
      <c r="D47" s="135" t="s">
        <v>1</v>
      </c>
      <c r="E47" s="143">
        <v>60</v>
      </c>
      <c r="F47" s="81"/>
      <c r="G47" s="81"/>
      <c r="H47" s="82"/>
      <c r="I47" s="61">
        <f t="shared" si="6"/>
        <v>0</v>
      </c>
    </row>
    <row r="48" spans="1:9" s="188" customFormat="1" ht="15">
      <c r="A48" s="187" t="s">
        <v>55</v>
      </c>
      <c r="B48" s="135" t="s">
        <v>11</v>
      </c>
      <c r="C48" s="136" t="s">
        <v>126</v>
      </c>
      <c r="D48" s="135" t="s">
        <v>0</v>
      </c>
      <c r="E48" s="143">
        <v>50</v>
      </c>
      <c r="F48" s="81"/>
      <c r="G48" s="81"/>
      <c r="H48" s="82"/>
      <c r="I48" s="61">
        <f t="shared" si="6"/>
        <v>0</v>
      </c>
    </row>
    <row r="49" spans="1:9" s="188" customFormat="1" ht="15">
      <c r="A49" s="187" t="s">
        <v>56</v>
      </c>
      <c r="B49" s="135" t="s">
        <v>9</v>
      </c>
      <c r="C49" s="136" t="s">
        <v>136</v>
      </c>
      <c r="D49" s="135" t="s">
        <v>0</v>
      </c>
      <c r="E49" s="143">
        <v>200</v>
      </c>
      <c r="F49" s="81"/>
      <c r="G49" s="81"/>
      <c r="H49" s="82"/>
      <c r="I49" s="61">
        <f t="shared" si="6"/>
        <v>0</v>
      </c>
    </row>
    <row r="50" spans="1:9" s="188" customFormat="1" ht="15">
      <c r="A50" s="187" t="s">
        <v>57</v>
      </c>
      <c r="B50" s="135" t="s">
        <v>11</v>
      </c>
      <c r="C50" s="136" t="s">
        <v>20</v>
      </c>
      <c r="D50" s="135" t="s">
        <v>0</v>
      </c>
      <c r="E50" s="143">
        <v>250</v>
      </c>
      <c r="F50" s="81"/>
      <c r="G50" s="81"/>
      <c r="H50" s="82"/>
      <c r="I50" s="61">
        <f t="shared" si="6"/>
        <v>0</v>
      </c>
    </row>
    <row r="51" spans="1:9" s="188" customFormat="1" ht="15">
      <c r="A51" s="187" t="s">
        <v>58</v>
      </c>
      <c r="B51" s="135" t="s">
        <v>294</v>
      </c>
      <c r="C51" s="136" t="s">
        <v>295</v>
      </c>
      <c r="D51" s="135" t="s">
        <v>0</v>
      </c>
      <c r="E51" s="143">
        <v>50</v>
      </c>
      <c r="F51" s="81"/>
      <c r="G51" s="81"/>
      <c r="H51" s="82"/>
      <c r="I51" s="61">
        <f t="shared" si="6"/>
        <v>0</v>
      </c>
    </row>
    <row r="52" spans="1:9" s="188" customFormat="1" ht="28.5">
      <c r="A52" s="187" t="s">
        <v>80</v>
      </c>
      <c r="B52" s="135" t="s">
        <v>135</v>
      </c>
      <c r="C52" s="136" t="s">
        <v>330</v>
      </c>
      <c r="D52" s="135" t="s">
        <v>0</v>
      </c>
      <c r="E52" s="143">
        <v>550</v>
      </c>
      <c r="F52" s="81"/>
      <c r="G52" s="81"/>
      <c r="H52" s="82"/>
      <c r="I52" s="61">
        <f t="shared" si="6"/>
        <v>0</v>
      </c>
    </row>
    <row r="53" spans="1:9" s="188" customFormat="1" ht="28.5">
      <c r="A53" s="187" t="s">
        <v>117</v>
      </c>
      <c r="B53" s="135" t="s">
        <v>356</v>
      </c>
      <c r="C53" s="136" t="s">
        <v>357</v>
      </c>
      <c r="D53" s="135" t="s">
        <v>0</v>
      </c>
      <c r="E53" s="48">
        <v>60</v>
      </c>
      <c r="F53" s="81"/>
      <c r="G53" s="81"/>
      <c r="H53" s="82"/>
      <c r="I53" s="61">
        <f t="shared" si="6"/>
        <v>0</v>
      </c>
    </row>
    <row r="54" spans="1:9" s="188" customFormat="1" ht="15">
      <c r="A54" s="187" t="s">
        <v>404</v>
      </c>
      <c r="B54" s="184" t="s">
        <v>388</v>
      </c>
      <c r="C54" s="185" t="s">
        <v>389</v>
      </c>
      <c r="D54" s="186" t="s">
        <v>82</v>
      </c>
      <c r="E54" s="48">
        <v>120</v>
      </c>
      <c r="F54" s="81"/>
      <c r="G54" s="81"/>
      <c r="H54" s="82"/>
      <c r="I54" s="61">
        <f t="shared" si="6"/>
        <v>0</v>
      </c>
    </row>
    <row r="55" spans="1:9" s="188" customFormat="1" ht="15">
      <c r="A55" s="187"/>
      <c r="B55" s="135"/>
      <c r="C55" s="136"/>
      <c r="D55" s="135"/>
      <c r="E55" s="143"/>
      <c r="F55" s="143"/>
      <c r="G55" s="137"/>
      <c r="H55" s="137"/>
      <c r="I55" s="192"/>
    </row>
    <row r="56" spans="1:9" s="22" customFormat="1" ht="15">
      <c r="A56" s="11">
        <v>5</v>
      </c>
      <c r="B56" s="23"/>
      <c r="C56" s="24" t="s">
        <v>285</v>
      </c>
      <c r="D56" s="12"/>
      <c r="E56" s="64"/>
      <c r="F56" s="45"/>
      <c r="G56" s="45"/>
      <c r="H56" s="46"/>
      <c r="I56" s="72">
        <f>SUM(I57:I65)</f>
        <v>0</v>
      </c>
    </row>
    <row r="57" spans="1:9" s="188" customFormat="1" ht="15">
      <c r="A57" s="187"/>
      <c r="B57" s="189" t="s">
        <v>141</v>
      </c>
      <c r="C57" s="20" t="s">
        <v>456</v>
      </c>
      <c r="D57" s="190" t="s">
        <v>2</v>
      </c>
      <c r="E57" s="190">
        <v>1</v>
      </c>
      <c r="F57" s="190"/>
      <c r="G57" s="190"/>
      <c r="H57" s="82">
        <f t="shared" ref="H57:H59" si="7">F57+G57</f>
        <v>0</v>
      </c>
      <c r="I57" s="61">
        <f t="shared" ref="I57:I59" si="8">H57*E57</f>
        <v>0</v>
      </c>
    </row>
    <row r="58" spans="1:9" s="188" customFormat="1" ht="15">
      <c r="A58" s="187"/>
      <c r="B58" s="189" t="s">
        <v>141</v>
      </c>
      <c r="C58" s="20" t="s">
        <v>457</v>
      </c>
      <c r="D58" s="190" t="s">
        <v>2</v>
      </c>
      <c r="E58" s="190">
        <v>4</v>
      </c>
      <c r="F58" s="190"/>
      <c r="G58" s="190"/>
      <c r="H58" s="82">
        <f t="shared" si="7"/>
        <v>0</v>
      </c>
      <c r="I58" s="61">
        <f t="shared" si="8"/>
        <v>0</v>
      </c>
    </row>
    <row r="59" spans="1:9" s="188" customFormat="1" ht="15">
      <c r="A59" s="187"/>
      <c r="B59" s="189" t="s">
        <v>141</v>
      </c>
      <c r="C59" s="20" t="s">
        <v>458</v>
      </c>
      <c r="D59" s="190" t="s">
        <v>2</v>
      </c>
      <c r="E59" s="190">
        <v>8</v>
      </c>
      <c r="F59" s="190"/>
      <c r="G59" s="190"/>
      <c r="H59" s="82">
        <f t="shared" si="7"/>
        <v>0</v>
      </c>
      <c r="I59" s="61">
        <f t="shared" si="8"/>
        <v>0</v>
      </c>
    </row>
    <row r="60" spans="1:9" s="188" customFormat="1" ht="15">
      <c r="A60" s="187"/>
      <c r="B60" s="189" t="s">
        <v>141</v>
      </c>
      <c r="C60" s="20" t="s">
        <v>459</v>
      </c>
      <c r="D60" s="190" t="s">
        <v>2</v>
      </c>
      <c r="E60" s="190">
        <v>1</v>
      </c>
      <c r="F60" s="190"/>
      <c r="G60" s="190"/>
      <c r="H60" s="82">
        <f t="shared" ref="H60:H65" si="9">F60+G60</f>
        <v>0</v>
      </c>
      <c r="I60" s="61">
        <f t="shared" ref="I60:I65" si="10">H60*E60</f>
        <v>0</v>
      </c>
    </row>
    <row r="61" spans="1:9" s="188" customFormat="1" ht="15">
      <c r="A61" s="187"/>
      <c r="B61" s="189" t="s">
        <v>141</v>
      </c>
      <c r="C61" s="20" t="s">
        <v>460</v>
      </c>
      <c r="D61" s="190" t="s">
        <v>2</v>
      </c>
      <c r="E61" s="190">
        <v>1</v>
      </c>
      <c r="F61" s="190"/>
      <c r="G61" s="190"/>
      <c r="H61" s="82">
        <f t="shared" si="9"/>
        <v>0</v>
      </c>
      <c r="I61" s="61">
        <f t="shared" si="10"/>
        <v>0</v>
      </c>
    </row>
    <row r="62" spans="1:9" s="188" customFormat="1" ht="15">
      <c r="A62" s="187"/>
      <c r="B62" s="189" t="s">
        <v>141</v>
      </c>
      <c r="C62" s="20" t="s">
        <v>461</v>
      </c>
      <c r="D62" s="190" t="s">
        <v>2</v>
      </c>
      <c r="E62" s="190">
        <v>1</v>
      </c>
      <c r="F62" s="190"/>
      <c r="G62" s="190"/>
      <c r="H62" s="82">
        <f t="shared" si="9"/>
        <v>0</v>
      </c>
      <c r="I62" s="61">
        <f t="shared" si="10"/>
        <v>0</v>
      </c>
    </row>
    <row r="63" spans="1:9" s="188" customFormat="1" ht="15">
      <c r="A63" s="187"/>
      <c r="B63" s="189" t="s">
        <v>141</v>
      </c>
      <c r="C63" s="20" t="s">
        <v>462</v>
      </c>
      <c r="D63" s="190" t="s">
        <v>2</v>
      </c>
      <c r="E63" s="190">
        <v>1</v>
      </c>
      <c r="F63" s="190"/>
      <c r="G63" s="190"/>
      <c r="H63" s="82">
        <f t="shared" si="9"/>
        <v>0</v>
      </c>
      <c r="I63" s="61">
        <f t="shared" si="10"/>
        <v>0</v>
      </c>
    </row>
    <row r="64" spans="1:9" s="188" customFormat="1" ht="15">
      <c r="A64" s="187"/>
      <c r="B64" s="189" t="s">
        <v>141</v>
      </c>
      <c r="C64" s="20" t="s">
        <v>463</v>
      </c>
      <c r="D64" s="190" t="s">
        <v>2</v>
      </c>
      <c r="E64" s="190">
        <v>1</v>
      </c>
      <c r="F64" s="190"/>
      <c r="G64" s="190"/>
      <c r="H64" s="82"/>
      <c r="I64" s="61">
        <f t="shared" si="10"/>
        <v>0</v>
      </c>
    </row>
    <row r="65" spans="1:9" s="188" customFormat="1" ht="42.75">
      <c r="A65" s="187" t="s">
        <v>41</v>
      </c>
      <c r="B65" s="189" t="s">
        <v>141</v>
      </c>
      <c r="C65" s="20" t="s">
        <v>293</v>
      </c>
      <c r="D65" s="190" t="s">
        <v>3</v>
      </c>
      <c r="E65" s="190">
        <v>1</v>
      </c>
      <c r="F65" s="190"/>
      <c r="G65" s="190"/>
      <c r="H65" s="82"/>
      <c r="I65" s="61">
        <f t="shared" si="10"/>
        <v>0</v>
      </c>
    </row>
    <row r="66" spans="1:9" s="22" customFormat="1" ht="15">
      <c r="A66" s="11">
        <v>6</v>
      </c>
      <c r="B66" s="23"/>
      <c r="C66" s="24" t="s">
        <v>477</v>
      </c>
      <c r="D66" s="12"/>
      <c r="E66" s="64"/>
      <c r="F66" s="45"/>
      <c r="G66" s="45"/>
      <c r="H66" s="46"/>
      <c r="I66" s="72">
        <f>SUM(I67)</f>
        <v>0</v>
      </c>
    </row>
    <row r="67" spans="1:9" s="188" customFormat="1" ht="28.5">
      <c r="A67" s="187" t="s">
        <v>64</v>
      </c>
      <c r="B67" s="189" t="s">
        <v>141</v>
      </c>
      <c r="C67" s="136" t="s">
        <v>478</v>
      </c>
      <c r="D67" s="135" t="s">
        <v>3</v>
      </c>
      <c r="E67" s="143">
        <v>1</v>
      </c>
      <c r="F67" s="143"/>
      <c r="G67" s="137"/>
      <c r="H67" s="82"/>
      <c r="I67" s="61">
        <f t="shared" ref="I67" si="11">H67*E67</f>
        <v>0</v>
      </c>
    </row>
    <row r="68" spans="1:9">
      <c r="A68" s="16"/>
      <c r="B68" s="55"/>
      <c r="C68" s="18"/>
      <c r="D68" s="17"/>
      <c r="E68" s="19"/>
      <c r="F68" s="19"/>
      <c r="G68" s="19"/>
      <c r="H68" s="19"/>
      <c r="I68" s="62"/>
    </row>
    <row r="69" spans="1:9" s="22" customFormat="1" ht="15">
      <c r="A69" s="11">
        <v>7</v>
      </c>
      <c r="B69" s="23"/>
      <c r="C69" s="24" t="s">
        <v>287</v>
      </c>
      <c r="D69" s="12"/>
      <c r="E69" s="64"/>
      <c r="F69" s="45"/>
      <c r="G69" s="45"/>
      <c r="H69" s="46"/>
      <c r="I69" s="72">
        <f>SUM(I70:I72)</f>
        <v>0</v>
      </c>
    </row>
    <row r="70" spans="1:9" s="22" customFormat="1" ht="15">
      <c r="A70" s="10" t="s">
        <v>405</v>
      </c>
      <c r="B70" s="83" t="s">
        <v>289</v>
      </c>
      <c r="C70" s="84" t="s">
        <v>290</v>
      </c>
      <c r="D70" s="83" t="s">
        <v>0</v>
      </c>
      <c r="E70" s="81">
        <v>4000</v>
      </c>
      <c r="F70" s="81"/>
      <c r="G70" s="81"/>
      <c r="H70" s="82"/>
      <c r="I70" s="61">
        <f t="shared" ref="I70" si="12">H70*E70</f>
        <v>0</v>
      </c>
    </row>
    <row r="71" spans="1:9" s="22" customFormat="1" ht="28.5">
      <c r="A71" s="10" t="s">
        <v>406</v>
      </c>
      <c r="B71" s="83" t="s">
        <v>291</v>
      </c>
      <c r="C71" s="84" t="s">
        <v>292</v>
      </c>
      <c r="D71" s="83" t="s">
        <v>8</v>
      </c>
      <c r="E71" s="81">
        <v>800</v>
      </c>
      <c r="F71" s="81"/>
      <c r="G71" s="81"/>
      <c r="H71" s="82"/>
      <c r="I71" s="61">
        <f t="shared" ref="I71:I72" si="13">H71*E71</f>
        <v>0</v>
      </c>
    </row>
    <row r="72" spans="1:9" s="22" customFormat="1" ht="28.5">
      <c r="A72" s="10" t="s">
        <v>407</v>
      </c>
      <c r="B72" s="83" t="s">
        <v>190</v>
      </c>
      <c r="C72" s="84" t="s">
        <v>191</v>
      </c>
      <c r="D72" s="83" t="s">
        <v>0</v>
      </c>
      <c r="E72" s="81">
        <v>4000</v>
      </c>
      <c r="F72" s="81"/>
      <c r="G72" s="81"/>
      <c r="H72" s="82"/>
      <c r="I72" s="61">
        <f t="shared" si="13"/>
        <v>0</v>
      </c>
    </row>
    <row r="73" spans="1:9">
      <c r="A73" s="16"/>
      <c r="B73" s="55"/>
      <c r="C73" s="18"/>
      <c r="D73" s="17"/>
      <c r="E73" s="19"/>
      <c r="F73" s="19"/>
      <c r="G73" s="19"/>
      <c r="H73" s="82">
        <f t="shared" ref="H73" si="14">F73+G73</f>
        <v>0</v>
      </c>
      <c r="I73" s="61">
        <f t="shared" ref="I73" si="15">H73*E73</f>
        <v>0</v>
      </c>
    </row>
    <row r="74" spans="1:9" ht="15">
      <c r="A74" s="11">
        <v>8</v>
      </c>
      <c r="B74" s="65"/>
      <c r="C74" s="44" t="s">
        <v>10</v>
      </c>
      <c r="D74" s="12"/>
      <c r="E74" s="57"/>
      <c r="F74" s="57"/>
      <c r="G74" s="57"/>
      <c r="H74" s="58"/>
      <c r="I74" s="66">
        <f>SUM(I75:I87)</f>
        <v>0</v>
      </c>
    </row>
    <row r="75" spans="1:9" s="144" customFormat="1">
      <c r="A75" s="187" t="s">
        <v>65</v>
      </c>
      <c r="B75" s="135" t="s">
        <v>79</v>
      </c>
      <c r="C75" s="136" t="s">
        <v>624</v>
      </c>
      <c r="D75" s="135" t="s">
        <v>3</v>
      </c>
      <c r="E75" s="143">
        <v>5</v>
      </c>
      <c r="F75" s="81"/>
      <c r="G75" s="81"/>
      <c r="H75" s="82"/>
      <c r="I75" s="61">
        <f t="shared" ref="I75:I77" si="16">H75*E75</f>
        <v>0</v>
      </c>
    </row>
    <row r="76" spans="1:9" s="144" customFormat="1">
      <c r="A76" s="187" t="s">
        <v>66</v>
      </c>
      <c r="B76" s="135" t="s">
        <v>341</v>
      </c>
      <c r="C76" s="136" t="s">
        <v>625</v>
      </c>
      <c r="D76" s="135" t="s">
        <v>3</v>
      </c>
      <c r="E76" s="143">
        <v>4</v>
      </c>
      <c r="F76" s="81"/>
      <c r="G76" s="81"/>
      <c r="H76" s="82"/>
      <c r="I76" s="61">
        <f t="shared" si="16"/>
        <v>0</v>
      </c>
    </row>
    <row r="77" spans="1:9" s="144" customFormat="1">
      <c r="A77" s="187" t="s">
        <v>118</v>
      </c>
      <c r="B77" s="135" t="s">
        <v>79</v>
      </c>
      <c r="C77" s="136" t="s">
        <v>624</v>
      </c>
      <c r="D77" s="135" t="s">
        <v>3</v>
      </c>
      <c r="E77" s="143">
        <v>6</v>
      </c>
      <c r="F77" s="81"/>
      <c r="G77" s="81"/>
      <c r="H77" s="82"/>
      <c r="I77" s="61">
        <f t="shared" si="16"/>
        <v>0</v>
      </c>
    </row>
    <row r="78" spans="1:9" s="144" customFormat="1">
      <c r="A78" s="187" t="s">
        <v>67</v>
      </c>
      <c r="B78" s="135" t="s">
        <v>127</v>
      </c>
      <c r="C78" s="136" t="s">
        <v>128</v>
      </c>
      <c r="D78" s="135" t="s">
        <v>2</v>
      </c>
      <c r="E78" s="143">
        <v>30</v>
      </c>
      <c r="F78" s="81"/>
      <c r="G78" s="81"/>
      <c r="H78" s="82"/>
      <c r="I78" s="61">
        <f t="shared" ref="I78:I87" si="17">H78*E78</f>
        <v>0</v>
      </c>
    </row>
    <row r="79" spans="1:9" s="144" customFormat="1">
      <c r="A79" s="187" t="s">
        <v>408</v>
      </c>
      <c r="B79" s="135" t="s">
        <v>11</v>
      </c>
      <c r="C79" s="136" t="s">
        <v>12</v>
      </c>
      <c r="D79" s="135" t="s">
        <v>0</v>
      </c>
      <c r="E79" s="143">
        <v>60</v>
      </c>
      <c r="F79" s="81"/>
      <c r="G79" s="81"/>
      <c r="H79" s="82"/>
      <c r="I79" s="61">
        <f t="shared" si="17"/>
        <v>0</v>
      </c>
    </row>
    <row r="80" spans="1:9" s="144" customFormat="1">
      <c r="A80" s="187" t="s">
        <v>409</v>
      </c>
      <c r="B80" s="135" t="s">
        <v>346</v>
      </c>
      <c r="C80" s="136" t="s">
        <v>347</v>
      </c>
      <c r="D80" s="135" t="s">
        <v>0</v>
      </c>
      <c r="E80" s="143">
        <v>30</v>
      </c>
      <c r="F80" s="81"/>
      <c r="G80" s="81"/>
      <c r="H80" s="82"/>
      <c r="I80" s="61">
        <f t="shared" si="17"/>
        <v>0</v>
      </c>
    </row>
    <row r="81" spans="1:9" s="144" customFormat="1">
      <c r="A81" s="187" t="s">
        <v>410</v>
      </c>
      <c r="B81" s="135" t="s">
        <v>348</v>
      </c>
      <c r="C81" s="136" t="s">
        <v>349</v>
      </c>
      <c r="D81" s="135" t="s">
        <v>1</v>
      </c>
      <c r="E81" s="143">
        <v>20</v>
      </c>
      <c r="F81" s="81"/>
      <c r="G81" s="81"/>
      <c r="H81" s="82"/>
      <c r="I81" s="61">
        <f t="shared" si="17"/>
        <v>0</v>
      </c>
    </row>
    <row r="82" spans="1:9" s="144" customFormat="1">
      <c r="A82" s="187" t="s">
        <v>411</v>
      </c>
      <c r="B82" s="135" t="s">
        <v>302</v>
      </c>
      <c r="C82" s="136" t="s">
        <v>303</v>
      </c>
      <c r="D82" s="135" t="s">
        <v>0</v>
      </c>
      <c r="E82" s="143">
        <v>20</v>
      </c>
      <c r="F82" s="81"/>
      <c r="G82" s="81"/>
      <c r="H82" s="82"/>
      <c r="I82" s="61">
        <f t="shared" si="17"/>
        <v>0</v>
      </c>
    </row>
    <row r="83" spans="1:9" s="144" customFormat="1">
      <c r="A83" s="187" t="s">
        <v>412</v>
      </c>
      <c r="B83" s="135" t="s">
        <v>392</v>
      </c>
      <c r="C83" s="136" t="s">
        <v>393</v>
      </c>
      <c r="D83" s="135" t="s">
        <v>2</v>
      </c>
      <c r="E83" s="143">
        <v>2</v>
      </c>
      <c r="F83" s="81"/>
      <c r="G83" s="81"/>
      <c r="H83" s="82"/>
      <c r="I83" s="61">
        <f t="shared" si="17"/>
        <v>0</v>
      </c>
    </row>
    <row r="84" spans="1:9" s="144" customFormat="1">
      <c r="A84" s="187" t="s">
        <v>479</v>
      </c>
      <c r="B84" s="135" t="s">
        <v>304</v>
      </c>
      <c r="C84" s="136" t="s">
        <v>305</v>
      </c>
      <c r="D84" s="135" t="s">
        <v>2</v>
      </c>
      <c r="E84" s="143">
        <v>6</v>
      </c>
      <c r="F84" s="81"/>
      <c r="G84" s="81"/>
      <c r="H84" s="82"/>
      <c r="I84" s="61">
        <f t="shared" si="17"/>
        <v>0</v>
      </c>
    </row>
    <row r="85" spans="1:9" s="144" customFormat="1">
      <c r="A85" s="187" t="s">
        <v>480</v>
      </c>
      <c r="B85" s="184" t="s">
        <v>350</v>
      </c>
      <c r="C85" s="185" t="s">
        <v>351</v>
      </c>
      <c r="D85" s="186" t="s">
        <v>82</v>
      </c>
      <c r="E85" s="48">
        <v>100</v>
      </c>
      <c r="F85" s="81">
        <v>0</v>
      </c>
      <c r="G85" s="82"/>
      <c r="H85" s="82"/>
      <c r="I85" s="61">
        <f t="shared" si="17"/>
        <v>0</v>
      </c>
    </row>
    <row r="86" spans="1:9" s="144" customFormat="1">
      <c r="A86" s="187" t="s">
        <v>413</v>
      </c>
      <c r="B86" s="184" t="s">
        <v>352</v>
      </c>
      <c r="C86" s="185" t="s">
        <v>353</v>
      </c>
      <c r="D86" s="186" t="s">
        <v>82</v>
      </c>
      <c r="E86" s="48">
        <v>150</v>
      </c>
      <c r="F86" s="81">
        <v>0</v>
      </c>
      <c r="G86" s="82"/>
      <c r="H86" s="82"/>
      <c r="I86" s="61">
        <f t="shared" si="17"/>
        <v>0</v>
      </c>
    </row>
    <row r="87" spans="1:9" s="144" customFormat="1">
      <c r="A87" s="187" t="s">
        <v>414</v>
      </c>
      <c r="B87" s="184" t="s">
        <v>354</v>
      </c>
      <c r="C87" s="185" t="s">
        <v>355</v>
      </c>
      <c r="D87" s="186" t="s">
        <v>82</v>
      </c>
      <c r="E87" s="48">
        <v>100</v>
      </c>
      <c r="F87" s="81">
        <v>0</v>
      </c>
      <c r="G87" s="81"/>
      <c r="H87" s="82"/>
      <c r="I87" s="61">
        <f t="shared" si="17"/>
        <v>0</v>
      </c>
    </row>
    <row r="88" spans="1:9">
      <c r="A88" s="16"/>
      <c r="B88" s="55"/>
      <c r="C88" s="18"/>
      <c r="D88" s="17"/>
      <c r="E88" s="19"/>
      <c r="F88" s="19"/>
      <c r="G88" s="19"/>
      <c r="H88" s="19"/>
      <c r="I88" s="62"/>
    </row>
    <row r="89" spans="1:9" ht="15">
      <c r="A89" s="11">
        <v>9</v>
      </c>
      <c r="B89" s="65"/>
      <c r="C89" s="44" t="s">
        <v>474</v>
      </c>
      <c r="D89" s="12"/>
      <c r="E89" s="57"/>
      <c r="F89" s="57"/>
      <c r="G89" s="57"/>
      <c r="H89" s="58"/>
      <c r="I89" s="66">
        <f>SUM(I90:I118)</f>
        <v>0</v>
      </c>
    </row>
    <row r="90" spans="1:9">
      <c r="A90" s="86" t="s">
        <v>415</v>
      </c>
      <c r="B90" s="83" t="s">
        <v>281</v>
      </c>
      <c r="C90" s="84" t="s">
        <v>282</v>
      </c>
      <c r="D90" s="83" t="s">
        <v>1</v>
      </c>
      <c r="E90" s="81">
        <v>50</v>
      </c>
      <c r="F90" s="81">
        <v>0</v>
      </c>
      <c r="G90" s="81"/>
      <c r="H90" s="82"/>
      <c r="I90" s="61">
        <f t="shared" ref="I90:I102" si="18">H90*E90</f>
        <v>0</v>
      </c>
    </row>
    <row r="91" spans="1:9">
      <c r="A91" s="86" t="s">
        <v>416</v>
      </c>
      <c r="B91" s="83" t="s">
        <v>95</v>
      </c>
      <c r="C91" s="84" t="s">
        <v>96</v>
      </c>
      <c r="D91" s="83" t="s">
        <v>2</v>
      </c>
      <c r="E91" s="60">
        <v>3</v>
      </c>
      <c r="F91" s="81"/>
      <c r="G91" s="81"/>
      <c r="H91" s="82"/>
      <c r="I91" s="61">
        <f t="shared" si="18"/>
        <v>0</v>
      </c>
    </row>
    <row r="92" spans="1:9">
      <c r="A92" s="86" t="s">
        <v>417</v>
      </c>
      <c r="B92" s="83" t="s">
        <v>199</v>
      </c>
      <c r="C92" s="84" t="s">
        <v>200</v>
      </c>
      <c r="D92" s="83" t="s">
        <v>3</v>
      </c>
      <c r="E92" s="81">
        <v>3</v>
      </c>
      <c r="F92" s="81"/>
      <c r="G92" s="81"/>
      <c r="H92" s="82"/>
      <c r="I92" s="61">
        <f t="shared" si="18"/>
        <v>0</v>
      </c>
    </row>
    <row r="93" spans="1:9">
      <c r="A93" s="86" t="s">
        <v>418</v>
      </c>
      <c r="B93" s="83" t="s">
        <v>201</v>
      </c>
      <c r="C93" s="84" t="s">
        <v>202</v>
      </c>
      <c r="D93" s="83" t="s">
        <v>2</v>
      </c>
      <c r="E93" s="81">
        <v>3</v>
      </c>
      <c r="F93" s="81"/>
      <c r="G93" s="81"/>
      <c r="H93" s="82"/>
      <c r="I93" s="61">
        <f t="shared" si="18"/>
        <v>0</v>
      </c>
    </row>
    <row r="94" spans="1:9">
      <c r="A94" s="86" t="s">
        <v>465</v>
      </c>
      <c r="B94" s="83" t="s">
        <v>203</v>
      </c>
      <c r="C94" s="84" t="s">
        <v>204</v>
      </c>
      <c r="D94" s="83" t="s">
        <v>2</v>
      </c>
      <c r="E94" s="81">
        <v>3</v>
      </c>
      <c r="F94" s="81"/>
      <c r="G94" s="81"/>
      <c r="H94" s="82"/>
      <c r="I94" s="61">
        <f t="shared" si="18"/>
        <v>0</v>
      </c>
    </row>
    <row r="95" spans="1:9">
      <c r="A95" s="86" t="s">
        <v>466</v>
      </c>
      <c r="B95" s="83" t="s">
        <v>205</v>
      </c>
      <c r="C95" s="84" t="s">
        <v>206</v>
      </c>
      <c r="D95" s="83" t="s">
        <v>2</v>
      </c>
      <c r="E95" s="81">
        <v>2</v>
      </c>
      <c r="F95" s="81"/>
      <c r="G95" s="81"/>
      <c r="H95" s="82"/>
      <c r="I95" s="61">
        <f t="shared" si="18"/>
        <v>0</v>
      </c>
    </row>
    <row r="96" spans="1:9" ht="28.5">
      <c r="A96" s="86" t="s">
        <v>467</v>
      </c>
      <c r="B96" s="83" t="s">
        <v>211</v>
      </c>
      <c r="C96" s="84" t="s">
        <v>212</v>
      </c>
      <c r="D96" s="83" t="s">
        <v>2</v>
      </c>
      <c r="E96" s="81">
        <v>4</v>
      </c>
      <c r="F96" s="81"/>
      <c r="G96" s="81"/>
      <c r="H96" s="82"/>
      <c r="I96" s="61">
        <f t="shared" si="18"/>
        <v>0</v>
      </c>
    </row>
    <row r="97" spans="1:9">
      <c r="A97" s="86" t="s">
        <v>481</v>
      </c>
      <c r="B97" s="83" t="s">
        <v>213</v>
      </c>
      <c r="C97" s="84" t="s">
        <v>214</v>
      </c>
      <c r="D97" s="83" t="s">
        <v>2</v>
      </c>
      <c r="E97" s="81">
        <v>7</v>
      </c>
      <c r="F97" s="81"/>
      <c r="G97" s="81"/>
      <c r="H97" s="82"/>
      <c r="I97" s="61">
        <f t="shared" si="18"/>
        <v>0</v>
      </c>
    </row>
    <row r="98" spans="1:9">
      <c r="A98" s="86" t="s">
        <v>482</v>
      </c>
      <c r="B98" s="83" t="s">
        <v>454</v>
      </c>
      <c r="C98" s="84" t="s">
        <v>455</v>
      </c>
      <c r="D98" s="83" t="s">
        <v>2</v>
      </c>
      <c r="E98" s="81">
        <v>5</v>
      </c>
      <c r="F98" s="81"/>
      <c r="G98" s="81"/>
      <c r="H98" s="82"/>
      <c r="I98" s="61">
        <f t="shared" si="18"/>
        <v>0</v>
      </c>
    </row>
    <row r="99" spans="1:9">
      <c r="A99" s="86" t="s">
        <v>483</v>
      </c>
      <c r="B99" s="83" t="s">
        <v>207</v>
      </c>
      <c r="C99" s="84" t="s">
        <v>208</v>
      </c>
      <c r="D99" s="83" t="s">
        <v>2</v>
      </c>
      <c r="E99" s="81">
        <v>3</v>
      </c>
      <c r="F99" s="81"/>
      <c r="G99" s="81"/>
      <c r="H99" s="82"/>
      <c r="I99" s="61">
        <f t="shared" si="18"/>
        <v>0</v>
      </c>
    </row>
    <row r="100" spans="1:9">
      <c r="A100" s="86" t="s">
        <v>484</v>
      </c>
      <c r="B100" s="83" t="s">
        <v>59</v>
      </c>
      <c r="C100" s="84" t="s">
        <v>97</v>
      </c>
      <c r="D100" s="83" t="s">
        <v>2</v>
      </c>
      <c r="E100" s="60">
        <v>5</v>
      </c>
      <c r="F100" s="81"/>
      <c r="G100" s="81"/>
      <c r="H100" s="82"/>
      <c r="I100" s="61">
        <f t="shared" si="18"/>
        <v>0</v>
      </c>
    </row>
    <row r="101" spans="1:9">
      <c r="A101" s="86" t="s">
        <v>485</v>
      </c>
      <c r="B101" s="83" t="s">
        <v>98</v>
      </c>
      <c r="C101" s="84" t="s">
        <v>99</v>
      </c>
      <c r="D101" s="83" t="s">
        <v>2</v>
      </c>
      <c r="E101" s="60">
        <v>2</v>
      </c>
      <c r="F101" s="81"/>
      <c r="G101" s="81"/>
      <c r="H101" s="82"/>
      <c r="I101" s="61">
        <f t="shared" si="18"/>
        <v>0</v>
      </c>
    </row>
    <row r="102" spans="1:9">
      <c r="A102" s="86" t="s">
        <v>486</v>
      </c>
      <c r="B102" s="5" t="s">
        <v>61</v>
      </c>
      <c r="C102" s="4" t="s">
        <v>28</v>
      </c>
      <c r="D102" s="5" t="s">
        <v>2</v>
      </c>
      <c r="E102" s="33">
        <v>5</v>
      </c>
      <c r="F102" s="81"/>
      <c r="G102" s="81"/>
      <c r="H102" s="82"/>
      <c r="I102" s="61">
        <f t="shared" si="18"/>
        <v>0</v>
      </c>
    </row>
    <row r="103" spans="1:9">
      <c r="A103" s="86" t="s">
        <v>487</v>
      </c>
      <c r="B103" s="83" t="s">
        <v>209</v>
      </c>
      <c r="C103" s="84" t="s">
        <v>210</v>
      </c>
      <c r="D103" s="83" t="s">
        <v>2</v>
      </c>
      <c r="E103" s="81">
        <v>3</v>
      </c>
      <c r="F103" s="81"/>
      <c r="G103" s="81"/>
      <c r="H103" s="82"/>
      <c r="I103" s="61">
        <f t="shared" ref="I103:I118" si="19">H103*E103</f>
        <v>0</v>
      </c>
    </row>
    <row r="104" spans="1:9">
      <c r="A104" s="86" t="s">
        <v>488</v>
      </c>
      <c r="B104" s="83" t="s">
        <v>227</v>
      </c>
      <c r="C104" s="84" t="s">
        <v>228</v>
      </c>
      <c r="D104" s="83" t="s">
        <v>2</v>
      </c>
      <c r="E104" s="81">
        <v>3</v>
      </c>
      <c r="F104" s="81"/>
      <c r="G104" s="81"/>
      <c r="H104" s="82"/>
      <c r="I104" s="61">
        <f t="shared" si="19"/>
        <v>0</v>
      </c>
    </row>
    <row r="105" spans="1:9">
      <c r="A105" s="86" t="s">
        <v>489</v>
      </c>
      <c r="B105" s="83" t="s">
        <v>100</v>
      </c>
      <c r="C105" s="84" t="s">
        <v>101</v>
      </c>
      <c r="D105" s="83" t="s">
        <v>2</v>
      </c>
      <c r="E105" s="33">
        <v>3</v>
      </c>
      <c r="F105" s="81"/>
      <c r="G105" s="81"/>
      <c r="H105" s="82"/>
      <c r="I105" s="61">
        <f t="shared" si="19"/>
        <v>0</v>
      </c>
    </row>
    <row r="106" spans="1:9">
      <c r="A106" s="86" t="s">
        <v>490</v>
      </c>
      <c r="B106" s="83" t="s">
        <v>61</v>
      </c>
      <c r="C106" s="84" t="s">
        <v>111</v>
      </c>
      <c r="D106" s="83" t="s">
        <v>2</v>
      </c>
      <c r="E106" s="33">
        <v>2</v>
      </c>
      <c r="F106" s="81"/>
      <c r="G106" s="81"/>
      <c r="H106" s="82"/>
      <c r="I106" s="61">
        <f t="shared" si="19"/>
        <v>0</v>
      </c>
    </row>
    <row r="107" spans="1:9">
      <c r="A107" s="86" t="s">
        <v>491</v>
      </c>
      <c r="B107" s="83" t="s">
        <v>112</v>
      </c>
      <c r="C107" s="84" t="s">
        <v>113</v>
      </c>
      <c r="D107" s="83" t="s">
        <v>2</v>
      </c>
      <c r="E107" s="33">
        <v>8</v>
      </c>
      <c r="F107" s="81"/>
      <c r="G107" s="81"/>
      <c r="H107" s="82"/>
      <c r="I107" s="61">
        <f t="shared" si="19"/>
        <v>0</v>
      </c>
    </row>
    <row r="108" spans="1:9" s="144" customFormat="1">
      <c r="A108" s="86" t="s">
        <v>492</v>
      </c>
      <c r="B108" s="135" t="s">
        <v>141</v>
      </c>
      <c r="C108" s="136" t="s">
        <v>288</v>
      </c>
      <c r="D108" s="135" t="s">
        <v>2</v>
      </c>
      <c r="E108" s="33">
        <v>4</v>
      </c>
      <c r="F108" s="33"/>
      <c r="G108" s="33"/>
      <c r="H108" s="82"/>
      <c r="I108" s="61">
        <f t="shared" si="19"/>
        <v>0</v>
      </c>
    </row>
    <row r="109" spans="1:9">
      <c r="A109" s="86" t="s">
        <v>493</v>
      </c>
      <c r="B109" s="83" t="s">
        <v>62</v>
      </c>
      <c r="C109" s="84" t="s">
        <v>27</v>
      </c>
      <c r="D109" s="83" t="s">
        <v>2</v>
      </c>
      <c r="E109" s="33">
        <v>4</v>
      </c>
      <c r="F109" s="81"/>
      <c r="G109" s="81"/>
      <c r="H109" s="82"/>
      <c r="I109" s="61">
        <f t="shared" si="19"/>
        <v>0</v>
      </c>
    </row>
    <row r="110" spans="1:9" ht="28.5">
      <c r="A110" s="86" t="s">
        <v>494</v>
      </c>
      <c r="B110" s="83" t="s">
        <v>219</v>
      </c>
      <c r="C110" s="84" t="s">
        <v>220</v>
      </c>
      <c r="D110" s="83" t="s">
        <v>1</v>
      </c>
      <c r="E110" s="81">
        <v>36</v>
      </c>
      <c r="F110" s="81"/>
      <c r="G110" s="81"/>
      <c r="H110" s="82"/>
      <c r="I110" s="61">
        <f t="shared" si="19"/>
        <v>0</v>
      </c>
    </row>
    <row r="111" spans="1:9">
      <c r="A111" s="86" t="s">
        <v>495</v>
      </c>
      <c r="B111" s="83" t="s">
        <v>217</v>
      </c>
      <c r="C111" s="84" t="s">
        <v>218</v>
      </c>
      <c r="D111" s="83" t="s">
        <v>2</v>
      </c>
      <c r="E111" s="81">
        <v>1</v>
      </c>
      <c r="F111" s="81"/>
      <c r="G111" s="81"/>
      <c r="H111" s="82"/>
      <c r="I111" s="61">
        <f t="shared" si="19"/>
        <v>0</v>
      </c>
    </row>
    <row r="112" spans="1:9">
      <c r="A112" s="86" t="s">
        <v>496</v>
      </c>
      <c r="B112" s="83" t="s">
        <v>60</v>
      </c>
      <c r="C112" s="84" t="s">
        <v>186</v>
      </c>
      <c r="D112" s="83" t="s">
        <v>1</v>
      </c>
      <c r="E112" s="81">
        <v>70</v>
      </c>
      <c r="F112" s="81"/>
      <c r="G112" s="81"/>
      <c r="H112" s="82"/>
      <c r="I112" s="61">
        <f t="shared" si="19"/>
        <v>0</v>
      </c>
    </row>
    <row r="113" spans="1:9">
      <c r="A113" s="86" t="s">
        <v>497</v>
      </c>
      <c r="B113" s="83" t="s">
        <v>221</v>
      </c>
      <c r="C113" s="84" t="s">
        <v>222</v>
      </c>
      <c r="D113" s="83" t="s">
        <v>2</v>
      </c>
      <c r="E113" s="81">
        <v>4</v>
      </c>
      <c r="F113" s="81"/>
      <c r="G113" s="81"/>
      <c r="H113" s="82"/>
      <c r="I113" s="61">
        <f t="shared" si="19"/>
        <v>0</v>
      </c>
    </row>
    <row r="114" spans="1:9" ht="28.5">
      <c r="A114" s="86" t="s">
        <v>498</v>
      </c>
      <c r="B114" s="83" t="s">
        <v>223</v>
      </c>
      <c r="C114" s="84" t="s">
        <v>224</v>
      </c>
      <c r="D114" s="83" t="s">
        <v>2</v>
      </c>
      <c r="E114" s="81">
        <v>1</v>
      </c>
      <c r="F114" s="81"/>
      <c r="G114" s="81"/>
      <c r="H114" s="82"/>
      <c r="I114" s="61">
        <f t="shared" si="19"/>
        <v>0</v>
      </c>
    </row>
    <row r="115" spans="1:9">
      <c r="A115" s="86" t="s">
        <v>499</v>
      </c>
      <c r="B115" s="83" t="s">
        <v>225</v>
      </c>
      <c r="C115" s="84" t="s">
        <v>226</v>
      </c>
      <c r="D115" s="83" t="s">
        <v>2</v>
      </c>
      <c r="E115" s="81">
        <v>3</v>
      </c>
      <c r="F115" s="81"/>
      <c r="G115" s="81"/>
      <c r="H115" s="82"/>
      <c r="I115" s="61">
        <f t="shared" si="19"/>
        <v>0</v>
      </c>
    </row>
    <row r="116" spans="1:9">
      <c r="A116" s="86" t="s">
        <v>500</v>
      </c>
      <c r="B116" s="83" t="s">
        <v>215</v>
      </c>
      <c r="C116" s="84" t="s">
        <v>216</v>
      </c>
      <c r="D116" s="83" t="s">
        <v>2</v>
      </c>
      <c r="E116" s="81">
        <v>1</v>
      </c>
      <c r="F116" s="81"/>
      <c r="G116" s="81"/>
      <c r="H116" s="82"/>
      <c r="I116" s="61">
        <f t="shared" si="19"/>
        <v>0</v>
      </c>
    </row>
    <row r="117" spans="1:9" s="144" customFormat="1">
      <c r="A117" s="86" t="s">
        <v>501</v>
      </c>
      <c r="B117" s="135" t="s">
        <v>358</v>
      </c>
      <c r="C117" s="136" t="s">
        <v>359</v>
      </c>
      <c r="D117" s="135" t="s">
        <v>2</v>
      </c>
      <c r="E117" s="143">
        <v>3</v>
      </c>
      <c r="F117" s="81"/>
      <c r="G117" s="81"/>
      <c r="H117" s="82"/>
      <c r="I117" s="61">
        <f t="shared" si="19"/>
        <v>0</v>
      </c>
    </row>
    <row r="118" spans="1:9" s="144" customFormat="1">
      <c r="A118" s="86" t="s">
        <v>502</v>
      </c>
      <c r="B118" s="184" t="s">
        <v>386</v>
      </c>
      <c r="C118" s="185" t="s">
        <v>387</v>
      </c>
      <c r="D118" s="186" t="s">
        <v>82</v>
      </c>
      <c r="E118" s="48">
        <v>100</v>
      </c>
      <c r="F118" s="81">
        <v>0</v>
      </c>
      <c r="G118" s="81"/>
      <c r="H118" s="82"/>
      <c r="I118" s="61">
        <f t="shared" si="19"/>
        <v>0</v>
      </c>
    </row>
    <row r="119" spans="1:9">
      <c r="A119" s="16"/>
      <c r="B119" s="83"/>
      <c r="C119" s="84"/>
      <c r="D119" s="83"/>
      <c r="E119" s="33"/>
      <c r="F119" s="81"/>
      <c r="G119" s="82"/>
      <c r="H119" s="82"/>
      <c r="I119" s="85"/>
    </row>
    <row r="120" spans="1:9" ht="15">
      <c r="A120" s="11">
        <v>10</v>
      </c>
      <c r="B120" s="65"/>
      <c r="C120" s="44" t="s">
        <v>106</v>
      </c>
      <c r="D120" s="12"/>
      <c r="E120" s="57"/>
      <c r="F120" s="57"/>
      <c r="G120" s="57"/>
      <c r="H120" s="58"/>
      <c r="I120" s="66">
        <f>SUM(I121:I124)</f>
        <v>0</v>
      </c>
    </row>
    <row r="121" spans="1:9">
      <c r="A121" s="16" t="s">
        <v>68</v>
      </c>
      <c r="B121" s="83" t="s">
        <v>102</v>
      </c>
      <c r="C121" s="84" t="s">
        <v>103</v>
      </c>
      <c r="D121" s="83" t="s">
        <v>2</v>
      </c>
      <c r="E121" s="33">
        <v>6</v>
      </c>
      <c r="F121" s="81"/>
      <c r="G121" s="81"/>
      <c r="H121" s="82"/>
      <c r="I121" s="61">
        <f t="shared" ref="I121" si="20">H121*E121</f>
        <v>0</v>
      </c>
    </row>
    <row r="122" spans="1:9">
      <c r="A122" s="16" t="s">
        <v>271</v>
      </c>
      <c r="B122" s="83" t="s">
        <v>104</v>
      </c>
      <c r="C122" s="84" t="s">
        <v>105</v>
      </c>
      <c r="D122" s="83" t="s">
        <v>2</v>
      </c>
      <c r="E122" s="33">
        <v>2</v>
      </c>
      <c r="F122" s="81"/>
      <c r="G122" s="81"/>
      <c r="H122" s="82"/>
      <c r="I122" s="61">
        <f t="shared" ref="I122:I124" si="21">H122*E122</f>
        <v>0</v>
      </c>
    </row>
    <row r="123" spans="1:9">
      <c r="A123" s="16" t="s">
        <v>272</v>
      </c>
      <c r="B123" s="83" t="s">
        <v>107</v>
      </c>
      <c r="C123" s="84" t="s">
        <v>108</v>
      </c>
      <c r="D123" s="83" t="s">
        <v>2</v>
      </c>
      <c r="E123" s="33">
        <v>2</v>
      </c>
      <c r="F123" s="81"/>
      <c r="G123" s="81"/>
      <c r="H123" s="82"/>
      <c r="I123" s="61">
        <f t="shared" si="21"/>
        <v>0</v>
      </c>
    </row>
    <row r="124" spans="1:9">
      <c r="A124" s="16" t="s">
        <v>273</v>
      </c>
      <c r="B124" s="83" t="s">
        <v>109</v>
      </c>
      <c r="C124" s="84" t="s">
        <v>110</v>
      </c>
      <c r="D124" s="83" t="s">
        <v>2</v>
      </c>
      <c r="E124" s="33">
        <v>2</v>
      </c>
      <c r="F124" s="81"/>
      <c r="G124" s="81"/>
      <c r="H124" s="82"/>
      <c r="I124" s="61">
        <f t="shared" si="21"/>
        <v>0</v>
      </c>
    </row>
    <row r="125" spans="1:9">
      <c r="A125" s="16"/>
      <c r="B125" s="71"/>
      <c r="C125" s="70"/>
      <c r="D125" s="71"/>
      <c r="E125" s="56"/>
      <c r="F125" s="69"/>
      <c r="G125" s="69"/>
      <c r="H125" s="69"/>
      <c r="I125" s="85"/>
    </row>
    <row r="126" spans="1:9" ht="15">
      <c r="A126" s="11">
        <v>11</v>
      </c>
      <c r="B126" s="65"/>
      <c r="C126" s="44" t="s">
        <v>317</v>
      </c>
      <c r="D126" s="12"/>
      <c r="E126" s="57"/>
      <c r="F126" s="57"/>
      <c r="G126" s="57"/>
      <c r="H126" s="58"/>
      <c r="I126" s="66">
        <f>SUM(I127:I132)</f>
        <v>0</v>
      </c>
    </row>
    <row r="127" spans="1:9" s="144" customFormat="1">
      <c r="A127" s="9" t="s">
        <v>69</v>
      </c>
      <c r="B127" s="135" t="s">
        <v>318</v>
      </c>
      <c r="C127" s="136" t="s">
        <v>331</v>
      </c>
      <c r="D127" s="135" t="s">
        <v>0</v>
      </c>
      <c r="E127" s="143">
        <v>24</v>
      </c>
      <c r="F127" s="81"/>
      <c r="G127" s="81"/>
      <c r="H127" s="82"/>
      <c r="I127" s="61">
        <f t="shared" ref="I127:I130" si="22">H127*E127</f>
        <v>0</v>
      </c>
    </row>
    <row r="128" spans="1:9" ht="28.5">
      <c r="A128" s="9" t="s">
        <v>70</v>
      </c>
      <c r="B128" s="83" t="s">
        <v>319</v>
      </c>
      <c r="C128" s="84" t="s">
        <v>320</v>
      </c>
      <c r="D128" s="83" t="s">
        <v>0</v>
      </c>
      <c r="E128" s="81">
        <v>40</v>
      </c>
      <c r="F128" s="81"/>
      <c r="G128" s="81"/>
      <c r="H128" s="82"/>
      <c r="I128" s="61">
        <f t="shared" si="22"/>
        <v>0</v>
      </c>
    </row>
    <row r="129" spans="1:9">
      <c r="A129" s="9" t="s">
        <v>71</v>
      </c>
      <c r="B129" s="83" t="s">
        <v>93</v>
      </c>
      <c r="C129" s="84" t="s">
        <v>94</v>
      </c>
      <c r="D129" s="83" t="s">
        <v>0</v>
      </c>
      <c r="E129" s="81">
        <v>70</v>
      </c>
      <c r="F129" s="81"/>
      <c r="G129" s="81"/>
      <c r="H129" s="82"/>
      <c r="I129" s="61">
        <f t="shared" si="22"/>
        <v>0</v>
      </c>
    </row>
    <row r="130" spans="1:9">
      <c r="A130" s="9" t="s">
        <v>72</v>
      </c>
      <c r="B130" s="83" t="s">
        <v>321</v>
      </c>
      <c r="C130" s="84" t="s">
        <v>322</v>
      </c>
      <c r="D130" s="83" t="s">
        <v>1</v>
      </c>
      <c r="E130" s="81">
        <v>80</v>
      </c>
      <c r="F130" s="81"/>
      <c r="G130" s="81"/>
      <c r="H130" s="82"/>
      <c r="I130" s="61">
        <f t="shared" si="22"/>
        <v>0</v>
      </c>
    </row>
    <row r="131" spans="1:9" s="144" customFormat="1">
      <c r="A131" s="9" t="s">
        <v>73</v>
      </c>
      <c r="B131" s="135" t="s">
        <v>360</v>
      </c>
      <c r="C131" s="136" t="s">
        <v>361</v>
      </c>
      <c r="D131" s="135" t="s">
        <v>0</v>
      </c>
      <c r="E131" s="143">
        <v>26</v>
      </c>
      <c r="F131" s="81"/>
      <c r="G131" s="81"/>
      <c r="H131" s="82"/>
      <c r="I131" s="61">
        <f t="shared" ref="I131:I132" si="23">H131*E131</f>
        <v>0</v>
      </c>
    </row>
    <row r="132" spans="1:9" s="144" customFormat="1">
      <c r="A132" s="9" t="s">
        <v>74</v>
      </c>
      <c r="B132" s="135" t="s">
        <v>362</v>
      </c>
      <c r="C132" s="136" t="s">
        <v>363</v>
      </c>
      <c r="D132" s="135" t="s">
        <v>1</v>
      </c>
      <c r="E132" s="143">
        <v>50</v>
      </c>
      <c r="F132" s="81"/>
      <c r="G132" s="81"/>
      <c r="H132" s="82"/>
      <c r="I132" s="61">
        <f t="shared" si="23"/>
        <v>0</v>
      </c>
    </row>
    <row r="133" spans="1:9" s="144" customFormat="1">
      <c r="A133" s="16"/>
      <c r="B133" s="191"/>
      <c r="C133" s="67"/>
      <c r="D133" s="68"/>
      <c r="E133" s="60"/>
      <c r="F133" s="69"/>
      <c r="G133" s="69"/>
      <c r="H133" s="69"/>
      <c r="I133" s="62"/>
    </row>
    <row r="134" spans="1:9" s="144" customFormat="1" ht="15">
      <c r="A134" s="11">
        <v>12</v>
      </c>
      <c r="B134" s="65"/>
      <c r="C134" s="44" t="s">
        <v>568</v>
      </c>
      <c r="D134" s="12" t="s">
        <v>2</v>
      </c>
      <c r="E134" s="57"/>
      <c r="F134" s="57"/>
      <c r="G134" s="57"/>
      <c r="H134" s="58"/>
      <c r="I134" s="66">
        <f>SUM(I135:I170)</f>
        <v>0</v>
      </c>
    </row>
    <row r="135" spans="1:9" s="144" customFormat="1" ht="28.5">
      <c r="A135" s="145" t="s">
        <v>419</v>
      </c>
      <c r="B135" s="135" t="s">
        <v>364</v>
      </c>
      <c r="C135" s="136" t="s">
        <v>365</v>
      </c>
      <c r="D135" s="135" t="s">
        <v>2</v>
      </c>
      <c r="E135" s="143">
        <v>1</v>
      </c>
      <c r="F135" s="81"/>
      <c r="G135" s="81"/>
      <c r="H135" s="82"/>
      <c r="I135" s="61">
        <f t="shared" ref="I135" si="24">H135*E135</f>
        <v>0</v>
      </c>
    </row>
    <row r="136" spans="1:9" s="144" customFormat="1" ht="15">
      <c r="A136" s="145" t="s">
        <v>420</v>
      </c>
      <c r="B136" s="135" t="s">
        <v>366</v>
      </c>
      <c r="C136" s="136" t="s">
        <v>367</v>
      </c>
      <c r="D136" s="135" t="s">
        <v>2</v>
      </c>
      <c r="E136" s="143">
        <v>12</v>
      </c>
      <c r="F136" s="81"/>
      <c r="G136" s="81"/>
      <c r="H136" s="82"/>
      <c r="I136" s="61">
        <f t="shared" ref="I136:I146" si="25">H136*E136</f>
        <v>0</v>
      </c>
    </row>
    <row r="137" spans="1:9" s="144" customFormat="1" ht="15">
      <c r="A137" s="145" t="s">
        <v>421</v>
      </c>
      <c r="B137" s="135" t="s">
        <v>368</v>
      </c>
      <c r="C137" s="136" t="s">
        <v>369</v>
      </c>
      <c r="D137" s="135" t="s">
        <v>2</v>
      </c>
      <c r="E137" s="143">
        <v>1</v>
      </c>
      <c r="F137" s="81"/>
      <c r="G137" s="81"/>
      <c r="H137" s="82"/>
      <c r="I137" s="61">
        <f t="shared" si="25"/>
        <v>0</v>
      </c>
    </row>
    <row r="138" spans="1:9" s="144" customFormat="1" ht="15">
      <c r="A138" s="145" t="s">
        <v>422</v>
      </c>
      <c r="B138" s="135" t="s">
        <v>229</v>
      </c>
      <c r="C138" s="136" t="s">
        <v>230</v>
      </c>
      <c r="D138" s="135" t="s">
        <v>2</v>
      </c>
      <c r="E138" s="143">
        <v>1</v>
      </c>
      <c r="F138" s="81"/>
      <c r="G138" s="81"/>
      <c r="H138" s="82"/>
      <c r="I138" s="61">
        <f t="shared" si="25"/>
        <v>0</v>
      </c>
    </row>
    <row r="139" spans="1:9" ht="15">
      <c r="A139" s="145" t="s">
        <v>468</v>
      </c>
      <c r="B139" s="83" t="s">
        <v>231</v>
      </c>
      <c r="C139" s="84" t="s">
        <v>232</v>
      </c>
      <c r="D139" s="83" t="s">
        <v>2</v>
      </c>
      <c r="E139" s="81">
        <v>1</v>
      </c>
      <c r="F139" s="81"/>
      <c r="G139" s="81"/>
      <c r="H139" s="82"/>
      <c r="I139" s="61">
        <f t="shared" si="25"/>
        <v>0</v>
      </c>
    </row>
    <row r="140" spans="1:9" ht="15">
      <c r="A140" s="145" t="s">
        <v>469</v>
      </c>
      <c r="B140" s="83" t="s">
        <v>233</v>
      </c>
      <c r="C140" s="84" t="s">
        <v>234</v>
      </c>
      <c r="D140" s="83" t="s">
        <v>2</v>
      </c>
      <c r="E140" s="81">
        <v>1</v>
      </c>
      <c r="F140" s="81"/>
      <c r="G140" s="81"/>
      <c r="H140" s="82"/>
      <c r="I140" s="61">
        <f t="shared" si="25"/>
        <v>0</v>
      </c>
    </row>
    <row r="141" spans="1:9" ht="15">
      <c r="A141" s="145" t="s">
        <v>470</v>
      </c>
      <c r="B141" s="83" t="s">
        <v>235</v>
      </c>
      <c r="C141" s="84" t="s">
        <v>236</v>
      </c>
      <c r="D141" s="83" t="s">
        <v>237</v>
      </c>
      <c r="E141" s="81">
        <v>1</v>
      </c>
      <c r="F141" s="81"/>
      <c r="G141" s="81"/>
      <c r="H141" s="82"/>
      <c r="I141" s="61">
        <f t="shared" si="25"/>
        <v>0</v>
      </c>
    </row>
    <row r="142" spans="1:9" ht="15">
      <c r="A142" s="145" t="s">
        <v>471</v>
      </c>
      <c r="B142" s="83" t="s">
        <v>238</v>
      </c>
      <c r="C142" s="84" t="s">
        <v>239</v>
      </c>
      <c r="D142" s="83" t="s">
        <v>2</v>
      </c>
      <c r="E142" s="81">
        <v>1</v>
      </c>
      <c r="F142" s="81"/>
      <c r="G142" s="81"/>
      <c r="H142" s="82"/>
      <c r="I142" s="61">
        <f t="shared" si="25"/>
        <v>0</v>
      </c>
    </row>
    <row r="143" spans="1:9" ht="15">
      <c r="A143" s="145" t="s">
        <v>472</v>
      </c>
      <c r="B143" s="83" t="s">
        <v>240</v>
      </c>
      <c r="C143" s="84" t="s">
        <v>241</v>
      </c>
      <c r="D143" s="83" t="s">
        <v>2</v>
      </c>
      <c r="E143" s="81">
        <v>1</v>
      </c>
      <c r="F143" s="81"/>
      <c r="G143" s="81"/>
      <c r="H143" s="82"/>
      <c r="I143" s="61">
        <f t="shared" si="25"/>
        <v>0</v>
      </c>
    </row>
    <row r="144" spans="1:9" ht="15">
      <c r="A144" s="145" t="s">
        <v>503</v>
      </c>
      <c r="B144" s="83" t="s">
        <v>242</v>
      </c>
      <c r="C144" s="84" t="s">
        <v>243</v>
      </c>
      <c r="D144" s="83" t="s">
        <v>2</v>
      </c>
      <c r="E144" s="81">
        <v>1</v>
      </c>
      <c r="F144" s="81"/>
      <c r="G144" s="81"/>
      <c r="H144" s="82"/>
      <c r="I144" s="61">
        <f t="shared" si="25"/>
        <v>0</v>
      </c>
    </row>
    <row r="145" spans="1:9" ht="15">
      <c r="A145" s="145" t="s">
        <v>504</v>
      </c>
      <c r="B145" s="83" t="s">
        <v>244</v>
      </c>
      <c r="C145" s="84" t="s">
        <v>245</v>
      </c>
      <c r="D145" s="83" t="s">
        <v>2</v>
      </c>
      <c r="E145" s="81">
        <v>1</v>
      </c>
      <c r="F145" s="81"/>
      <c r="G145" s="81"/>
      <c r="H145" s="82"/>
      <c r="I145" s="61">
        <f t="shared" si="25"/>
        <v>0</v>
      </c>
    </row>
    <row r="146" spans="1:9" s="138" customFormat="1" ht="15">
      <c r="A146" s="145" t="s">
        <v>505</v>
      </c>
      <c r="B146" s="83" t="s">
        <v>370</v>
      </c>
      <c r="C146" s="84" t="s">
        <v>371</v>
      </c>
      <c r="D146" s="83" t="s">
        <v>1</v>
      </c>
      <c r="E146" s="81">
        <v>100</v>
      </c>
      <c r="F146" s="81"/>
      <c r="G146" s="81"/>
      <c r="H146" s="82"/>
      <c r="I146" s="61">
        <f t="shared" si="25"/>
        <v>0</v>
      </c>
    </row>
    <row r="147" spans="1:9" s="144" customFormat="1" ht="15">
      <c r="A147" s="145" t="s">
        <v>506</v>
      </c>
      <c r="B147" s="135" t="s">
        <v>575</v>
      </c>
      <c r="C147" s="136" t="s">
        <v>246</v>
      </c>
      <c r="D147" s="135" t="s">
        <v>2</v>
      </c>
      <c r="E147" s="143">
        <v>12</v>
      </c>
      <c r="F147" s="143"/>
      <c r="G147" s="143"/>
      <c r="H147" s="82"/>
      <c r="I147" s="61">
        <f t="shared" ref="I147:I148" si="26">H147*E147</f>
        <v>0</v>
      </c>
    </row>
    <row r="148" spans="1:9" ht="15">
      <c r="A148" s="145" t="s">
        <v>507</v>
      </c>
      <c r="B148" s="83" t="s">
        <v>247</v>
      </c>
      <c r="C148" s="84" t="s">
        <v>248</v>
      </c>
      <c r="D148" s="83" t="s">
        <v>1</v>
      </c>
      <c r="E148" s="81">
        <v>10</v>
      </c>
      <c r="F148" s="81"/>
      <c r="G148" s="81"/>
      <c r="H148" s="82"/>
      <c r="I148" s="61">
        <f t="shared" si="26"/>
        <v>0</v>
      </c>
    </row>
    <row r="149" spans="1:9" ht="15">
      <c r="A149" s="145" t="s">
        <v>508</v>
      </c>
      <c r="B149" s="83" t="s">
        <v>249</v>
      </c>
      <c r="C149" s="84" t="s">
        <v>250</v>
      </c>
      <c r="D149" s="83" t="s">
        <v>2</v>
      </c>
      <c r="E149" s="81">
        <v>10</v>
      </c>
      <c r="F149" s="81"/>
      <c r="G149" s="81"/>
      <c r="H149" s="82"/>
      <c r="I149" s="61">
        <f t="shared" ref="I149:I164" si="27">H149*E149</f>
        <v>0</v>
      </c>
    </row>
    <row r="150" spans="1:9" ht="15">
      <c r="A150" s="145" t="s">
        <v>509</v>
      </c>
      <c r="B150" s="83" t="s">
        <v>251</v>
      </c>
      <c r="C150" s="84" t="s">
        <v>252</v>
      </c>
      <c r="D150" s="83" t="s">
        <v>1</v>
      </c>
      <c r="E150" s="81">
        <v>100</v>
      </c>
      <c r="F150" s="81"/>
      <c r="G150" s="81"/>
      <c r="H150" s="82"/>
      <c r="I150" s="61">
        <f t="shared" si="27"/>
        <v>0</v>
      </c>
    </row>
    <row r="151" spans="1:9" ht="15">
      <c r="A151" s="145" t="s">
        <v>510</v>
      </c>
      <c r="B151" s="83" t="s">
        <v>253</v>
      </c>
      <c r="C151" s="84" t="s">
        <v>254</v>
      </c>
      <c r="D151" s="83" t="s">
        <v>1</v>
      </c>
      <c r="E151" s="81">
        <v>1200</v>
      </c>
      <c r="F151" s="81"/>
      <c r="G151" s="81"/>
      <c r="H151" s="82"/>
      <c r="I151" s="61">
        <f t="shared" si="27"/>
        <v>0</v>
      </c>
    </row>
    <row r="152" spans="1:9" ht="15">
      <c r="A152" s="145" t="s">
        <v>511</v>
      </c>
      <c r="B152" s="83" t="s">
        <v>436</v>
      </c>
      <c r="C152" s="84" t="s">
        <v>437</v>
      </c>
      <c r="D152" s="83" t="s">
        <v>1</v>
      </c>
      <c r="E152" s="81">
        <v>100</v>
      </c>
      <c r="F152" s="81"/>
      <c r="G152" s="81"/>
      <c r="H152" s="82"/>
      <c r="I152" s="61">
        <f t="shared" si="27"/>
        <v>0</v>
      </c>
    </row>
    <row r="153" spans="1:9" ht="15">
      <c r="A153" s="145" t="s">
        <v>512</v>
      </c>
      <c r="B153" s="83" t="s">
        <v>438</v>
      </c>
      <c r="C153" s="84" t="s">
        <v>439</v>
      </c>
      <c r="D153" s="83" t="s">
        <v>1</v>
      </c>
      <c r="E153" s="81">
        <v>100</v>
      </c>
      <c r="F153" s="81"/>
      <c r="G153" s="81"/>
      <c r="H153" s="82"/>
      <c r="I153" s="61">
        <f t="shared" si="27"/>
        <v>0</v>
      </c>
    </row>
    <row r="154" spans="1:9" ht="15">
      <c r="A154" s="145" t="s">
        <v>513</v>
      </c>
      <c r="B154" s="83" t="s">
        <v>440</v>
      </c>
      <c r="C154" s="84" t="s">
        <v>441</v>
      </c>
      <c r="D154" s="83" t="s">
        <v>1</v>
      </c>
      <c r="E154" s="81">
        <v>75</v>
      </c>
      <c r="F154" s="81"/>
      <c r="G154" s="81"/>
      <c r="H154" s="82"/>
      <c r="I154" s="61">
        <f t="shared" si="27"/>
        <v>0</v>
      </c>
    </row>
    <row r="155" spans="1:9" ht="15">
      <c r="A155" s="145" t="s">
        <v>514</v>
      </c>
      <c r="B155" s="83" t="s">
        <v>255</v>
      </c>
      <c r="C155" s="84" t="s">
        <v>256</v>
      </c>
      <c r="D155" s="83" t="s">
        <v>2</v>
      </c>
      <c r="E155" s="81">
        <v>20</v>
      </c>
      <c r="F155" s="81"/>
      <c r="G155" s="81"/>
      <c r="H155" s="82"/>
      <c r="I155" s="61">
        <f t="shared" si="27"/>
        <v>0</v>
      </c>
    </row>
    <row r="156" spans="1:9" ht="15">
      <c r="A156" s="145" t="s">
        <v>515</v>
      </c>
      <c r="B156" s="83" t="s">
        <v>257</v>
      </c>
      <c r="C156" s="84" t="s">
        <v>258</v>
      </c>
      <c r="D156" s="83" t="s">
        <v>2</v>
      </c>
      <c r="E156" s="81">
        <v>10</v>
      </c>
      <c r="F156" s="81"/>
      <c r="G156" s="81"/>
      <c r="H156" s="82"/>
      <c r="I156" s="61">
        <f t="shared" si="27"/>
        <v>0</v>
      </c>
    </row>
    <row r="157" spans="1:9" ht="15">
      <c r="A157" s="145" t="s">
        <v>516</v>
      </c>
      <c r="B157" s="83" t="s">
        <v>259</v>
      </c>
      <c r="C157" s="84" t="s">
        <v>260</v>
      </c>
      <c r="D157" s="83" t="s">
        <v>2</v>
      </c>
      <c r="E157" s="81">
        <v>5</v>
      </c>
      <c r="F157" s="81"/>
      <c r="G157" s="81"/>
      <c r="H157" s="82"/>
      <c r="I157" s="61">
        <f t="shared" si="27"/>
        <v>0</v>
      </c>
    </row>
    <row r="158" spans="1:9" ht="15">
      <c r="A158" s="145" t="s">
        <v>517</v>
      </c>
      <c r="B158" s="83" t="s">
        <v>263</v>
      </c>
      <c r="C158" s="84" t="s">
        <v>264</v>
      </c>
      <c r="D158" s="83" t="s">
        <v>3</v>
      </c>
      <c r="E158" s="81">
        <v>4</v>
      </c>
      <c r="F158" s="81"/>
      <c r="G158" s="81"/>
      <c r="H158" s="82"/>
      <c r="I158" s="61">
        <f t="shared" si="27"/>
        <v>0</v>
      </c>
    </row>
    <row r="159" spans="1:9" ht="15">
      <c r="A159" s="145" t="s">
        <v>518</v>
      </c>
      <c r="B159" s="83" t="s">
        <v>452</v>
      </c>
      <c r="C159" s="84" t="s">
        <v>453</v>
      </c>
      <c r="D159" s="83" t="s">
        <v>1</v>
      </c>
      <c r="E159" s="81">
        <v>40</v>
      </c>
      <c r="F159" s="81"/>
      <c r="G159" s="81"/>
      <c r="H159" s="82"/>
      <c r="I159" s="61">
        <f t="shared" si="27"/>
        <v>0</v>
      </c>
    </row>
    <row r="160" spans="1:9" ht="15">
      <c r="A160" s="145" t="s">
        <v>519</v>
      </c>
      <c r="B160" s="83" t="s">
        <v>261</v>
      </c>
      <c r="C160" s="84" t="s">
        <v>262</v>
      </c>
      <c r="D160" s="83" t="s">
        <v>1</v>
      </c>
      <c r="E160" s="81">
        <v>20</v>
      </c>
      <c r="F160" s="81"/>
      <c r="G160" s="81"/>
      <c r="H160" s="82"/>
      <c r="I160" s="61">
        <f t="shared" si="27"/>
        <v>0</v>
      </c>
    </row>
    <row r="161" spans="1:9" s="144" customFormat="1" ht="15">
      <c r="A161" s="145" t="s">
        <v>520</v>
      </c>
      <c r="B161" s="135" t="s">
        <v>265</v>
      </c>
      <c r="C161" s="136" t="s">
        <v>266</v>
      </c>
      <c r="D161" s="135" t="s">
        <v>3</v>
      </c>
      <c r="E161" s="143">
        <v>48</v>
      </c>
      <c r="F161" s="143"/>
      <c r="G161" s="143"/>
      <c r="H161" s="137"/>
      <c r="I161" s="61">
        <f t="shared" si="27"/>
        <v>0</v>
      </c>
    </row>
    <row r="162" spans="1:9" s="144" customFormat="1" ht="15">
      <c r="A162" s="145" t="s">
        <v>521</v>
      </c>
      <c r="B162" s="135" t="s">
        <v>267</v>
      </c>
      <c r="C162" s="136" t="s">
        <v>268</v>
      </c>
      <c r="D162" s="135" t="s">
        <v>3</v>
      </c>
      <c r="E162" s="143">
        <v>10</v>
      </c>
      <c r="F162" s="143"/>
      <c r="G162" s="143"/>
      <c r="H162" s="137"/>
      <c r="I162" s="61">
        <f t="shared" si="27"/>
        <v>0</v>
      </c>
    </row>
    <row r="163" spans="1:9" s="144" customFormat="1" ht="15">
      <c r="A163" s="145" t="s">
        <v>522</v>
      </c>
      <c r="B163" s="135" t="s">
        <v>269</v>
      </c>
      <c r="C163" s="136" t="s">
        <v>270</v>
      </c>
      <c r="D163" s="135" t="s">
        <v>3</v>
      </c>
      <c r="E163" s="143">
        <v>1</v>
      </c>
      <c r="F163" s="143"/>
      <c r="G163" s="143"/>
      <c r="H163" s="137"/>
      <c r="I163" s="61">
        <f t="shared" si="27"/>
        <v>0</v>
      </c>
    </row>
    <row r="164" spans="1:9" s="144" customFormat="1" ht="15">
      <c r="A164" s="145" t="s">
        <v>523</v>
      </c>
      <c r="B164" s="135" t="s">
        <v>622</v>
      </c>
      <c r="C164" s="136" t="s">
        <v>623</v>
      </c>
      <c r="D164" s="135" t="s">
        <v>3</v>
      </c>
      <c r="E164" s="143">
        <v>48</v>
      </c>
      <c r="F164" s="143"/>
      <c r="G164" s="143"/>
      <c r="H164" s="137"/>
      <c r="I164" s="61">
        <f t="shared" si="27"/>
        <v>0</v>
      </c>
    </row>
    <row r="165" spans="1:9" s="144" customFormat="1" ht="15">
      <c r="A165" s="145" t="s">
        <v>524</v>
      </c>
      <c r="B165" s="135" t="s">
        <v>450</v>
      </c>
      <c r="C165" s="136" t="s">
        <v>451</v>
      </c>
      <c r="D165" s="135" t="s">
        <v>1</v>
      </c>
      <c r="E165" s="143">
        <v>10</v>
      </c>
      <c r="F165" s="143"/>
      <c r="G165" s="143"/>
      <c r="H165" s="137"/>
      <c r="I165" s="61">
        <f t="shared" ref="I165:I170" si="28">H165*E165</f>
        <v>0</v>
      </c>
    </row>
    <row r="166" spans="1:9" s="144" customFormat="1" ht="15">
      <c r="A166" s="145" t="s">
        <v>525</v>
      </c>
      <c r="B166" s="135" t="s">
        <v>448</v>
      </c>
      <c r="C166" s="136" t="s">
        <v>449</v>
      </c>
      <c r="D166" s="135" t="s">
        <v>3</v>
      </c>
      <c r="E166" s="143">
        <v>4</v>
      </c>
      <c r="F166" s="143"/>
      <c r="G166" s="143"/>
      <c r="H166" s="137"/>
      <c r="I166" s="61">
        <f t="shared" si="28"/>
        <v>0</v>
      </c>
    </row>
    <row r="167" spans="1:9" s="144" customFormat="1" ht="15">
      <c r="A167" s="145" t="s">
        <v>526</v>
      </c>
      <c r="B167" s="135" t="s">
        <v>446</v>
      </c>
      <c r="C167" s="136" t="s">
        <v>447</v>
      </c>
      <c r="D167" s="135" t="s">
        <v>2</v>
      </c>
      <c r="E167" s="143">
        <v>22</v>
      </c>
      <c r="F167" s="143"/>
      <c r="G167" s="143"/>
      <c r="H167" s="137"/>
      <c r="I167" s="61">
        <f t="shared" si="28"/>
        <v>0</v>
      </c>
    </row>
    <row r="168" spans="1:9" s="144" customFormat="1" ht="15">
      <c r="A168" s="145" t="s">
        <v>527</v>
      </c>
      <c r="B168" s="135" t="s">
        <v>444</v>
      </c>
      <c r="C168" s="136" t="s">
        <v>445</v>
      </c>
      <c r="D168" s="135" t="s">
        <v>2</v>
      </c>
      <c r="E168" s="143">
        <v>47</v>
      </c>
      <c r="F168" s="143"/>
      <c r="G168" s="143"/>
      <c r="H168" s="137"/>
      <c r="I168" s="61">
        <f t="shared" si="28"/>
        <v>0</v>
      </c>
    </row>
    <row r="169" spans="1:9" s="144" customFormat="1" ht="15">
      <c r="A169" s="145" t="s">
        <v>528</v>
      </c>
      <c r="B169" s="135" t="s">
        <v>442</v>
      </c>
      <c r="C169" s="136" t="s">
        <v>443</v>
      </c>
      <c r="D169" s="135" t="s">
        <v>2</v>
      </c>
      <c r="E169" s="143">
        <v>2</v>
      </c>
      <c r="F169" s="143"/>
      <c r="G169" s="143"/>
      <c r="H169" s="137"/>
      <c r="I169" s="61">
        <f t="shared" si="28"/>
        <v>0</v>
      </c>
    </row>
    <row r="170" spans="1:9" s="144" customFormat="1" ht="15">
      <c r="A170" s="145" t="s">
        <v>529</v>
      </c>
      <c r="B170" s="135" t="s">
        <v>372</v>
      </c>
      <c r="C170" s="136" t="s">
        <v>373</v>
      </c>
      <c r="D170" s="135" t="s">
        <v>2</v>
      </c>
      <c r="E170" s="143">
        <v>4</v>
      </c>
      <c r="F170" s="143"/>
      <c r="G170" s="143"/>
      <c r="H170" s="137"/>
      <c r="I170" s="61">
        <f t="shared" si="28"/>
        <v>0</v>
      </c>
    </row>
    <row r="171" spans="1:9" s="144" customFormat="1" ht="15">
      <c r="A171" s="145"/>
      <c r="B171" s="135"/>
      <c r="C171" s="148"/>
      <c r="D171" s="149"/>
      <c r="E171" s="150"/>
      <c r="F171" s="150"/>
      <c r="G171" s="151"/>
      <c r="H171" s="152"/>
      <c r="I171" s="133"/>
    </row>
    <row r="172" spans="1:9" ht="15">
      <c r="A172" s="11">
        <v>13</v>
      </c>
      <c r="B172" s="65"/>
      <c r="C172" s="44" t="s">
        <v>276</v>
      </c>
      <c r="D172" s="12"/>
      <c r="E172" s="57"/>
      <c r="F172" s="57"/>
      <c r="G172" s="57"/>
      <c r="H172" s="58"/>
      <c r="I172" s="66">
        <f>SUM(I173:I176)</f>
        <v>0</v>
      </c>
    </row>
    <row r="173" spans="1:9" s="144" customFormat="1">
      <c r="A173" s="9" t="s">
        <v>423</v>
      </c>
      <c r="B173" s="135" t="s">
        <v>274</v>
      </c>
      <c r="C173" s="136" t="s">
        <v>275</v>
      </c>
      <c r="D173" s="135" t="s">
        <v>2</v>
      </c>
      <c r="E173" s="143">
        <v>28</v>
      </c>
      <c r="F173" s="143"/>
      <c r="G173" s="143"/>
      <c r="H173" s="137"/>
      <c r="I173" s="61">
        <f t="shared" ref="I173" si="29">H173*E173</f>
        <v>0</v>
      </c>
    </row>
    <row r="174" spans="1:9" s="144" customFormat="1">
      <c r="A174" s="9" t="s">
        <v>424</v>
      </c>
      <c r="B174" s="135" t="s">
        <v>374</v>
      </c>
      <c r="C174" s="136" t="s">
        <v>375</v>
      </c>
      <c r="D174" s="135" t="s">
        <v>2</v>
      </c>
      <c r="E174" s="143">
        <v>13</v>
      </c>
      <c r="F174" s="143"/>
      <c r="G174" s="143"/>
      <c r="H174" s="137"/>
      <c r="I174" s="61">
        <f t="shared" ref="I174:I176" si="30">H174*E174</f>
        <v>0</v>
      </c>
    </row>
    <row r="175" spans="1:9" s="144" customFormat="1">
      <c r="A175" s="9" t="s">
        <v>425</v>
      </c>
      <c r="B175" s="135" t="s">
        <v>376</v>
      </c>
      <c r="C175" s="136" t="s">
        <v>377</v>
      </c>
      <c r="D175" s="135" t="s">
        <v>2</v>
      </c>
      <c r="E175" s="143">
        <v>10</v>
      </c>
      <c r="F175" s="143"/>
      <c r="G175" s="143"/>
      <c r="H175" s="137"/>
      <c r="I175" s="61">
        <f t="shared" si="30"/>
        <v>0</v>
      </c>
    </row>
    <row r="176" spans="1:9" s="144" customFormat="1" ht="28.5">
      <c r="A176" s="9" t="s">
        <v>426</v>
      </c>
      <c r="B176" s="135" t="s">
        <v>378</v>
      </c>
      <c r="C176" s="136" t="s">
        <v>379</v>
      </c>
      <c r="D176" s="135" t="s">
        <v>2</v>
      </c>
      <c r="E176" s="143">
        <v>6</v>
      </c>
      <c r="F176" s="143"/>
      <c r="G176" s="143"/>
      <c r="H176" s="137"/>
      <c r="I176" s="61">
        <f t="shared" si="30"/>
        <v>0</v>
      </c>
    </row>
    <row r="177" spans="1:9">
      <c r="A177" s="16"/>
      <c r="B177" s="68"/>
      <c r="C177" s="67"/>
      <c r="D177" s="68"/>
      <c r="E177" s="63"/>
      <c r="F177" s="69"/>
      <c r="G177" s="69"/>
      <c r="H177" s="69"/>
      <c r="I177" s="62"/>
    </row>
    <row r="178" spans="1:9" ht="15">
      <c r="A178" s="11">
        <v>14</v>
      </c>
      <c r="B178" s="65"/>
      <c r="C178" s="44" t="s">
        <v>316</v>
      </c>
      <c r="D178" s="12" t="s">
        <v>2</v>
      </c>
      <c r="E178" s="57"/>
      <c r="F178" s="57"/>
      <c r="G178" s="57"/>
      <c r="H178" s="58"/>
      <c r="I178" s="66">
        <f>SUM(I179:I205)</f>
        <v>0</v>
      </c>
    </row>
    <row r="179" spans="1:9" ht="28.5">
      <c r="A179" s="9" t="s">
        <v>427</v>
      </c>
      <c r="B179" s="83" t="s">
        <v>169</v>
      </c>
      <c r="C179" s="84" t="s">
        <v>170</v>
      </c>
      <c r="D179" s="83" t="s">
        <v>0</v>
      </c>
      <c r="E179" s="81">
        <v>40</v>
      </c>
      <c r="F179" s="81"/>
      <c r="G179" s="81"/>
      <c r="H179" s="82"/>
      <c r="I179" s="61">
        <f t="shared" ref="I179:I182" si="31">H179*E179</f>
        <v>0</v>
      </c>
    </row>
    <row r="180" spans="1:9" ht="28.5">
      <c r="A180" s="9" t="s">
        <v>428</v>
      </c>
      <c r="B180" s="83" t="s">
        <v>574</v>
      </c>
      <c r="C180" s="84" t="s">
        <v>143</v>
      </c>
      <c r="D180" s="83" t="s">
        <v>142</v>
      </c>
      <c r="E180" s="81">
        <v>1</v>
      </c>
      <c r="F180" s="81"/>
      <c r="G180" s="81">
        <v>0</v>
      </c>
      <c r="H180" s="82">
        <f t="shared" ref="H179:H182" si="32">F180+G180</f>
        <v>0</v>
      </c>
      <c r="I180" s="61">
        <f t="shared" si="31"/>
        <v>0</v>
      </c>
    </row>
    <row r="181" spans="1:9" ht="28.5">
      <c r="A181" s="9" t="s">
        <v>429</v>
      </c>
      <c r="B181" s="83" t="s">
        <v>172</v>
      </c>
      <c r="C181" s="84" t="s">
        <v>173</v>
      </c>
      <c r="D181" s="83" t="s">
        <v>1</v>
      </c>
      <c r="E181" s="81">
        <v>15</v>
      </c>
      <c r="F181" s="81"/>
      <c r="G181" s="81">
        <v>0</v>
      </c>
      <c r="H181" s="82">
        <f t="shared" si="32"/>
        <v>0</v>
      </c>
      <c r="I181" s="61">
        <f t="shared" si="31"/>
        <v>0</v>
      </c>
    </row>
    <row r="182" spans="1:9" ht="28.5">
      <c r="A182" s="9" t="s">
        <v>430</v>
      </c>
      <c r="B182" s="83" t="s">
        <v>144</v>
      </c>
      <c r="C182" s="84" t="s">
        <v>145</v>
      </c>
      <c r="D182" s="83" t="s">
        <v>1</v>
      </c>
      <c r="E182" s="81">
        <v>15</v>
      </c>
      <c r="F182" s="81"/>
      <c r="G182" s="81">
        <v>0</v>
      </c>
      <c r="H182" s="82">
        <f t="shared" si="32"/>
        <v>0</v>
      </c>
      <c r="I182" s="61">
        <f t="shared" si="31"/>
        <v>0</v>
      </c>
    </row>
    <row r="183" spans="1:9" s="144" customFormat="1">
      <c r="A183" s="9" t="s">
        <v>431</v>
      </c>
      <c r="B183" s="135" t="s">
        <v>141</v>
      </c>
      <c r="C183" s="136" t="s">
        <v>179</v>
      </c>
      <c r="D183" s="135" t="s">
        <v>2</v>
      </c>
      <c r="E183" s="143">
        <v>1</v>
      </c>
      <c r="F183" s="137"/>
      <c r="G183" s="137"/>
      <c r="H183" s="82">
        <f t="shared" ref="H183:H197" si="33">F183+G183</f>
        <v>0</v>
      </c>
      <c r="I183" s="61">
        <f t="shared" ref="I183:I197" si="34">H183*E183</f>
        <v>0</v>
      </c>
    </row>
    <row r="184" spans="1:9" s="144" customFormat="1">
      <c r="A184" s="9" t="s">
        <v>432</v>
      </c>
      <c r="B184" s="135" t="s">
        <v>141</v>
      </c>
      <c r="C184" s="136" t="s">
        <v>180</v>
      </c>
      <c r="D184" s="135" t="s">
        <v>2</v>
      </c>
      <c r="E184" s="143">
        <v>1</v>
      </c>
      <c r="F184" s="137"/>
      <c r="G184" s="137"/>
      <c r="H184" s="82">
        <f t="shared" si="33"/>
        <v>0</v>
      </c>
      <c r="I184" s="61">
        <f t="shared" si="34"/>
        <v>0</v>
      </c>
    </row>
    <row r="185" spans="1:9">
      <c r="A185" s="9" t="s">
        <v>433</v>
      </c>
      <c r="B185" s="83" t="s">
        <v>176</v>
      </c>
      <c r="C185" s="84" t="s">
        <v>177</v>
      </c>
      <c r="D185" s="83" t="s">
        <v>1</v>
      </c>
      <c r="E185" s="81">
        <v>2</v>
      </c>
      <c r="F185" s="81"/>
      <c r="G185" s="81">
        <v>0</v>
      </c>
      <c r="H185" s="82">
        <f t="shared" si="33"/>
        <v>0</v>
      </c>
      <c r="I185" s="61">
        <f t="shared" si="34"/>
        <v>0</v>
      </c>
    </row>
    <row r="186" spans="1:9">
      <c r="A186" s="9" t="s">
        <v>434</v>
      </c>
      <c r="B186" s="83" t="s">
        <v>174</v>
      </c>
      <c r="C186" s="84" t="s">
        <v>175</v>
      </c>
      <c r="D186" s="83" t="s">
        <v>1</v>
      </c>
      <c r="E186" s="81">
        <v>2</v>
      </c>
      <c r="F186" s="81"/>
      <c r="G186" s="81">
        <v>0</v>
      </c>
      <c r="H186" s="82">
        <f t="shared" ref="H186:H187" si="35">F186+G186</f>
        <v>0</v>
      </c>
      <c r="I186" s="61">
        <f t="shared" ref="I186:I187" si="36">H186*E186</f>
        <v>0</v>
      </c>
    </row>
    <row r="187" spans="1:9">
      <c r="A187" s="9" t="s">
        <v>435</v>
      </c>
      <c r="B187" s="83" t="s">
        <v>146</v>
      </c>
      <c r="C187" s="84" t="s">
        <v>147</v>
      </c>
      <c r="D187" s="83" t="s">
        <v>1</v>
      </c>
      <c r="E187" s="81">
        <v>2</v>
      </c>
      <c r="F187" s="81"/>
      <c r="G187" s="81">
        <v>0</v>
      </c>
      <c r="H187" s="82">
        <f t="shared" si="35"/>
        <v>0</v>
      </c>
      <c r="I187" s="61">
        <f t="shared" si="36"/>
        <v>0</v>
      </c>
    </row>
    <row r="188" spans="1:9" s="144" customFormat="1">
      <c r="A188" s="9" t="s">
        <v>530</v>
      </c>
      <c r="B188" s="190" t="s">
        <v>141</v>
      </c>
      <c r="C188" s="136" t="s">
        <v>171</v>
      </c>
      <c r="D188" s="135" t="s">
        <v>142</v>
      </c>
      <c r="E188" s="143">
        <v>1</v>
      </c>
      <c r="F188" s="137"/>
      <c r="G188" s="137"/>
      <c r="H188" s="82">
        <f t="shared" si="33"/>
        <v>0</v>
      </c>
      <c r="I188" s="61">
        <f t="shared" si="34"/>
        <v>0</v>
      </c>
    </row>
    <row r="189" spans="1:9" ht="28.5">
      <c r="A189" s="9" t="s">
        <v>531</v>
      </c>
      <c r="B189" s="83" t="s">
        <v>148</v>
      </c>
      <c r="C189" s="84" t="s">
        <v>149</v>
      </c>
      <c r="D189" s="83" t="s">
        <v>142</v>
      </c>
      <c r="E189" s="81">
        <v>1</v>
      </c>
      <c r="F189" s="81"/>
      <c r="G189" s="81">
        <v>0</v>
      </c>
      <c r="H189" s="82">
        <f t="shared" ref="H189:H191" si="37">F189+G189</f>
        <v>0</v>
      </c>
      <c r="I189" s="61">
        <f t="shared" ref="I189:I191" si="38">H189*E189</f>
        <v>0</v>
      </c>
    </row>
    <row r="190" spans="1:9">
      <c r="A190" s="9" t="s">
        <v>532</v>
      </c>
      <c r="B190" s="83" t="s">
        <v>150</v>
      </c>
      <c r="C190" s="84" t="s">
        <v>151</v>
      </c>
      <c r="D190" s="83" t="s">
        <v>82</v>
      </c>
      <c r="E190" s="81">
        <v>4</v>
      </c>
      <c r="F190" s="81"/>
      <c r="G190" s="81">
        <v>0</v>
      </c>
      <c r="H190" s="82">
        <f t="shared" si="37"/>
        <v>0</v>
      </c>
      <c r="I190" s="61">
        <f t="shared" si="38"/>
        <v>0</v>
      </c>
    </row>
    <row r="191" spans="1:9" ht="28.5">
      <c r="A191" s="9" t="s">
        <v>533</v>
      </c>
      <c r="B191" s="83" t="s">
        <v>185</v>
      </c>
      <c r="C191" s="84" t="s">
        <v>626</v>
      </c>
      <c r="D191" s="83" t="s">
        <v>2</v>
      </c>
      <c r="E191" s="81">
        <v>1</v>
      </c>
      <c r="F191" s="81"/>
      <c r="G191" s="81"/>
      <c r="H191" s="82"/>
      <c r="I191" s="61">
        <f t="shared" si="38"/>
        <v>0</v>
      </c>
    </row>
    <row r="192" spans="1:9">
      <c r="A192" s="9" t="s">
        <v>534</v>
      </c>
      <c r="B192" s="83" t="s">
        <v>152</v>
      </c>
      <c r="C192" s="84" t="s">
        <v>153</v>
      </c>
      <c r="D192" s="83" t="s">
        <v>82</v>
      </c>
      <c r="E192" s="81">
        <v>2</v>
      </c>
      <c r="F192" s="81"/>
      <c r="G192" s="81">
        <v>0</v>
      </c>
      <c r="H192" s="82">
        <f t="shared" ref="H192:H194" si="39">F192+G192</f>
        <v>0</v>
      </c>
      <c r="I192" s="61">
        <f t="shared" ref="I192:I194" si="40">H192*E192</f>
        <v>0</v>
      </c>
    </row>
    <row r="193" spans="1:9">
      <c r="A193" s="9" t="s">
        <v>535</v>
      </c>
      <c r="B193" s="83" t="s">
        <v>154</v>
      </c>
      <c r="C193" s="84" t="s">
        <v>155</v>
      </c>
      <c r="D193" s="83" t="s">
        <v>2</v>
      </c>
      <c r="E193" s="81">
        <v>1</v>
      </c>
      <c r="F193" s="81"/>
      <c r="G193" s="81">
        <v>0</v>
      </c>
      <c r="H193" s="82">
        <f t="shared" si="39"/>
        <v>0</v>
      </c>
      <c r="I193" s="61">
        <f t="shared" si="40"/>
        <v>0</v>
      </c>
    </row>
    <row r="194" spans="1:9">
      <c r="A194" s="9" t="s">
        <v>536</v>
      </c>
      <c r="B194" s="83" t="s">
        <v>156</v>
      </c>
      <c r="C194" s="84" t="s">
        <v>157</v>
      </c>
      <c r="D194" s="83" t="s">
        <v>3</v>
      </c>
      <c r="E194" s="81">
        <v>1</v>
      </c>
      <c r="F194" s="81"/>
      <c r="G194" s="81">
        <v>0</v>
      </c>
      <c r="H194" s="82">
        <f t="shared" si="39"/>
        <v>0</v>
      </c>
      <c r="I194" s="61">
        <f t="shared" si="40"/>
        <v>0</v>
      </c>
    </row>
    <row r="195" spans="1:9" s="144" customFormat="1">
      <c r="A195" s="9" t="s">
        <v>537</v>
      </c>
      <c r="B195" s="135" t="s">
        <v>141</v>
      </c>
      <c r="C195" s="136" t="s">
        <v>178</v>
      </c>
      <c r="D195" s="135" t="s">
        <v>3</v>
      </c>
      <c r="E195" s="143">
        <v>1</v>
      </c>
      <c r="F195" s="137"/>
      <c r="G195" s="137"/>
      <c r="H195" s="82">
        <f t="shared" si="33"/>
        <v>0</v>
      </c>
      <c r="I195" s="61">
        <f t="shared" si="34"/>
        <v>0</v>
      </c>
    </row>
    <row r="196" spans="1:9">
      <c r="A196" s="9" t="s">
        <v>538</v>
      </c>
      <c r="B196" s="83" t="s">
        <v>158</v>
      </c>
      <c r="C196" s="84" t="s">
        <v>159</v>
      </c>
      <c r="D196" s="83" t="s">
        <v>2</v>
      </c>
      <c r="E196" s="81">
        <v>1</v>
      </c>
      <c r="F196" s="81"/>
      <c r="G196" s="81">
        <v>0</v>
      </c>
      <c r="H196" s="82">
        <f t="shared" si="33"/>
        <v>0</v>
      </c>
      <c r="I196" s="61">
        <f t="shared" si="34"/>
        <v>0</v>
      </c>
    </row>
    <row r="197" spans="1:9">
      <c r="A197" s="9" t="s">
        <v>539</v>
      </c>
      <c r="B197" s="83" t="s">
        <v>160</v>
      </c>
      <c r="C197" s="84" t="s">
        <v>161</v>
      </c>
      <c r="D197" s="83" t="s">
        <v>2</v>
      </c>
      <c r="E197" s="81">
        <v>1</v>
      </c>
      <c r="F197" s="81"/>
      <c r="G197" s="81"/>
      <c r="H197" s="82">
        <f t="shared" si="33"/>
        <v>0</v>
      </c>
      <c r="I197" s="61">
        <f t="shared" si="34"/>
        <v>0</v>
      </c>
    </row>
    <row r="198" spans="1:9">
      <c r="A198" s="9" t="s">
        <v>540</v>
      </c>
      <c r="B198" s="83" t="s">
        <v>181</v>
      </c>
      <c r="C198" s="84" t="s">
        <v>182</v>
      </c>
      <c r="D198" s="83" t="s">
        <v>0</v>
      </c>
      <c r="E198" s="81">
        <v>14</v>
      </c>
      <c r="F198" s="81"/>
      <c r="G198" s="81"/>
      <c r="H198" s="82">
        <f t="shared" ref="H198:H205" si="41">F198+G198</f>
        <v>0</v>
      </c>
      <c r="I198" s="61">
        <f t="shared" ref="I198:I205" si="42">H198*E198</f>
        <v>0</v>
      </c>
    </row>
    <row r="199" spans="1:9">
      <c r="A199" s="9" t="s">
        <v>541</v>
      </c>
      <c r="B199" s="83" t="s">
        <v>183</v>
      </c>
      <c r="C199" s="84" t="s">
        <v>184</v>
      </c>
      <c r="D199" s="83" t="s">
        <v>0</v>
      </c>
      <c r="E199" s="81">
        <v>2</v>
      </c>
      <c r="F199" s="81"/>
      <c r="G199" s="81"/>
      <c r="H199" s="82">
        <f t="shared" si="41"/>
        <v>0</v>
      </c>
      <c r="I199" s="61">
        <f t="shared" si="42"/>
        <v>0</v>
      </c>
    </row>
    <row r="200" spans="1:9">
      <c r="A200" s="9" t="s">
        <v>542</v>
      </c>
      <c r="B200" s="83" t="s">
        <v>162</v>
      </c>
      <c r="C200" s="84" t="s">
        <v>163</v>
      </c>
      <c r="D200" s="83" t="s">
        <v>2</v>
      </c>
      <c r="E200" s="81">
        <v>1</v>
      </c>
      <c r="F200" s="81"/>
      <c r="G200" s="81">
        <v>0</v>
      </c>
      <c r="H200" s="82">
        <f t="shared" si="41"/>
        <v>0</v>
      </c>
      <c r="I200" s="61">
        <f t="shared" si="42"/>
        <v>0</v>
      </c>
    </row>
    <row r="201" spans="1:9">
      <c r="A201" s="9" t="s">
        <v>543</v>
      </c>
      <c r="B201" s="83" t="s">
        <v>164</v>
      </c>
      <c r="C201" s="84" t="s">
        <v>165</v>
      </c>
      <c r="D201" s="83" t="s">
        <v>2</v>
      </c>
      <c r="E201" s="81">
        <v>1</v>
      </c>
      <c r="F201" s="81"/>
      <c r="G201" s="81">
        <v>0</v>
      </c>
      <c r="H201" s="82">
        <f t="shared" si="41"/>
        <v>0</v>
      </c>
      <c r="I201" s="61">
        <f t="shared" si="42"/>
        <v>0</v>
      </c>
    </row>
    <row r="202" spans="1:9">
      <c r="A202" s="9" t="s">
        <v>544</v>
      </c>
      <c r="B202" s="83" t="s">
        <v>81</v>
      </c>
      <c r="C202" s="84" t="s">
        <v>166</v>
      </c>
      <c r="D202" s="83" t="s">
        <v>2</v>
      </c>
      <c r="E202" s="81">
        <v>1</v>
      </c>
      <c r="F202" s="81"/>
      <c r="G202" s="81">
        <v>0</v>
      </c>
      <c r="H202" s="82">
        <f t="shared" si="41"/>
        <v>0</v>
      </c>
      <c r="I202" s="61">
        <f t="shared" si="42"/>
        <v>0</v>
      </c>
    </row>
    <row r="203" spans="1:9">
      <c r="A203" s="9" t="s">
        <v>545</v>
      </c>
      <c r="B203" s="83" t="s">
        <v>167</v>
      </c>
      <c r="C203" s="84" t="s">
        <v>168</v>
      </c>
      <c r="D203" s="83" t="s">
        <v>2</v>
      </c>
      <c r="E203" s="81">
        <v>1</v>
      </c>
      <c r="F203" s="81"/>
      <c r="G203" s="81">
        <v>0</v>
      </c>
      <c r="H203" s="82">
        <f t="shared" si="41"/>
        <v>0</v>
      </c>
      <c r="I203" s="61">
        <f t="shared" si="42"/>
        <v>0</v>
      </c>
    </row>
    <row r="204" spans="1:9">
      <c r="A204" s="9" t="s">
        <v>546</v>
      </c>
      <c r="B204" s="83" t="s">
        <v>60</v>
      </c>
      <c r="C204" s="84" t="s">
        <v>186</v>
      </c>
      <c r="D204" s="83" t="s">
        <v>1</v>
      </c>
      <c r="E204" s="81">
        <v>40</v>
      </c>
      <c r="F204" s="81"/>
      <c r="G204" s="81"/>
      <c r="H204" s="82">
        <f t="shared" si="41"/>
        <v>0</v>
      </c>
      <c r="I204" s="61">
        <f t="shared" si="42"/>
        <v>0</v>
      </c>
    </row>
    <row r="205" spans="1:9">
      <c r="A205" s="9" t="s">
        <v>547</v>
      </c>
      <c r="B205" s="83" t="s">
        <v>114</v>
      </c>
      <c r="C205" s="84" t="s">
        <v>115</v>
      </c>
      <c r="D205" s="83" t="s">
        <v>0</v>
      </c>
      <c r="E205" s="81">
        <v>10</v>
      </c>
      <c r="F205" s="81">
        <v>0</v>
      </c>
      <c r="G205" s="81"/>
      <c r="H205" s="82">
        <f t="shared" si="41"/>
        <v>0</v>
      </c>
      <c r="I205" s="61">
        <f t="shared" si="42"/>
        <v>0</v>
      </c>
    </row>
    <row r="206" spans="1:9" ht="15">
      <c r="A206" s="11">
        <v>15</v>
      </c>
      <c r="B206" s="65"/>
      <c r="C206" s="44" t="s">
        <v>621</v>
      </c>
      <c r="D206" s="12"/>
      <c r="E206" s="57"/>
      <c r="F206" s="57"/>
      <c r="G206" s="57"/>
      <c r="H206" s="58"/>
      <c r="I206" s="66">
        <f>SUM(I207:I224)</f>
        <v>0</v>
      </c>
    </row>
    <row r="207" spans="1:9">
      <c r="A207" s="9" t="s">
        <v>548</v>
      </c>
      <c r="B207" s="83" t="s">
        <v>582</v>
      </c>
      <c r="C207" s="84" t="s">
        <v>583</v>
      </c>
      <c r="D207" s="83" t="s">
        <v>8</v>
      </c>
      <c r="E207" s="60">
        <f>1*0.6*0.2*33</f>
        <v>3.96</v>
      </c>
      <c r="F207" s="81">
        <v>0</v>
      </c>
      <c r="G207" s="82"/>
      <c r="H207" s="82">
        <f t="shared" ref="H207:H224" si="43">F207+G207</f>
        <v>0</v>
      </c>
      <c r="I207" s="61">
        <f t="shared" ref="I207:I208" si="44">H207*E207</f>
        <v>0</v>
      </c>
    </row>
    <row r="208" spans="1:9">
      <c r="A208" s="9" t="s">
        <v>549</v>
      </c>
      <c r="B208" s="83" t="s">
        <v>584</v>
      </c>
      <c r="C208" s="84" t="s">
        <v>585</v>
      </c>
      <c r="D208" s="83" t="s">
        <v>8</v>
      </c>
      <c r="E208" s="60">
        <f>0.5*0.5*1*33</f>
        <v>8.25</v>
      </c>
      <c r="F208" s="81">
        <v>0</v>
      </c>
      <c r="G208" s="82"/>
      <c r="H208" s="82">
        <f t="shared" si="43"/>
        <v>0</v>
      </c>
      <c r="I208" s="61">
        <f t="shared" si="44"/>
        <v>0</v>
      </c>
    </row>
    <row r="209" spans="1:9">
      <c r="A209" s="9" t="s">
        <v>550</v>
      </c>
      <c r="B209" s="83" t="s">
        <v>586</v>
      </c>
      <c r="C209" s="84" t="s">
        <v>587</v>
      </c>
      <c r="D209" s="83" t="s">
        <v>588</v>
      </c>
      <c r="E209" s="60">
        <f>ROUNDUP((3*2.1*2)*2,0)*37</f>
        <v>962</v>
      </c>
      <c r="F209" s="81"/>
      <c r="G209" s="82"/>
      <c r="H209" s="82">
        <f t="shared" si="43"/>
        <v>0</v>
      </c>
      <c r="I209" s="61">
        <f t="shared" ref="I209:I224" si="45">H209*E209</f>
        <v>0</v>
      </c>
    </row>
    <row r="210" spans="1:9">
      <c r="A210" s="9" t="s">
        <v>551</v>
      </c>
      <c r="B210" s="83" t="s">
        <v>589</v>
      </c>
      <c r="C210" s="84" t="s">
        <v>590</v>
      </c>
      <c r="D210" s="83" t="s">
        <v>8</v>
      </c>
      <c r="E210" s="60">
        <f>E209</f>
        <v>962</v>
      </c>
      <c r="F210" s="81">
        <v>0</v>
      </c>
      <c r="G210" s="82"/>
      <c r="H210" s="82">
        <f t="shared" si="43"/>
        <v>0</v>
      </c>
      <c r="I210" s="61">
        <f t="shared" si="45"/>
        <v>0</v>
      </c>
    </row>
    <row r="211" spans="1:9">
      <c r="A211" s="9" t="s">
        <v>580</v>
      </c>
      <c r="B211" s="83" t="s">
        <v>310</v>
      </c>
      <c r="C211" s="84" t="s">
        <v>311</v>
      </c>
      <c r="D211" s="83" t="s">
        <v>1</v>
      </c>
      <c r="E211" s="60">
        <f>37*3.3</f>
        <v>122.1</v>
      </c>
      <c r="F211" s="81">
        <v>0</v>
      </c>
      <c r="G211" s="82"/>
      <c r="H211" s="82">
        <f t="shared" si="43"/>
        <v>0</v>
      </c>
      <c r="I211" s="61">
        <f t="shared" si="45"/>
        <v>0</v>
      </c>
    </row>
    <row r="212" spans="1:9">
      <c r="A212" s="9" t="s">
        <v>581</v>
      </c>
      <c r="B212" s="83" t="s">
        <v>312</v>
      </c>
      <c r="C212" s="84" t="s">
        <v>313</v>
      </c>
      <c r="D212" s="83" t="s">
        <v>0</v>
      </c>
      <c r="E212" s="60">
        <f>0.4*1*4*37</f>
        <v>59.2</v>
      </c>
      <c r="F212" s="81"/>
      <c r="G212" s="82"/>
      <c r="H212" s="82">
        <f t="shared" si="43"/>
        <v>0</v>
      </c>
      <c r="I212" s="61">
        <f t="shared" si="45"/>
        <v>0</v>
      </c>
    </row>
    <row r="213" spans="1:9">
      <c r="A213" s="9" t="s">
        <v>609</v>
      </c>
      <c r="B213" s="83" t="s">
        <v>576</v>
      </c>
      <c r="C213" s="84" t="s">
        <v>577</v>
      </c>
      <c r="D213" s="83" t="s">
        <v>8</v>
      </c>
      <c r="E213" s="60">
        <f>0.4*0.4*1*37</f>
        <v>5.9200000000000008</v>
      </c>
      <c r="F213" s="81"/>
      <c r="G213" s="82">
        <v>0</v>
      </c>
      <c r="H213" s="82">
        <f t="shared" si="43"/>
        <v>0</v>
      </c>
      <c r="I213" s="61">
        <f t="shared" si="45"/>
        <v>0</v>
      </c>
    </row>
    <row r="214" spans="1:9">
      <c r="A214" s="9" t="s">
        <v>610</v>
      </c>
      <c r="B214" s="83" t="s">
        <v>314</v>
      </c>
      <c r="C214" s="84" t="s">
        <v>315</v>
      </c>
      <c r="D214" s="83" t="s">
        <v>8</v>
      </c>
      <c r="E214" s="60">
        <f>E213</f>
        <v>5.9200000000000008</v>
      </c>
      <c r="F214" s="81">
        <v>0</v>
      </c>
      <c r="G214" s="82"/>
      <c r="H214" s="82">
        <f t="shared" si="43"/>
        <v>0</v>
      </c>
      <c r="I214" s="61">
        <f t="shared" si="45"/>
        <v>0</v>
      </c>
    </row>
    <row r="215" spans="1:9">
      <c r="A215" s="9" t="s">
        <v>611</v>
      </c>
      <c r="B215" s="83" t="s">
        <v>578</v>
      </c>
      <c r="C215" s="84" t="s">
        <v>579</v>
      </c>
      <c r="D215" s="83" t="s">
        <v>237</v>
      </c>
      <c r="E215" s="60">
        <f>E214*50</f>
        <v>296.00000000000006</v>
      </c>
      <c r="F215" s="81"/>
      <c r="G215" s="82"/>
      <c r="H215" s="82">
        <f t="shared" si="43"/>
        <v>0</v>
      </c>
      <c r="I215" s="61">
        <f t="shared" si="45"/>
        <v>0</v>
      </c>
    </row>
    <row r="216" spans="1:9">
      <c r="A216" s="9" t="s">
        <v>612</v>
      </c>
      <c r="B216" s="83" t="s">
        <v>591</v>
      </c>
      <c r="C216" s="84" t="s">
        <v>592</v>
      </c>
      <c r="D216" s="83" t="s">
        <v>8</v>
      </c>
      <c r="E216" s="60">
        <v>5.92</v>
      </c>
      <c r="F216" s="81">
        <v>0</v>
      </c>
      <c r="G216" s="82"/>
      <c r="H216" s="82"/>
      <c r="I216" s="61">
        <f t="shared" si="45"/>
        <v>0</v>
      </c>
    </row>
    <row r="217" spans="1:9">
      <c r="A217" s="9" t="s">
        <v>613</v>
      </c>
      <c r="B217" s="83" t="s">
        <v>593</v>
      </c>
      <c r="C217" s="84" t="s">
        <v>594</v>
      </c>
      <c r="D217" s="83" t="s">
        <v>8</v>
      </c>
      <c r="E217" s="60">
        <v>2.5</v>
      </c>
      <c r="F217" s="81"/>
      <c r="G217" s="82"/>
      <c r="H217" s="82"/>
      <c r="I217" s="61">
        <f t="shared" si="45"/>
        <v>0</v>
      </c>
    </row>
    <row r="218" spans="1:9">
      <c r="A218" s="9" t="s">
        <v>614</v>
      </c>
      <c r="B218" s="83" t="s">
        <v>595</v>
      </c>
      <c r="C218" s="84" t="s">
        <v>596</v>
      </c>
      <c r="D218" s="83" t="s">
        <v>2</v>
      </c>
      <c r="E218" s="60">
        <f>2*37</f>
        <v>74</v>
      </c>
      <c r="F218" s="81"/>
      <c r="G218" s="82"/>
      <c r="H218" s="82"/>
      <c r="I218" s="61">
        <f t="shared" si="45"/>
        <v>0</v>
      </c>
    </row>
    <row r="219" spans="1:9">
      <c r="A219" s="9" t="s">
        <v>615</v>
      </c>
      <c r="B219" s="83" t="s">
        <v>597</v>
      </c>
      <c r="C219" s="84" t="s">
        <v>598</v>
      </c>
      <c r="D219" s="83" t="s">
        <v>0</v>
      </c>
      <c r="E219" s="60">
        <v>50</v>
      </c>
      <c r="F219" s="81"/>
      <c r="G219" s="82"/>
      <c r="H219" s="82"/>
      <c r="I219" s="61">
        <f t="shared" si="45"/>
        <v>0</v>
      </c>
    </row>
    <row r="220" spans="1:9">
      <c r="A220" s="9" t="s">
        <v>616</v>
      </c>
      <c r="B220" s="83" t="s">
        <v>599</v>
      </c>
      <c r="C220" s="84" t="s">
        <v>600</v>
      </c>
      <c r="D220" s="83" t="s">
        <v>8</v>
      </c>
      <c r="E220" s="60">
        <v>6</v>
      </c>
      <c r="F220" s="81"/>
      <c r="G220" s="82"/>
      <c r="H220" s="82"/>
      <c r="I220" s="61">
        <f t="shared" si="45"/>
        <v>0</v>
      </c>
    </row>
    <row r="221" spans="1:9">
      <c r="A221" s="9" t="s">
        <v>617</v>
      </c>
      <c r="B221" s="83" t="s">
        <v>601</v>
      </c>
      <c r="C221" s="84" t="s">
        <v>602</v>
      </c>
      <c r="D221" s="83" t="s">
        <v>142</v>
      </c>
      <c r="E221" s="60">
        <v>1</v>
      </c>
      <c r="F221" s="81"/>
      <c r="G221" s="82">
        <v>0</v>
      </c>
      <c r="H221" s="82">
        <f t="shared" si="43"/>
        <v>0</v>
      </c>
      <c r="I221" s="61">
        <f t="shared" si="45"/>
        <v>0</v>
      </c>
    </row>
    <row r="222" spans="1:9" ht="28.5">
      <c r="A222" s="9" t="s">
        <v>618</v>
      </c>
      <c r="B222" s="83" t="s">
        <v>603</v>
      </c>
      <c r="C222" s="84" t="s">
        <v>604</v>
      </c>
      <c r="D222" s="83" t="s">
        <v>2</v>
      </c>
      <c r="E222" s="60">
        <v>1</v>
      </c>
      <c r="F222" s="81">
        <v>0</v>
      </c>
      <c r="G222" s="82"/>
      <c r="H222" s="82"/>
      <c r="I222" s="61">
        <f t="shared" si="45"/>
        <v>0</v>
      </c>
    </row>
    <row r="223" spans="1:9">
      <c r="A223" s="9" t="s">
        <v>619</v>
      </c>
      <c r="B223" s="83" t="s">
        <v>605</v>
      </c>
      <c r="C223" s="84" t="s">
        <v>606</v>
      </c>
      <c r="D223" s="83" t="s">
        <v>0</v>
      </c>
      <c r="E223" s="60">
        <v>50</v>
      </c>
      <c r="F223" s="81"/>
      <c r="G223" s="82"/>
      <c r="H223" s="82"/>
      <c r="I223" s="61">
        <f t="shared" si="45"/>
        <v>0</v>
      </c>
    </row>
    <row r="224" spans="1:9">
      <c r="A224" s="9" t="s">
        <v>620</v>
      </c>
      <c r="B224" s="83" t="s">
        <v>607</v>
      </c>
      <c r="C224" s="84" t="s">
        <v>608</v>
      </c>
      <c r="D224" s="83" t="s">
        <v>82</v>
      </c>
      <c r="E224" s="60">
        <v>30</v>
      </c>
      <c r="F224" s="81">
        <v>0</v>
      </c>
      <c r="G224" s="83"/>
      <c r="H224" s="82"/>
      <c r="I224" s="61">
        <f t="shared" si="45"/>
        <v>0</v>
      </c>
    </row>
    <row r="225" spans="1:9">
      <c r="A225" s="9"/>
      <c r="B225" s="83"/>
      <c r="C225" s="146"/>
      <c r="D225" s="140"/>
      <c r="E225" s="141"/>
      <c r="F225" s="142"/>
      <c r="G225" s="142"/>
      <c r="H225" s="147"/>
      <c r="I225" s="61"/>
    </row>
    <row r="226" spans="1:9" ht="15">
      <c r="A226" s="11">
        <v>16</v>
      </c>
      <c r="B226" s="65"/>
      <c r="C226" s="44" t="s">
        <v>122</v>
      </c>
      <c r="D226" s="12"/>
      <c r="E226" s="57"/>
      <c r="F226" s="57"/>
      <c r="G226" s="57"/>
      <c r="H226" s="58"/>
      <c r="I226" s="66">
        <f>SUM(I227:I235)</f>
        <v>0</v>
      </c>
    </row>
    <row r="227" spans="1:9">
      <c r="A227" s="16" t="s">
        <v>552</v>
      </c>
      <c r="B227" s="83" t="s">
        <v>114</v>
      </c>
      <c r="C227" s="84" t="s">
        <v>115</v>
      </c>
      <c r="D227" s="83" t="s">
        <v>0</v>
      </c>
      <c r="E227" s="60">
        <v>200</v>
      </c>
      <c r="F227" s="81">
        <v>0</v>
      </c>
      <c r="G227" s="81"/>
      <c r="H227" s="82"/>
      <c r="I227" s="61">
        <f t="shared" ref="I227" si="46">H227*E227</f>
        <v>0</v>
      </c>
    </row>
    <row r="228" spans="1:9">
      <c r="A228" s="16" t="s">
        <v>553</v>
      </c>
      <c r="B228" s="83" t="s">
        <v>131</v>
      </c>
      <c r="C228" s="84" t="s">
        <v>129</v>
      </c>
      <c r="D228" s="83" t="s">
        <v>2</v>
      </c>
      <c r="E228" s="60">
        <v>9</v>
      </c>
      <c r="F228" s="81">
        <v>0</v>
      </c>
      <c r="G228" s="81"/>
      <c r="H228" s="82">
        <f t="shared" ref="H228:H235" si="47">F228+G228</f>
        <v>0</v>
      </c>
      <c r="I228" s="61">
        <f t="shared" ref="I228:I235" si="48">H228*E228</f>
        <v>0</v>
      </c>
    </row>
    <row r="229" spans="1:9">
      <c r="A229" s="16" t="s">
        <v>554</v>
      </c>
      <c r="B229" s="83" t="s">
        <v>132</v>
      </c>
      <c r="C229" s="84" t="s">
        <v>130</v>
      </c>
      <c r="D229" s="83" t="s">
        <v>8</v>
      </c>
      <c r="E229" s="60">
        <v>3</v>
      </c>
      <c r="F229" s="81"/>
      <c r="G229" s="81">
        <v>0</v>
      </c>
      <c r="H229" s="82">
        <f t="shared" si="47"/>
        <v>0</v>
      </c>
      <c r="I229" s="61">
        <f t="shared" si="48"/>
        <v>0</v>
      </c>
    </row>
    <row r="230" spans="1:9" ht="28.5">
      <c r="A230" s="16" t="s">
        <v>555</v>
      </c>
      <c r="B230" s="83" t="s">
        <v>306</v>
      </c>
      <c r="C230" s="84" t="s">
        <v>307</v>
      </c>
      <c r="D230" s="83" t="s">
        <v>0</v>
      </c>
      <c r="E230" s="81">
        <v>200</v>
      </c>
      <c r="F230" s="81"/>
      <c r="G230" s="81"/>
      <c r="H230" s="82"/>
      <c r="I230" s="61">
        <f t="shared" si="48"/>
        <v>0</v>
      </c>
    </row>
    <row r="231" spans="1:9">
      <c r="A231" s="16" t="s">
        <v>556</v>
      </c>
      <c r="B231" s="83" t="s">
        <v>133</v>
      </c>
      <c r="C231" s="84" t="s">
        <v>134</v>
      </c>
      <c r="D231" s="83" t="s">
        <v>1</v>
      </c>
      <c r="E231" s="81">
        <v>60</v>
      </c>
      <c r="F231" s="81">
        <v>0</v>
      </c>
      <c r="G231" s="81"/>
      <c r="H231" s="82">
        <f t="shared" si="47"/>
        <v>0</v>
      </c>
      <c r="I231" s="61">
        <f t="shared" si="48"/>
        <v>0</v>
      </c>
    </row>
    <row r="232" spans="1:9">
      <c r="A232" s="16" t="s">
        <v>557</v>
      </c>
      <c r="B232" s="83" t="s">
        <v>308</v>
      </c>
      <c r="C232" s="84" t="s">
        <v>309</v>
      </c>
      <c r="D232" s="83" t="s">
        <v>1</v>
      </c>
      <c r="E232" s="81">
        <v>60</v>
      </c>
      <c r="F232" s="81">
        <v>0</v>
      </c>
      <c r="G232" s="81"/>
      <c r="H232" s="82">
        <f t="shared" si="47"/>
        <v>0</v>
      </c>
      <c r="I232" s="61">
        <f t="shared" si="48"/>
        <v>0</v>
      </c>
    </row>
    <row r="233" spans="1:9" s="139" customFormat="1">
      <c r="A233" s="16" t="s">
        <v>558</v>
      </c>
      <c r="B233" s="83" t="s">
        <v>380</v>
      </c>
      <c r="C233" s="84" t="s">
        <v>381</v>
      </c>
      <c r="D233" s="83" t="s">
        <v>0</v>
      </c>
      <c r="E233" s="81">
        <v>150</v>
      </c>
      <c r="F233" s="81">
        <v>0</v>
      </c>
      <c r="G233" s="81"/>
      <c r="H233" s="82">
        <f t="shared" si="47"/>
        <v>0</v>
      </c>
      <c r="I233" s="61">
        <f t="shared" si="48"/>
        <v>0</v>
      </c>
    </row>
    <row r="234" spans="1:9" s="139" customFormat="1">
      <c r="A234" s="16" t="s">
        <v>559</v>
      </c>
      <c r="B234" s="83" t="s">
        <v>382</v>
      </c>
      <c r="C234" s="84" t="s">
        <v>383</v>
      </c>
      <c r="D234" s="83" t="s">
        <v>8</v>
      </c>
      <c r="E234" s="81">
        <v>8</v>
      </c>
      <c r="F234" s="81"/>
      <c r="G234" s="81"/>
      <c r="H234" s="82">
        <f t="shared" si="47"/>
        <v>0</v>
      </c>
      <c r="I234" s="61">
        <f t="shared" si="48"/>
        <v>0</v>
      </c>
    </row>
    <row r="235" spans="1:9" s="139" customFormat="1">
      <c r="A235" s="16" t="s">
        <v>560</v>
      </c>
      <c r="B235" s="83" t="s">
        <v>384</v>
      </c>
      <c r="C235" s="84" t="s">
        <v>385</v>
      </c>
      <c r="D235" s="83" t="s">
        <v>0</v>
      </c>
      <c r="E235" s="81">
        <v>435</v>
      </c>
      <c r="F235" s="81"/>
      <c r="G235" s="81"/>
      <c r="H235" s="82">
        <f t="shared" si="47"/>
        <v>0</v>
      </c>
      <c r="I235" s="61">
        <f t="shared" si="48"/>
        <v>0</v>
      </c>
    </row>
    <row r="236" spans="1:9">
      <c r="A236" s="86"/>
      <c r="B236" s="87"/>
      <c r="C236" s="88"/>
      <c r="D236" s="87"/>
      <c r="E236" s="126"/>
      <c r="F236" s="89"/>
      <c r="G236" s="90"/>
      <c r="H236" s="91"/>
      <c r="I236" s="92"/>
    </row>
    <row r="237" spans="1:9" ht="15">
      <c r="A237" s="26"/>
      <c r="B237" s="31"/>
      <c r="C237" s="31" t="s">
        <v>22</v>
      </c>
      <c r="D237" s="49"/>
      <c r="E237" s="34"/>
      <c r="F237" s="34"/>
      <c r="G237" s="34"/>
      <c r="H237" s="35"/>
      <c r="I237" s="36">
        <f>I226+I178+I172+I134+I126+I120+I89+I74+I69+I56+I42+I20+I9+I5+I66+I206</f>
        <v>0</v>
      </c>
    </row>
    <row r="238" spans="1:9" ht="15">
      <c r="A238" s="47"/>
      <c r="B238" s="77"/>
      <c r="C238" s="77" t="s">
        <v>88</v>
      </c>
      <c r="D238" s="73"/>
      <c r="E238" s="78"/>
      <c r="F238" s="78"/>
      <c r="G238" s="78"/>
      <c r="H238" s="79"/>
      <c r="I238" s="80">
        <f>I237*0.1</f>
        <v>0</v>
      </c>
    </row>
    <row r="239" spans="1:9" ht="15">
      <c r="A239" s="27"/>
      <c r="B239" s="75"/>
      <c r="C239" s="75" t="s">
        <v>651</v>
      </c>
      <c r="D239" s="50"/>
      <c r="E239" s="37"/>
      <c r="F239" s="37"/>
      <c r="G239" s="37"/>
      <c r="H239" s="38"/>
      <c r="I239" s="39">
        <f>(I237+I238)*0.2666</f>
        <v>0</v>
      </c>
    </row>
    <row r="240" spans="1:9" ht="15">
      <c r="A240" s="28"/>
      <c r="B240" s="76"/>
      <c r="C240" s="76" t="s">
        <v>23</v>
      </c>
      <c r="D240" s="51"/>
      <c r="E240" s="40"/>
      <c r="F240" s="40"/>
      <c r="G240" s="40"/>
      <c r="H240" s="41"/>
      <c r="I240" s="42">
        <f>SUM(I237:I239)</f>
        <v>0</v>
      </c>
    </row>
    <row r="242" spans="1:9">
      <c r="I242" s="43" t="str">
        <f>IF(SUM(I5:I235)/2=I237,"ok","erro")</f>
        <v>ok</v>
      </c>
    </row>
    <row r="243" spans="1:9">
      <c r="A243" s="25"/>
      <c r="B243" s="25"/>
      <c r="D243" s="25"/>
      <c r="E243" s="25"/>
      <c r="F243" s="25"/>
      <c r="G243" s="25"/>
      <c r="H243" s="218"/>
      <c r="I243" s="218"/>
    </row>
    <row r="244" spans="1:9">
      <c r="A244" s="25"/>
      <c r="B244" s="25"/>
      <c r="D244" s="25"/>
      <c r="E244" s="25"/>
      <c r="F244" s="25"/>
      <c r="G244" s="25"/>
      <c r="H244" s="219"/>
      <c r="I244" s="219"/>
    </row>
  </sheetData>
  <mergeCells count="8">
    <mergeCell ref="H243:I243"/>
    <mergeCell ref="H244:I244"/>
    <mergeCell ref="A1:A2"/>
    <mergeCell ref="B1:B2"/>
    <mergeCell ref="C1:C2"/>
    <mergeCell ref="D1:D2"/>
    <mergeCell ref="E1:E2"/>
    <mergeCell ref="F1:I1"/>
  </mergeCells>
  <printOptions horizontalCentered="1"/>
  <pageMargins left="0.19685039370078741" right="0.19685039370078741" top="1.3779527559055118" bottom="0.98425196850393704" header="0.39370078740157483" footer="0.19685039370078741"/>
  <pageSetup paperSize="9" scale="58" fitToHeight="0" orientation="landscape" r:id="rId1"/>
  <headerFooter>
    <oddHeader>&amp;L&amp;G&amp;C&amp;"Ecofont Vera Sans,Regular"PESM - PICINGUABA
BASE CAMBUCÁ&amp;R
Planilha de Orçamento
Boletim CPOS 175 - MAR/2019</oddHeader>
  </headerFooter>
  <rowBreaks count="3" manualBreakCount="3">
    <brk id="41" max="16383" man="1"/>
    <brk id="81" max="16383" man="1"/>
    <brk id="125" max="8"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abSelected="1" zoomScaleNormal="100" workbookViewId="0">
      <selection activeCell="A3" sqref="A3"/>
    </sheetView>
  </sheetViews>
  <sheetFormatPr defaultRowHeight="15"/>
  <cols>
    <col min="1" max="1" width="6.140625" style="194" customWidth="1"/>
    <col min="2" max="2" width="62.7109375" style="193" customWidth="1"/>
    <col min="3" max="3" width="13.28515625" style="193" customWidth="1"/>
    <col min="4" max="16384" width="9.140625" style="193"/>
  </cols>
  <sheetData>
    <row r="1" spans="1:5" ht="15.75">
      <c r="A1" s="230" t="s">
        <v>627</v>
      </c>
      <c r="B1" s="230"/>
      <c r="C1" s="230"/>
    </row>
    <row r="2" spans="1:5" ht="30" customHeight="1">
      <c r="A2" s="232" t="s">
        <v>650</v>
      </c>
      <c r="B2" s="232"/>
      <c r="C2" s="232"/>
    </row>
    <row r="3" spans="1:5">
      <c r="A3" s="195">
        <v>1</v>
      </c>
      <c r="B3" s="198" t="s">
        <v>628</v>
      </c>
      <c r="C3" s="199"/>
    </row>
    <row r="4" spans="1:5">
      <c r="A4" s="196" t="s">
        <v>5</v>
      </c>
      <c r="B4" s="197" t="s">
        <v>629</v>
      </c>
      <c r="C4" s="200">
        <v>8.9599999999999999E-2</v>
      </c>
    </row>
    <row r="5" spans="1:5">
      <c r="A5" s="195">
        <v>2</v>
      </c>
      <c r="B5" s="198" t="s">
        <v>630</v>
      </c>
      <c r="C5" s="199"/>
    </row>
    <row r="6" spans="1:5">
      <c r="A6" s="196" t="s">
        <v>13</v>
      </c>
      <c r="B6" s="197" t="s">
        <v>631</v>
      </c>
      <c r="C6" s="200">
        <v>5.5E-2</v>
      </c>
    </row>
    <row r="7" spans="1:5">
      <c r="A7" s="195">
        <v>3</v>
      </c>
      <c r="B7" s="198" t="s">
        <v>632</v>
      </c>
      <c r="C7" s="199"/>
    </row>
    <row r="8" spans="1:5">
      <c r="A8" s="196" t="s">
        <v>39</v>
      </c>
      <c r="B8" s="197" t="s">
        <v>633</v>
      </c>
      <c r="C8" s="200">
        <v>1.3899999999999999E-2</v>
      </c>
    </row>
    <row r="9" spans="1:5">
      <c r="A9" s="195">
        <v>4</v>
      </c>
      <c r="B9" s="198" t="s">
        <v>634</v>
      </c>
      <c r="C9" s="199"/>
    </row>
    <row r="10" spans="1:5">
      <c r="A10" s="196" t="s">
        <v>40</v>
      </c>
      <c r="B10" s="197" t="s">
        <v>635</v>
      </c>
      <c r="C10" s="200">
        <v>0.01</v>
      </c>
    </row>
    <row r="11" spans="1:5">
      <c r="A11" s="196" t="s">
        <v>51</v>
      </c>
      <c r="B11" s="197" t="s">
        <v>636</v>
      </c>
      <c r="C11" s="200"/>
    </row>
    <row r="12" spans="1:5">
      <c r="A12" s="196" t="s">
        <v>52</v>
      </c>
      <c r="B12" s="197" t="s">
        <v>637</v>
      </c>
      <c r="C12" s="200">
        <v>1.2699999999999999E-2</v>
      </c>
    </row>
    <row r="13" spans="1:5">
      <c r="A13" s="195">
        <v>5</v>
      </c>
      <c r="B13" s="198" t="s">
        <v>638</v>
      </c>
      <c r="C13" s="199"/>
    </row>
    <row r="14" spans="1:5">
      <c r="A14" s="196" t="s">
        <v>639</v>
      </c>
      <c r="B14" s="197" t="s">
        <v>640</v>
      </c>
      <c r="C14" s="200">
        <v>0.03</v>
      </c>
      <c r="E14" s="193" t="s">
        <v>649</v>
      </c>
    </row>
    <row r="15" spans="1:5">
      <c r="A15" s="196" t="s">
        <v>641</v>
      </c>
      <c r="B15" s="197" t="s">
        <v>642</v>
      </c>
      <c r="C15" s="200">
        <v>6.4999999999999997E-3</v>
      </c>
    </row>
    <row r="16" spans="1:5">
      <c r="A16" s="196" t="s">
        <v>41</v>
      </c>
      <c r="B16" s="197" t="s">
        <v>643</v>
      </c>
      <c r="C16" s="200">
        <v>0.03</v>
      </c>
    </row>
    <row r="17" spans="1:3">
      <c r="A17" s="196" t="s">
        <v>644</v>
      </c>
      <c r="B17" s="197" t="s">
        <v>645</v>
      </c>
      <c r="C17" s="197"/>
    </row>
    <row r="20" spans="1:3">
      <c r="A20" s="231" t="s">
        <v>646</v>
      </c>
      <c r="B20" s="231"/>
      <c r="C20" s="231"/>
    </row>
    <row r="21" spans="1:3">
      <c r="A21" s="231" t="s">
        <v>647</v>
      </c>
      <c r="B21" s="231"/>
      <c r="C21" s="231"/>
    </row>
    <row r="23" spans="1:3" ht="18.75">
      <c r="A23" s="233" t="s">
        <v>648</v>
      </c>
      <c r="B23" s="234"/>
      <c r="C23" s="201">
        <f>ROUNDUP((((1+(C6+SUM(C10:C12)))*(1+C8)+(1*C4))/(1-SUM(C14:C17)))-1,4)</f>
        <v>0.2666</v>
      </c>
    </row>
  </sheetData>
  <mergeCells count="5">
    <mergeCell ref="A1:C1"/>
    <mergeCell ref="A20:C20"/>
    <mergeCell ref="A21:C21"/>
    <mergeCell ref="A2:C2"/>
    <mergeCell ref="A23:B23"/>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Planilhas</vt:lpstr>
      </vt:variant>
      <vt:variant>
        <vt:i4>4</vt:i4>
      </vt:variant>
      <vt:variant>
        <vt:lpstr>Intervalos nomeados</vt:lpstr>
      </vt:variant>
      <vt:variant>
        <vt:i4>4</vt:i4>
      </vt:variant>
    </vt:vector>
  </HeadingPairs>
  <TitlesOfParts>
    <vt:vector size="8" baseType="lpstr">
      <vt:lpstr>CRONO</vt:lpstr>
      <vt:lpstr>Resumo</vt:lpstr>
      <vt:lpstr>Base vigilância</vt:lpstr>
      <vt:lpstr>BDI</vt:lpstr>
      <vt:lpstr>'Base vigilância'!Area_de_impressao</vt:lpstr>
      <vt:lpstr>BDI!Area_de_impressao</vt:lpstr>
      <vt:lpstr>Resumo!Area_de_impressao</vt:lpstr>
      <vt:lpstr>'Base vigilância'!Titulos_de_impressao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alferreira</dc:creator>
  <cp:lastModifiedBy>Eliana Aparecida Silva</cp:lastModifiedBy>
  <cp:lastPrinted>2019-03-14T14:09:53Z</cp:lastPrinted>
  <dcterms:created xsi:type="dcterms:W3CDTF">2018-05-21T12:28:11Z</dcterms:created>
  <dcterms:modified xsi:type="dcterms:W3CDTF">2019-05-13T18:11:55Z</dcterms:modified>
</cp:coreProperties>
</file>