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FF02\DOC_Licitações\SEI\Furnas do Bom Jesus\"/>
    </mc:Choice>
  </mc:AlternateContent>
  <bookViews>
    <workbookView xWindow="4815" yWindow="90" windowWidth="7110" windowHeight="9165" activeTab="1"/>
  </bookViews>
  <sheets>
    <sheet name="Preço final custos gerais c BID" sheetId="17" r:id="rId1"/>
    <sheet name="Base unitária para composição" sheetId="13" r:id="rId2"/>
    <sheet name="Preço final custos Gerais e BDI" sheetId="16" state="hidden" r:id="rId3"/>
    <sheet name="Cronograma" sheetId="19" r:id="rId4"/>
  </sheets>
  <definedNames>
    <definedName name="_xlnm.Print_Area" localSheetId="1">'Base unitária para composição'!$A$1:$H$173</definedName>
    <definedName name="_xlnm.Print_Area" localSheetId="3">Cronograma!$A$1:$Q$18</definedName>
    <definedName name="_xlnm.Print_Area" localSheetId="0">'Preço final custos gerais c BID'!$A$1:$F$36</definedName>
    <definedName name="_xlnm.Print_Titles" localSheetId="1">'Base unitária para composição'!$1:$1</definedName>
    <definedName name="_xlnm.Print_Titles" localSheetId="0">'Preço final custos gerais c BID'!$1:$3</definedName>
  </definedNames>
  <calcPr calcId="152511"/>
</workbook>
</file>

<file path=xl/calcChain.xml><?xml version="1.0" encoding="utf-8"?>
<calcChain xmlns="http://schemas.openxmlformats.org/spreadsheetml/2006/main">
  <c r="Q16" i="19" l="1"/>
  <c r="Q17" i="19" s="1"/>
  <c r="Q18" i="19" s="1"/>
  <c r="P13" i="19"/>
  <c r="P11" i="19"/>
  <c r="P15" i="19" s="1"/>
  <c r="P9" i="19"/>
  <c r="P7" i="19"/>
  <c r="P3" i="19"/>
  <c r="P5" i="19"/>
  <c r="K15" i="19"/>
  <c r="G15" i="19"/>
  <c r="C15" i="19"/>
  <c r="H51" i="13"/>
  <c r="H60" i="13"/>
  <c r="H59" i="13"/>
  <c r="H58" i="13"/>
  <c r="H57" i="13"/>
  <c r="H56" i="13"/>
  <c r="H55" i="13"/>
  <c r="H54" i="13"/>
  <c r="H53" i="13"/>
  <c r="H52" i="13"/>
  <c r="D171" i="13" l="1"/>
  <c r="D172" i="13" s="1"/>
  <c r="H171" i="13" l="1"/>
  <c r="H172" i="13"/>
  <c r="H21" i="13"/>
  <c r="A23" i="17" l="1"/>
  <c r="C28" i="17" l="1"/>
  <c r="B28" i="17"/>
  <c r="A28" i="17"/>
  <c r="C27" i="17"/>
  <c r="B27" i="17"/>
  <c r="A27" i="17"/>
  <c r="C26" i="17"/>
  <c r="B26" i="17"/>
  <c r="A26" i="17"/>
  <c r="C25" i="17"/>
  <c r="B25" i="17"/>
  <c r="A25" i="17"/>
  <c r="J180" i="13" l="1"/>
  <c r="G174" i="13"/>
  <c r="G175" i="13"/>
  <c r="G176" i="13"/>
  <c r="G177" i="13"/>
  <c r="G178" i="13"/>
  <c r="G179" i="13"/>
  <c r="H173" i="13" l="1"/>
  <c r="A17" i="17"/>
  <c r="A19" i="17" l="1"/>
  <c r="A14" i="17"/>
  <c r="A9" i="17"/>
  <c r="H123" i="13" l="1"/>
  <c r="A126" i="13" l="1"/>
  <c r="A122" i="13"/>
  <c r="A121" i="13" l="1"/>
  <c r="A128" i="13"/>
  <c r="A127" i="13"/>
  <c r="H124" i="13"/>
  <c r="H125" i="13"/>
  <c r="H127" i="13"/>
  <c r="H128" i="13"/>
  <c r="H129" i="13"/>
  <c r="H130" i="13"/>
  <c r="H131" i="13"/>
  <c r="H132" i="13"/>
  <c r="A155" i="13" l="1"/>
  <c r="A156" i="13"/>
  <c r="A159" i="13"/>
  <c r="A70" i="13"/>
  <c r="A47" i="13"/>
  <c r="A23" i="13"/>
  <c r="A112" i="13"/>
  <c r="A86" i="13"/>
  <c r="A33" i="13"/>
  <c r="A40" i="13"/>
  <c r="A22" i="13"/>
  <c r="A137" i="13"/>
  <c r="A89" i="13"/>
  <c r="A87" i="13"/>
  <c r="A41" i="13"/>
  <c r="A113" i="13"/>
  <c r="A115" i="13"/>
  <c r="A160" i="13"/>
  <c r="A71" i="13"/>
  <c r="A92" i="13"/>
  <c r="A114" i="13"/>
  <c r="A88" i="13"/>
  <c r="A162" i="13"/>
  <c r="A139" i="13"/>
  <c r="A91" i="13"/>
  <c r="A15" i="17"/>
  <c r="A20" i="17"/>
  <c r="A11" i="17"/>
  <c r="A6" i="17"/>
  <c r="A22" i="17"/>
  <c r="A10" i="17"/>
  <c r="A16" i="17"/>
  <c r="A21" i="17"/>
  <c r="A12" i="17"/>
  <c r="A7" i="17"/>
  <c r="A5" i="17" l="1"/>
  <c r="A161" i="13"/>
  <c r="A138" i="13"/>
  <c r="A116" i="13"/>
  <c r="A90" i="13"/>
  <c r="A48" i="13"/>
  <c r="A157" i="13"/>
  <c r="A80" i="13"/>
  <c r="H126" i="13" l="1"/>
  <c r="H121" i="13" l="1"/>
  <c r="F33" i="17"/>
  <c r="F32" i="17" l="1"/>
  <c r="F31" i="17" s="1"/>
  <c r="F23" i="16" l="1"/>
  <c r="H179" i="13" l="1"/>
  <c r="H178" i="13"/>
  <c r="H177" i="13"/>
  <c r="H176" i="13"/>
  <c r="H175" i="13"/>
  <c r="H174" i="13"/>
  <c r="H170" i="13"/>
  <c r="H169" i="13"/>
  <c r="H168" i="13"/>
  <c r="H167" i="13" l="1"/>
  <c r="F25" i="16"/>
  <c r="F26" i="16"/>
  <c r="F24" i="16"/>
  <c r="F22" i="16"/>
  <c r="F21" i="16"/>
  <c r="E28" i="16" s="1"/>
  <c r="F28" i="16" s="1"/>
  <c r="F17" i="16"/>
  <c r="F16" i="16"/>
  <c r="F14" i="16"/>
  <c r="E15" i="16" l="1"/>
  <c r="F15" i="16" s="1"/>
  <c r="F13" i="16" s="1"/>
  <c r="F30" i="17"/>
  <c r="F29" i="17" s="1"/>
  <c r="E29" i="16"/>
  <c r="F29" i="16" s="1"/>
  <c r="F27" i="16" s="1"/>
  <c r="F20" i="16"/>
  <c r="F19" i="16" l="1"/>
  <c r="H80" i="13" l="1"/>
  <c r="H79" i="13"/>
  <c r="H78" i="13"/>
  <c r="H162" i="13"/>
  <c r="H161" i="13"/>
  <c r="H160" i="13"/>
  <c r="H159" i="13"/>
  <c r="H158" i="13"/>
  <c r="H157" i="13"/>
  <c r="H156" i="13"/>
  <c r="H155" i="13"/>
  <c r="H154" i="13"/>
  <c r="H153" i="13"/>
  <c r="H150" i="13"/>
  <c r="H149" i="13"/>
  <c r="H148" i="13"/>
  <c r="H145" i="13"/>
  <c r="H144" i="13"/>
  <c r="H143" i="13"/>
  <c r="H142" i="13"/>
  <c r="C139" i="13"/>
  <c r="C138" i="13"/>
  <c r="H137" i="13"/>
  <c r="H136" i="13"/>
  <c r="H135" i="13"/>
  <c r="H118" i="13"/>
  <c r="H117" i="13"/>
  <c r="H116" i="13"/>
  <c r="H115" i="13"/>
  <c r="H114" i="13"/>
  <c r="H113" i="13"/>
  <c r="H112" i="13"/>
  <c r="H111" i="13"/>
  <c r="H110" i="13"/>
  <c r="H107" i="13"/>
  <c r="H106" i="13"/>
  <c r="H105" i="13"/>
  <c r="H102" i="13"/>
  <c r="H101" i="13"/>
  <c r="H100" i="13"/>
  <c r="H97" i="13"/>
  <c r="H96" i="13"/>
  <c r="H93" i="13"/>
  <c r="H92" i="13"/>
  <c r="H91" i="13"/>
  <c r="H90" i="13"/>
  <c r="H89" i="13"/>
  <c r="H88" i="13"/>
  <c r="H87" i="13"/>
  <c r="H86" i="13"/>
  <c r="H85" i="13"/>
  <c r="H84" i="13"/>
  <c r="H83" i="13"/>
  <c r="H75" i="13"/>
  <c r="H74" i="13"/>
  <c r="H73" i="13"/>
  <c r="H72" i="13"/>
  <c r="F23" i="17" s="1"/>
  <c r="H71" i="13"/>
  <c r="H70" i="13"/>
  <c r="H67" i="13"/>
  <c r="H66" i="13"/>
  <c r="H65" i="13"/>
  <c r="C64" i="13"/>
  <c r="H63" i="13"/>
  <c r="H49" i="13"/>
  <c r="H48" i="13"/>
  <c r="H47" i="13"/>
  <c r="H46" i="13"/>
  <c r="H45" i="13"/>
  <c r="H42" i="13"/>
  <c r="H41" i="13"/>
  <c r="H40" i="13"/>
  <c r="H39" i="13"/>
  <c r="H38" i="13"/>
  <c r="H37" i="13"/>
  <c r="H36" i="13"/>
  <c r="H33" i="13"/>
  <c r="H32" i="13"/>
  <c r="H31" i="13"/>
  <c r="H28" i="13"/>
  <c r="H27" i="13"/>
  <c r="H26" i="13"/>
  <c r="H23" i="13"/>
  <c r="H22" i="13"/>
  <c r="H20" i="13"/>
  <c r="H19" i="13"/>
  <c r="H18" i="13"/>
  <c r="H17" i="13"/>
  <c r="H14" i="13"/>
  <c r="H13" i="13"/>
  <c r="H12" i="13"/>
  <c r="H9" i="13"/>
  <c r="H8" i="13"/>
  <c r="H7" i="13"/>
  <c r="H4" i="13"/>
  <c r="H3" i="13" s="1"/>
  <c r="S3" i="19" l="1"/>
  <c r="F14" i="17"/>
  <c r="F19" i="17"/>
  <c r="F9" i="17"/>
  <c r="H165" i="13"/>
  <c r="H164" i="13" s="1"/>
  <c r="F5" i="17"/>
  <c r="H6" i="13"/>
  <c r="H25" i="13"/>
  <c r="H104" i="13"/>
  <c r="H44" i="13"/>
  <c r="H99" i="13"/>
  <c r="H95" i="13"/>
  <c r="H147" i="13"/>
  <c r="H11" i="13"/>
  <c r="H16" i="13"/>
  <c r="H82" i="13"/>
  <c r="H120" i="13"/>
  <c r="H77" i="13"/>
  <c r="H64" i="13"/>
  <c r="H62" i="13" s="1"/>
  <c r="H138" i="13"/>
  <c r="H35" i="13"/>
  <c r="H69" i="13"/>
  <c r="H141" i="13"/>
  <c r="F17" i="17"/>
  <c r="H139" i="13"/>
  <c r="H152" i="13"/>
  <c r="H30" i="13"/>
  <c r="H109" i="13"/>
  <c r="F25" i="17" l="1"/>
  <c r="F28" i="17"/>
  <c r="F27" i="17"/>
  <c r="F26" i="17"/>
  <c r="F22" i="17"/>
  <c r="F15" i="17"/>
  <c r="F11" i="17"/>
  <c r="F20" i="17"/>
  <c r="F6" i="17"/>
  <c r="F10" i="17"/>
  <c r="F16" i="17"/>
  <c r="F12" i="17"/>
  <c r="F21" i="17"/>
  <c r="F7" i="17"/>
  <c r="H134" i="13"/>
  <c r="F18" i="17" l="1"/>
  <c r="F13" i="17"/>
  <c r="F4" i="17"/>
  <c r="F24" i="17"/>
  <c r="F8" i="17"/>
  <c r="F3" i="17" l="1"/>
  <c r="F34" i="17" s="1"/>
  <c r="E8" i="16"/>
  <c r="F8" i="16" s="1"/>
  <c r="E9" i="16"/>
  <c r="F9" i="16" s="1"/>
  <c r="E11" i="16"/>
  <c r="F11" i="16" s="1"/>
  <c r="E4" i="16"/>
  <c r="F4" i="16" s="1"/>
  <c r="E6" i="16"/>
  <c r="F6" i="16" s="1"/>
  <c r="E5" i="16"/>
  <c r="F5" i="16" s="1"/>
  <c r="E7" i="16"/>
  <c r="F7" i="16" s="1"/>
  <c r="E10" i="16"/>
  <c r="F10" i="16" s="1"/>
  <c r="S13" i="19" l="1"/>
  <c r="S11" i="19"/>
  <c r="S7" i="19"/>
  <c r="S5" i="19"/>
  <c r="F35" i="17"/>
  <c r="F36" i="17" s="1"/>
  <c r="F3" i="16"/>
  <c r="F32" i="16" s="1"/>
  <c r="F33" i="16" s="1"/>
  <c r="F31" i="16" s="1"/>
  <c r="S15" i="19" l="1"/>
  <c r="S9" i="19"/>
  <c r="F38" i="17"/>
</calcChain>
</file>

<file path=xl/sharedStrings.xml><?xml version="1.0" encoding="utf-8"?>
<sst xmlns="http://schemas.openxmlformats.org/spreadsheetml/2006/main" count="591" uniqueCount="277">
  <si>
    <t>ID</t>
  </si>
  <si>
    <t>Caraguatatuba</t>
  </si>
  <si>
    <t>Degraus de Madeira</t>
  </si>
  <si>
    <t>Picinguaba</t>
  </si>
  <si>
    <t>Corrimão de Madeira</t>
  </si>
  <si>
    <t>Itariru</t>
  </si>
  <si>
    <t>NSV</t>
  </si>
  <si>
    <t>NIP</t>
  </si>
  <si>
    <t>Clareamento de Trilha</t>
  </si>
  <si>
    <t>NSS</t>
  </si>
  <si>
    <t>Contenção de Encostas</t>
  </si>
  <si>
    <t>Cunha</t>
  </si>
  <si>
    <t>Agarras Artificiais</t>
  </si>
  <si>
    <t>Curucutu</t>
  </si>
  <si>
    <t>ml</t>
  </si>
  <si>
    <t>m²</t>
  </si>
  <si>
    <t>unid.</t>
  </si>
  <si>
    <t>m³</t>
  </si>
  <si>
    <t>m</t>
  </si>
  <si>
    <t>un</t>
  </si>
  <si>
    <t xml:space="preserve">Regua de deck de pinus tratado de 3 x 10 de 3m </t>
  </si>
  <si>
    <t>kg</t>
  </si>
  <si>
    <t>Parafusos frances zincado 8 MM</t>
  </si>
  <si>
    <t>Mourão de eucalipto tratado de Ø 12 a 15 cm de 1m</t>
  </si>
  <si>
    <t>Custo Total (R$)</t>
  </si>
  <si>
    <t>Custo Unitário (R$)</t>
  </si>
  <si>
    <t>PUMat</t>
  </si>
  <si>
    <t>m2</t>
  </si>
  <si>
    <t>Regua de deck de pinus tratado de 3 x 10 de 3m (piso de tábuas - 10 unid com 1,0m cada)</t>
  </si>
  <si>
    <t>h</t>
  </si>
  <si>
    <t>Mão de obra ajudante geral</t>
  </si>
  <si>
    <t>B.01.000.010101</t>
  </si>
  <si>
    <t>Sem desenho</t>
  </si>
  <si>
    <t>B.01.000.010111</t>
  </si>
  <si>
    <t>B.01.000.010139</t>
  </si>
  <si>
    <t>chumbador de 1/2" x 4" de inox</t>
  </si>
  <si>
    <t>E.03.000.026513</t>
  </si>
  <si>
    <t>chapeleta de inox com anel</t>
  </si>
  <si>
    <t>H.08.000.031740</t>
  </si>
  <si>
    <t>Ponte de Apoio Chapeleta (por unidade)</t>
  </si>
  <si>
    <t>cj</t>
  </si>
  <si>
    <t>Concreto preparado no local, fck = 20,0 MPa</t>
  </si>
  <si>
    <t>11.03.090</t>
  </si>
  <si>
    <t>B.01.000.010144</t>
  </si>
  <si>
    <t>Impermeabilização com manta asfáltica tipo III, anti raiz, espessura de 4 mm</t>
  </si>
  <si>
    <t>32.15.240</t>
  </si>
  <si>
    <t>Compactação de aterro mecanizado mínimo de 95% PN, sem fornecimento de solo em campo aberto</t>
  </si>
  <si>
    <t>07.12.020</t>
  </si>
  <si>
    <r>
      <t>m</t>
    </r>
    <r>
      <rPr>
        <vertAlign val="superscript"/>
        <sz val="11"/>
        <color theme="1"/>
        <rFont val="Ecofont Vera Sans"/>
        <family val="2"/>
      </rPr>
      <t>3</t>
    </r>
    <r>
      <rPr>
        <sz val="11"/>
        <color theme="1"/>
        <rFont val="Calibri"/>
        <family val="2"/>
        <scheme val="minor"/>
      </rPr>
      <t/>
    </r>
  </si>
  <si>
    <t>Escavação manual em solo de 1ª e 2ª categoria em campo aberto</t>
  </si>
  <si>
    <t>06.01.020</t>
  </si>
  <si>
    <t>Piso regularizado, compactado e impermeabilizado (trilha adaptada - largura de 1,6 m) - por metro linear</t>
  </si>
  <si>
    <t>98.02.210</t>
  </si>
  <si>
    <t>Mourão de eucalipto tratado de Ø 6 a 8 de 3 m. (montante de madeira)</t>
  </si>
  <si>
    <t>Mão de obra carpinteiro</t>
  </si>
  <si>
    <r>
      <t>m</t>
    </r>
    <r>
      <rPr>
        <b/>
        <vertAlign val="superscript"/>
        <sz val="11"/>
        <rFont val="Ecofont Vera Sans"/>
        <family val="2"/>
      </rPr>
      <t>2</t>
    </r>
  </si>
  <si>
    <t>34.03.150</t>
  </si>
  <si>
    <t>Mão de obra para poda e corte de vegetação (Mateiro)</t>
  </si>
  <si>
    <t>B.01.000.010126</t>
  </si>
  <si>
    <t>Banco de madeira tratado sem encosto com pintura de verniz fungicida</t>
  </si>
  <si>
    <t>Mão de obra de pedreiro</t>
  </si>
  <si>
    <t>hora</t>
  </si>
  <si>
    <t>barras de rosca galavanizadas de 3/8" com 25 cm</t>
  </si>
  <si>
    <t>E.03.000.026516</t>
  </si>
  <si>
    <t>Escada marinheiro (galvanizada)</t>
  </si>
  <si>
    <t>24.03.060</t>
  </si>
  <si>
    <t>B.01.000.010145</t>
  </si>
  <si>
    <t>Mourão tratado de Ø 15 a 19cm com 2,00m (dividida ao meio - 4 peças de 1m - tora meia cana)</t>
  </si>
  <si>
    <t>Mourão tratado de Ø 20 a 25 cm com 1m (laminado em 10 peças com 10 cm cada - "fatias" de tronco)</t>
  </si>
  <si>
    <t>Revestimento em pedra em placa para degrau (laje de pedra)</t>
  </si>
  <si>
    <t>19.03.020</t>
  </si>
  <si>
    <t>Mourão tratado de Ø 15 a 19cm com 0,90m (dividida ao meio - tora meia cana)</t>
  </si>
  <si>
    <t>Dreno com pedra britada</t>
  </si>
  <si>
    <t>08.05.100</t>
  </si>
  <si>
    <t>Torre de Observação</t>
  </si>
  <si>
    <t>Escada para Torre de Observação</t>
  </si>
  <si>
    <t>12.01.060</t>
  </si>
  <si>
    <t>Escada somente uma vez</t>
  </si>
  <si>
    <t>Mourão de eucalipto tratado de Ø 10 a 12 de 2,20m (vigas de madeira)</t>
  </si>
  <si>
    <t>Mourão de eucalipto tratado de Ø 21 a 25 de 2,0m (vigas e mão francesa de madeira)</t>
  </si>
  <si>
    <t xml:space="preserve">Arbustos de h = 0,50 a 0,70m </t>
  </si>
  <si>
    <t>Guia balizadora em madeira maciça tratada (por metro linear)</t>
  </si>
  <si>
    <t>Broca em concreto armado diâmetro de 30 cm - completa (4 und com 50cm de profundidade)</t>
  </si>
  <si>
    <t>ITEM</t>
  </si>
  <si>
    <t>UNIDADE</t>
  </si>
  <si>
    <t>QUANT</t>
  </si>
  <si>
    <t>VALOR</t>
  </si>
  <si>
    <t>TOTAL</t>
  </si>
  <si>
    <t>A.</t>
  </si>
  <si>
    <t xml:space="preserve">INTERVENÇÕES POR NÚCLEO </t>
  </si>
  <si>
    <t>A.1.</t>
  </si>
  <si>
    <t>A.2.</t>
  </si>
  <si>
    <t>A.3.</t>
  </si>
  <si>
    <t>A.5.</t>
  </si>
  <si>
    <t>A.6.</t>
  </si>
  <si>
    <t>A.7.</t>
  </si>
  <si>
    <t>A.8</t>
  </si>
  <si>
    <t xml:space="preserve">A.9. </t>
  </si>
  <si>
    <t xml:space="preserve">B. </t>
  </si>
  <si>
    <t xml:space="preserve">MOBILIZAÇÕES CANTEIROS / MATERIAIS </t>
  </si>
  <si>
    <t>B.1</t>
  </si>
  <si>
    <t xml:space="preserve">Frete </t>
  </si>
  <si>
    <t>Un</t>
  </si>
  <si>
    <t>B.2</t>
  </si>
  <si>
    <t>B.3</t>
  </si>
  <si>
    <t>Viagem equipe</t>
    <phoneticPr fontId="0" type="noConversion"/>
  </si>
  <si>
    <t>B.4</t>
  </si>
  <si>
    <t xml:space="preserve">Transporte Local </t>
  </si>
  <si>
    <t>km</t>
  </si>
  <si>
    <t xml:space="preserve">C. </t>
  </si>
  <si>
    <t>C.1.</t>
  </si>
  <si>
    <t>Projeto Civil e Ilustrações</t>
  </si>
  <si>
    <t>C.1.1.</t>
  </si>
  <si>
    <t>C.1.2.</t>
  </si>
  <si>
    <t>Desenhista Técnico Pleno</t>
  </si>
  <si>
    <t>C.1.3.</t>
  </si>
  <si>
    <t>C.1.4.</t>
  </si>
  <si>
    <t>Ajudante Geral</t>
  </si>
  <si>
    <t>C.2.</t>
  </si>
  <si>
    <t xml:space="preserve">Encargos </t>
  </si>
  <si>
    <t>Técnico Campo Pleno</t>
  </si>
  <si>
    <t>C.4.1.</t>
  </si>
  <si>
    <t>Equipe Permanente</t>
  </si>
  <si>
    <t>%</t>
  </si>
  <si>
    <t>C.4.2.</t>
  </si>
  <si>
    <t xml:space="preserve">Equipe Eventual </t>
  </si>
  <si>
    <t xml:space="preserve">BDI </t>
  </si>
  <si>
    <t>CUSTO TOTAL SEM BDI</t>
  </si>
  <si>
    <t>VALOR TOTAL COM BDI</t>
  </si>
  <si>
    <t>Fonte: CPOS/ PINI / Mercado</t>
  </si>
  <si>
    <t>Hora</t>
  </si>
  <si>
    <t>Engenheiro Civil especialista em trilhas  (Senior/Pleno)</t>
  </si>
  <si>
    <t>02.08.020</t>
  </si>
  <si>
    <t>SERVIÇOS TÉCNICOS E ENGENHARIA</t>
  </si>
  <si>
    <t>Analista de Sistema de Informação Geográfica</t>
  </si>
  <si>
    <t>Analista Técnico Pleno de Projeto e Obra</t>
  </si>
  <si>
    <t>02.01.020</t>
  </si>
  <si>
    <t>Construção provisória em madeira - fornecimento e montagem</t>
  </si>
  <si>
    <t>02.01.200</t>
  </si>
  <si>
    <t>Desmobilização de construção provisória</t>
  </si>
  <si>
    <t>02.03.240</t>
  </si>
  <si>
    <t>Proteção de piso com descarte de embalagem tipo longa vida composto por papelão, plástico e alumínio</t>
  </si>
  <si>
    <t>02.03.500</t>
  </si>
  <si>
    <t>Proteção em madeira e lona plástica para equipamentos mecânico ou informática, para obras de reforma</t>
  </si>
  <si>
    <t>02.05.060</t>
  </si>
  <si>
    <t>Montagem e desmontagem de andaime torre metálica com altura até 10 m</t>
  </si>
  <si>
    <t>02.05.210</t>
  </si>
  <si>
    <t>Andaime tubular fachadeiro com piso metálico e sapatas ajustáveis</t>
  </si>
  <si>
    <t>m²xmês</t>
  </si>
  <si>
    <t>02.03.110</t>
  </si>
  <si>
    <t>Tapume móvel para fechamento de áreas com placas de advertência</t>
  </si>
  <si>
    <t>02.01.180</t>
  </si>
  <si>
    <t>Banheiro químico modelo Standard, com manutenção conforme exigências da CETESB</t>
  </si>
  <si>
    <t>unxmês</t>
  </si>
  <si>
    <t>Placa de identificação para obra</t>
  </si>
  <si>
    <t>Mobilização de Canteiro</t>
  </si>
  <si>
    <t>COMPOSIÇÃO DO PREÇO FINAL</t>
  </si>
  <si>
    <t>TOTAL (R$)</t>
  </si>
  <si>
    <t>Composição do preço final - Intervenções</t>
  </si>
  <si>
    <t>UNIT (R$)</t>
  </si>
  <si>
    <t>UNID</t>
  </si>
  <si>
    <t>C.</t>
  </si>
  <si>
    <t>B.2.</t>
  </si>
  <si>
    <t>B.</t>
  </si>
  <si>
    <t>A.4.</t>
  </si>
  <si>
    <t>Regularização de Piso (área de intervençao)</t>
  </si>
  <si>
    <t>Drenagem Longitudinal (por metro linear de trilha)</t>
  </si>
  <si>
    <t>5 Agarras + Parafusos com espaçamento de aprox. 60cm</t>
  </si>
  <si>
    <t>Corda de poliamida (dipada) de 14 mm</t>
  </si>
  <si>
    <t>Tipo de intervação</t>
  </si>
  <si>
    <t>Mão de obra Serralheiro</t>
  </si>
  <si>
    <t>Mão de obra ajudante serralheiro</t>
  </si>
  <si>
    <t>CPOS / Mercado</t>
  </si>
  <si>
    <t>Sem código.10</t>
  </si>
  <si>
    <t>Sem código.13</t>
  </si>
  <si>
    <t>Sem código.14</t>
  </si>
  <si>
    <t>Sem código.16</t>
  </si>
  <si>
    <t>Clareamento de trilha - (largura 1,80 x altura 2,10)</t>
  </si>
  <si>
    <t>OC.1.</t>
  </si>
  <si>
    <t>OC.4.</t>
  </si>
  <si>
    <t>OC.5.</t>
  </si>
  <si>
    <t>OC.6.</t>
  </si>
  <si>
    <t>OC.7.</t>
  </si>
  <si>
    <t>OC.8.</t>
  </si>
  <si>
    <t>OC.9.</t>
  </si>
  <si>
    <t>OC.12.</t>
  </si>
  <si>
    <t>OC.13.</t>
  </si>
  <si>
    <t>OC.14.</t>
  </si>
  <si>
    <t>OC.17.</t>
  </si>
  <si>
    <t>OC.18.</t>
  </si>
  <si>
    <t>OC.19.</t>
  </si>
  <si>
    <t>OC.22.</t>
  </si>
  <si>
    <t>OC.23.</t>
  </si>
  <si>
    <t>OC.24.</t>
  </si>
  <si>
    <t>OC.37.</t>
  </si>
  <si>
    <t>OC.38.</t>
  </si>
  <si>
    <t>OC.39.</t>
  </si>
  <si>
    <t>OC.40.</t>
  </si>
  <si>
    <t>OC.41.</t>
  </si>
  <si>
    <t>OC.2.</t>
  </si>
  <si>
    <t>Degraus de Madeira (largura de 90 cm)</t>
  </si>
  <si>
    <t>Degraus de pedra arrumada (90 cm de largura de piso)</t>
  </si>
  <si>
    <t>Estivas (área de intervenção)</t>
  </si>
  <si>
    <t>Contenção de encostas (área de contenção)</t>
  </si>
  <si>
    <t>Guarda-Corpo de cordas (duas cordas) por metro linear</t>
  </si>
  <si>
    <t>Escada Vertical (60 cm de largura) por metro linear</t>
  </si>
  <si>
    <t>Mirante (por área de tablado)</t>
  </si>
  <si>
    <t>Área de descanso sem estrutura (por área de intervenção)</t>
  </si>
  <si>
    <t>Área de descanso com estrutura (por área de intervenção)</t>
  </si>
  <si>
    <t>Fechamento de picada com vegetação (por área de intervenção)</t>
  </si>
  <si>
    <t>Deck de Madeira (por área de tablado)</t>
  </si>
  <si>
    <t>Trilha Suspensa (1,2 metros de largura) por metro linear</t>
  </si>
  <si>
    <t>Mourão de eucalipto tratado de Ø 6 a 8 de 3 m. (vigotas de madeira)</t>
  </si>
  <si>
    <t>Mourão tratado de 5X5cm com 1,2 cm (3 estacas de 0,40 cm)</t>
  </si>
  <si>
    <t>Mourão tratado de Ø 8 a 10cm com 3m (2 peças de 1,5m - estaca de madeira)</t>
  </si>
  <si>
    <t>Mourão de eucalipto tratado de Ø 4 a 6 de 4m. (corrimão)</t>
  </si>
  <si>
    <t>Mourão de eucalipto tratado de Ø 20 de 1m. (viga)</t>
  </si>
  <si>
    <t>Mourão de eucalipto tratado de Ø 20 de 4m. (pilar)</t>
  </si>
  <si>
    <t>Quant</t>
  </si>
  <si>
    <t>PU MObra</t>
  </si>
  <si>
    <t>Unid</t>
  </si>
  <si>
    <r>
      <t>m</t>
    </r>
    <r>
      <rPr>
        <vertAlign val="superscript"/>
        <sz val="11"/>
        <rFont val="Ecofont Vera Sans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</si>
  <si>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1"/>
        <rFont val="Ecofont Vera Sans"/>
        <family val="2"/>
      </rPr>
      <t>2</t>
    </r>
  </si>
  <si>
    <t>Prego tipo ardox c/ cabeça galvanizado ( 19JPx36LP) - Pacote 1kg</t>
  </si>
  <si>
    <t>Prego galvanizado c/ cabeça  (26JPx84LP) - Pacote 1kg</t>
  </si>
  <si>
    <t>15.20.020</t>
  </si>
  <si>
    <t>Fornecimento de peças diversas para estrutura em madeira</t>
  </si>
  <si>
    <t>11.01.170</t>
  </si>
  <si>
    <t>Concreto usinado, fck = 35,0 MPa</t>
  </si>
  <si>
    <t>33.05.010</t>
  </si>
  <si>
    <t>Verniz fungicida para madeira</t>
  </si>
  <si>
    <t>D. CUSTO INTERVENÇÕES (A+B+C)</t>
  </si>
  <si>
    <t xml:space="preserve">Mourão de eucalipto tratado de Ø 20 a 25 cm com 2m (Pilar) </t>
  </si>
  <si>
    <t>um</t>
  </si>
  <si>
    <t xml:space="preserve">Mourão de eucalipto tratado de Ø 20 a 25 cm com 4m (3 vigas de 1,2m cd) </t>
  </si>
  <si>
    <t>20.03.010</t>
  </si>
  <si>
    <t>Soalho em tábua de madeira aparelhada (tratada - espaçada como Deck)</t>
  </si>
  <si>
    <t>E. BDI - 30%</t>
  </si>
  <si>
    <t>F. CUSTO TOTAL (E + F)</t>
  </si>
  <si>
    <t>ETAPA</t>
  </si>
  <si>
    <t xml:space="preserve">   MÊS  1 </t>
  </si>
  <si>
    <t xml:space="preserve">  MÊS  2    </t>
  </si>
  <si>
    <t xml:space="preserve">  MÊS  3    </t>
  </si>
  <si>
    <t>Área do Chalé</t>
  </si>
  <si>
    <t>BDI 30%</t>
  </si>
  <si>
    <t>TOTAL C/ BDI</t>
  </si>
  <si>
    <t>Mão de obra para poda e corte de vegetação com retirada (Mateiro)</t>
  </si>
  <si>
    <t>Canteiros + Serviços</t>
  </si>
  <si>
    <t>Canteiro</t>
  </si>
  <si>
    <t>CANTEIRO</t>
  </si>
  <si>
    <t>05.07.060</t>
  </si>
  <si>
    <t>Remoção de entulho de obra com caçamba metálica - material rejeitado e misturado por vegetação e madeira</t>
  </si>
  <si>
    <t>Área do Poço</t>
  </si>
  <si>
    <t>Área do Macacos</t>
  </si>
  <si>
    <t>Montagem de Deck</t>
  </si>
  <si>
    <t>Mourão  tratado de Ø 4 a 6 de 4m. (corrimão)</t>
  </si>
  <si>
    <t>Mourão tratado de Ø 6 a 8 de 3 m. (montante de madeira)</t>
  </si>
  <si>
    <t>Mourão tratado de Ø 6 a 8 de 3 m. (3 peças de 1m - estaca de madeira)</t>
  </si>
  <si>
    <t>Mourão tratado de Ø 4 a 6 de 4m. (corrimão)</t>
  </si>
  <si>
    <t>Mourão tratado de Ø 10 a 12 de 2,20m (vigas de madeira)</t>
  </si>
  <si>
    <t>Mourão tratado de Ø 6 a 8 de 3 m. (vigotas de madeira)</t>
  </si>
  <si>
    <t>Corrimão de Madeira somente de 1 lado (2 peças horizontais) por metro linear</t>
  </si>
  <si>
    <t>E.02.000.026760</t>
  </si>
  <si>
    <t>Prego diversas bitolas (referência 18 x 27)</t>
  </si>
  <si>
    <t>05.04.060</t>
  </si>
  <si>
    <t>Transporte manual horizontal e/ou vertical de entulho até o local de despejo - ensacado</t>
  </si>
  <si>
    <t>05.08.140</t>
  </si>
  <si>
    <t>Transporte de entulho, para distâncias superiores ao 20° km</t>
  </si>
  <si>
    <t>m³xkm</t>
  </si>
  <si>
    <t>Corrimão de Madeira para Trilha Suspensa</t>
  </si>
  <si>
    <t>OC.10.</t>
  </si>
  <si>
    <t>Pinguela (90 cm de largura) - sem cabeceira por metro linear</t>
  </si>
  <si>
    <t>Mourão tratado de Ø 20 a 25 cm com 2m com uma face serrada (2 peças com 1,0m cada -vigas de madeira)</t>
  </si>
  <si>
    <t>Regua de deck de pinus tratado de 3 x 10 de 3m (piso de tábuas -10 unid com 0,60m cada)</t>
  </si>
  <si>
    <t>Área do Escadaria com pinguela</t>
  </si>
  <si>
    <t>Pinguela</t>
  </si>
  <si>
    <t>TOTAL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</si>
</sst>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Ecofont Vera Sans"/>
      <family val="2"/>
    </font>
    <font>
      <sz val="11"/>
      <color indexed="8"/>
      <name val="Calibri"/>
      <family val="2"/>
      <scheme val="minor"/>
    </font>
    <font>
      <sz val="11"/>
      <color theme="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sz val="11"/>
      <color rgb="FF000000"/>
      <name val="Ecofont Vera Sans"/>
      <family val="2"/>
    </font>
    <font>
      <b/>
      <sz val="11"/>
      <name val="Ecofont Vera Sans"/>
      <family val="2"/>
    </font>
    <font>
      <b/>
      <sz val="11"/>
      <color theme="1"/>
      <name val="Ecofont Vera Sans"/>
      <family val="2"/>
    </font>
    <font>
      <b/>
      <sz val="11"/>
      <color rgb="FFFF0000"/>
      <name val="Ecofont Vera Sans"/>
      <family val="2"/>
    </font>
    <font>
      <b/>
      <sz val="11"/>
      <color indexed="8"/>
      <name val="Ecofont Vera Sans"/>
      <family val="2"/>
    </font>
    <font>
      <vertAlign val="superscript"/>
      <sz val="11"/>
      <color theme="1"/>
      <name val="Ecofont Vera Sans"/>
      <family val="2"/>
    </font>
    <font>
      <b/>
      <vertAlign val="superscript"/>
      <sz val="11"/>
      <name val="Ecofont Vera Sans"/>
      <family val="2"/>
    </font>
    <font>
      <b/>
      <sz val="12"/>
      <name val="Ecofont Vera Sans"/>
      <family val="2"/>
    </font>
    <font>
      <sz val="10"/>
      <color theme="1"/>
      <name val="Ecofont Vera Sans"/>
      <family val="2"/>
    </font>
    <font>
      <b/>
      <sz val="10"/>
      <color theme="1"/>
      <name val="Ecofont Vera Sans"/>
      <family val="2"/>
    </font>
    <font>
      <b/>
      <sz val="12"/>
      <color theme="1"/>
      <name val="Ecofont Vera Sans"/>
      <family val="2"/>
    </font>
    <font>
      <b/>
      <sz val="10"/>
      <name val="Ecofont Vera Sans"/>
      <family val="2"/>
    </font>
    <font>
      <vertAlign val="superscript"/>
      <sz val="11"/>
      <name val="Ecofont Vera Sans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Ecofont Vera Sans"/>
      <family val="2"/>
    </font>
    <font>
      <sz val="9"/>
      <name val="Arial"/>
      <family val="2"/>
    </font>
    <font>
      <sz val="10"/>
      <name val="Courier"/>
      <family val="3"/>
    </font>
    <font>
      <sz val="10"/>
      <color indexed="8"/>
      <name val="Ecofont Vera San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9" fontId="2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quotePrefix="1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3" fontId="5" fillId="0" borderId="0" xfId="0" applyNumberFormat="1" applyFont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43" fontId="8" fillId="0" borderId="0" xfId="1" applyNumberFormat="1" applyFont="1" applyFill="1" applyBorder="1" applyAlignment="1">
      <alignment vertical="center" wrapText="1"/>
    </xf>
    <xf numFmtId="43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2" fontId="7" fillId="0" borderId="0" xfId="2" applyNumberFormat="1" applyFont="1" applyFill="1" applyBorder="1" applyAlignment="1">
      <alignment horizontal="center" vertical="center"/>
    </xf>
    <xf numFmtId="43" fontId="7" fillId="5" borderId="0" xfId="1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right" vertical="center" wrapText="1"/>
    </xf>
    <xf numFmtId="43" fontId="5" fillId="0" borderId="0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5" fillId="10" borderId="2" xfId="0" applyFont="1" applyFill="1" applyBorder="1" applyAlignment="1">
      <alignment horizontal="centerContinuous" vertical="center" wrapText="1"/>
    </xf>
    <xf numFmtId="0" fontId="15" fillId="10" borderId="3" xfId="0" applyFont="1" applyFill="1" applyBorder="1" applyAlignment="1">
      <alignment horizontal="centerContinuous" vertical="center" wrapText="1"/>
    </xf>
    <xf numFmtId="0" fontId="15" fillId="10" borderId="4" xfId="0" applyFont="1" applyFill="1" applyBorder="1" applyAlignment="1">
      <alignment horizontal="centerContinuous" vertical="center" wrapText="1"/>
    </xf>
    <xf numFmtId="0" fontId="16" fillId="0" borderId="0" xfId="0" applyFont="1"/>
    <xf numFmtId="0" fontId="17" fillId="7" borderId="9" xfId="0" applyFont="1" applyFill="1" applyBorder="1"/>
    <xf numFmtId="0" fontId="17" fillId="7" borderId="10" xfId="0" applyFont="1" applyFill="1" applyBorder="1"/>
    <xf numFmtId="0" fontId="17" fillId="7" borderId="10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7" fillId="8" borderId="8" xfId="0" applyFont="1" applyFill="1" applyBorder="1"/>
    <xf numFmtId="0" fontId="17" fillId="8" borderId="0" xfId="0" applyFont="1" applyFill="1" applyBorder="1"/>
    <xf numFmtId="165" fontId="17" fillId="8" borderId="0" xfId="0" applyNumberFormat="1" applyFont="1" applyFill="1" applyBorder="1"/>
    <xf numFmtId="165" fontId="17" fillId="8" borderId="7" xfId="0" applyNumberFormat="1" applyFont="1" applyFill="1" applyBorder="1"/>
    <xf numFmtId="0" fontId="16" fillId="0" borderId="8" xfId="0" applyFont="1" applyBorder="1"/>
    <xf numFmtId="0" fontId="16" fillId="0" borderId="0" xfId="0" applyFont="1" applyBorder="1"/>
    <xf numFmtId="43" fontId="16" fillId="0" borderId="0" xfId="0" applyNumberFormat="1" applyFont="1" applyBorder="1"/>
    <xf numFmtId="165" fontId="16" fillId="0" borderId="7" xfId="0" applyNumberFormat="1" applyFont="1" applyBorder="1"/>
    <xf numFmtId="165" fontId="16" fillId="0" borderId="0" xfId="0" applyNumberFormat="1" applyFont="1" applyBorder="1"/>
    <xf numFmtId="44" fontId="17" fillId="8" borderId="0" xfId="4" applyFont="1" applyFill="1" applyBorder="1"/>
    <xf numFmtId="44" fontId="17" fillId="8" borderId="7" xfId="4" applyFont="1" applyFill="1" applyBorder="1"/>
    <xf numFmtId="0" fontId="16" fillId="0" borderId="0" xfId="0" applyFont="1" applyBorder="1" applyAlignment="1">
      <alignment horizontal="center"/>
    </xf>
    <xf numFmtId="0" fontId="17" fillId="3" borderId="8" xfId="0" applyFont="1" applyFill="1" applyBorder="1"/>
    <xf numFmtId="0" fontId="17" fillId="3" borderId="0" xfId="0" applyFont="1" applyFill="1" applyBorder="1"/>
    <xf numFmtId="0" fontId="16" fillId="3" borderId="0" xfId="0" applyFont="1" applyFill="1" applyBorder="1"/>
    <xf numFmtId="165" fontId="16" fillId="3" borderId="0" xfId="0" applyNumberFormat="1" applyFont="1" applyFill="1" applyBorder="1"/>
    <xf numFmtId="165" fontId="17" fillId="3" borderId="7" xfId="0" applyNumberFormat="1" applyFont="1" applyFill="1" applyBorder="1"/>
    <xf numFmtId="0" fontId="16" fillId="2" borderId="8" xfId="0" applyFont="1" applyFill="1" applyBorder="1"/>
    <xf numFmtId="165" fontId="17" fillId="3" borderId="0" xfId="0" applyNumberFormat="1" applyFont="1" applyFill="1" applyBorder="1"/>
    <xf numFmtId="0" fontId="17" fillId="0" borderId="15" xfId="0" applyFont="1" applyBorder="1"/>
    <xf numFmtId="9" fontId="17" fillId="0" borderId="16" xfId="0" applyNumberFormat="1" applyFont="1" applyBorder="1"/>
    <xf numFmtId="0" fontId="17" fillId="0" borderId="16" xfId="0" applyFont="1" applyBorder="1"/>
    <xf numFmtId="165" fontId="17" fillId="0" borderId="16" xfId="0" applyNumberFormat="1" applyFont="1" applyBorder="1"/>
    <xf numFmtId="165" fontId="16" fillId="0" borderId="6" xfId="0" applyNumberFormat="1" applyFont="1" applyBorder="1"/>
    <xf numFmtId="165" fontId="17" fillId="0" borderId="6" xfId="0" applyNumberFormat="1" applyFont="1" applyBorder="1"/>
    <xf numFmtId="165" fontId="17" fillId="9" borderId="6" xfId="0" applyNumberFormat="1" applyFont="1" applyFill="1" applyBorder="1"/>
    <xf numFmtId="0" fontId="16" fillId="0" borderId="5" xfId="0" applyFont="1" applyBorder="1"/>
    <xf numFmtId="0" fontId="17" fillId="0" borderId="2" xfId="0" applyFont="1" applyBorder="1"/>
    <xf numFmtId="0" fontId="16" fillId="0" borderId="3" xfId="0" applyFont="1" applyBorder="1"/>
    <xf numFmtId="165" fontId="16" fillId="0" borderId="3" xfId="0" applyNumberFormat="1" applyFont="1" applyBorder="1"/>
    <xf numFmtId="165" fontId="16" fillId="0" borderId="4" xfId="0" applyNumberFormat="1" applyFont="1" applyBorder="1"/>
    <xf numFmtId="165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/>
    <xf numFmtId="166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8" fillId="8" borderId="9" xfId="0" applyFont="1" applyFill="1" applyBorder="1" applyAlignment="1">
      <alignment horizontal="centerContinuous" vertical="center"/>
    </xf>
    <xf numFmtId="0" fontId="18" fillId="8" borderId="10" xfId="0" applyFont="1" applyFill="1" applyBorder="1" applyAlignment="1">
      <alignment horizontal="centerContinuous" vertical="center"/>
    </xf>
    <xf numFmtId="0" fontId="18" fillId="8" borderId="11" xfId="0" applyFont="1" applyFill="1" applyBorder="1" applyAlignment="1">
      <alignment horizontal="centerContinuous" vertical="center"/>
    </xf>
    <xf numFmtId="0" fontId="17" fillId="7" borderId="21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center"/>
    </xf>
    <xf numFmtId="1" fontId="17" fillId="7" borderId="22" xfId="0" applyNumberFormat="1" applyFont="1" applyFill="1" applyBorder="1" applyAlignment="1">
      <alignment horizontal="right"/>
    </xf>
    <xf numFmtId="166" fontId="17" fillId="7" borderId="22" xfId="0" applyNumberFormat="1" applyFont="1" applyFill="1" applyBorder="1" applyAlignment="1">
      <alignment horizontal="center"/>
    </xf>
    <xf numFmtId="166" fontId="17" fillId="7" borderId="23" xfId="0" applyNumberFormat="1" applyFont="1" applyFill="1" applyBorder="1" applyAlignment="1">
      <alignment horizontal="center"/>
    </xf>
    <xf numFmtId="0" fontId="17" fillId="8" borderId="20" xfId="0" applyFont="1" applyFill="1" applyBorder="1"/>
    <xf numFmtId="0" fontId="17" fillId="8" borderId="12" xfId="0" applyFont="1" applyFill="1" applyBorder="1"/>
    <xf numFmtId="0" fontId="17" fillId="8" borderId="12" xfId="0" applyFont="1" applyFill="1" applyBorder="1" applyAlignment="1">
      <alignment horizontal="center"/>
    </xf>
    <xf numFmtId="1" fontId="17" fillId="8" borderId="12" xfId="0" applyNumberFormat="1" applyFont="1" applyFill="1" applyBorder="1" applyAlignment="1">
      <alignment horizontal="right"/>
    </xf>
    <xf numFmtId="166" fontId="17" fillId="8" borderId="12" xfId="0" applyNumberFormat="1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12" xfId="0" applyFont="1" applyFill="1" applyBorder="1"/>
    <xf numFmtId="0" fontId="17" fillId="3" borderId="12" xfId="0" applyFont="1" applyFill="1" applyBorder="1" applyAlignment="1">
      <alignment horizontal="center"/>
    </xf>
    <xf numFmtId="1" fontId="17" fillId="3" borderId="12" xfId="0" applyNumberFormat="1" applyFont="1" applyFill="1" applyBorder="1" applyAlignment="1">
      <alignment horizontal="right"/>
    </xf>
    <xf numFmtId="166" fontId="17" fillId="3" borderId="12" xfId="0" applyNumberFormat="1" applyFont="1" applyFill="1" applyBorder="1" applyAlignment="1">
      <alignment horizontal="center"/>
    </xf>
    <xf numFmtId="1" fontId="16" fillId="0" borderId="20" xfId="0" applyNumberFormat="1" applyFont="1" applyBorder="1"/>
    <xf numFmtId="0" fontId="16" fillId="0" borderId="12" xfId="0" applyFont="1" applyBorder="1"/>
    <xf numFmtId="0" fontId="16" fillId="0" borderId="12" xfId="0" applyFont="1" applyBorder="1" applyAlignment="1">
      <alignment horizontal="center"/>
    </xf>
    <xf numFmtId="1" fontId="16" fillId="0" borderId="20" xfId="0" applyNumberFormat="1" applyFont="1" applyFill="1" applyBorder="1"/>
    <xf numFmtId="0" fontId="16" fillId="0" borderId="12" xfId="0" applyFont="1" applyFill="1" applyBorder="1"/>
    <xf numFmtId="0" fontId="16" fillId="0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7" fillId="3" borderId="24" xfId="0" applyFont="1" applyFill="1" applyBorder="1" applyAlignment="1"/>
    <xf numFmtId="0" fontId="17" fillId="3" borderId="13" xfId="0" applyFont="1" applyFill="1" applyBorder="1" applyAlignment="1"/>
    <xf numFmtId="0" fontId="17" fillId="3" borderId="14" xfId="0" applyFont="1" applyFill="1" applyBorder="1" applyAlignment="1"/>
    <xf numFmtId="43" fontId="7" fillId="5" borderId="0" xfId="0" applyNumberFormat="1" applyFont="1" applyFill="1" applyBorder="1" applyAlignment="1">
      <alignment horizontal="right" vertical="center"/>
    </xf>
    <xf numFmtId="43" fontId="7" fillId="0" borderId="0" xfId="3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 wrapText="1"/>
    </xf>
    <xf numFmtId="43" fontId="7" fillId="5" borderId="0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wrapText="1"/>
    </xf>
    <xf numFmtId="43" fontId="16" fillId="0" borderId="0" xfId="0" applyNumberFormat="1" applyFont="1"/>
    <xf numFmtId="4" fontId="21" fillId="0" borderId="0" xfId="0" applyNumberFormat="1" applyFont="1"/>
    <xf numFmtId="0" fontId="17" fillId="3" borderId="18" xfId="0" applyFont="1" applyFill="1" applyBorder="1"/>
    <xf numFmtId="0" fontId="17" fillId="3" borderId="17" xfId="0" applyFont="1" applyFill="1" applyBorder="1"/>
    <xf numFmtId="0" fontId="17" fillId="3" borderId="17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/>
    </xf>
    <xf numFmtId="43" fontId="16" fillId="0" borderId="12" xfId="0" applyNumberFormat="1" applyFont="1" applyBorder="1" applyAlignment="1">
      <alignment horizontal="right"/>
    </xf>
    <xf numFmtId="43" fontId="16" fillId="0" borderId="12" xfId="0" applyNumberFormat="1" applyFont="1" applyBorder="1" applyAlignment="1">
      <alignment horizontal="center"/>
    </xf>
    <xf numFmtId="43" fontId="16" fillId="0" borderId="19" xfId="0" applyNumberFormat="1" applyFont="1" applyBorder="1"/>
    <xf numFmtId="43" fontId="17" fillId="3" borderId="12" xfId="0" applyNumberFormat="1" applyFont="1" applyFill="1" applyBorder="1" applyAlignment="1">
      <alignment horizontal="right"/>
    </xf>
    <xf numFmtId="43" fontId="17" fillId="3" borderId="12" xfId="0" applyNumberFormat="1" applyFont="1" applyFill="1" applyBorder="1" applyAlignment="1">
      <alignment horizontal="center"/>
    </xf>
    <xf numFmtId="43" fontId="17" fillId="3" borderId="19" xfId="0" applyNumberFormat="1" applyFont="1" applyFill="1" applyBorder="1"/>
    <xf numFmtId="43" fontId="16" fillId="0" borderId="12" xfId="0" applyNumberFormat="1" applyFont="1" applyFill="1" applyBorder="1" applyAlignment="1">
      <alignment horizontal="right"/>
    </xf>
    <xf numFmtId="43" fontId="16" fillId="0" borderId="19" xfId="0" applyNumberFormat="1" applyFont="1" applyFill="1" applyBorder="1"/>
    <xf numFmtId="43" fontId="16" fillId="0" borderId="12" xfId="0" applyNumberFormat="1" applyFont="1" applyFill="1" applyBorder="1" applyAlignment="1">
      <alignment horizontal="center"/>
    </xf>
    <xf numFmtId="43" fontId="17" fillId="3" borderId="17" xfId="0" applyNumberFormat="1" applyFont="1" applyFill="1" applyBorder="1" applyAlignment="1">
      <alignment horizontal="right"/>
    </xf>
    <xf numFmtId="43" fontId="17" fillId="3" borderId="17" xfId="0" applyNumberFormat="1" applyFont="1" applyFill="1" applyBorder="1" applyAlignment="1">
      <alignment horizontal="center"/>
    </xf>
    <xf numFmtId="43" fontId="17" fillId="3" borderId="25" xfId="0" applyNumberFormat="1" applyFont="1" applyFill="1" applyBorder="1"/>
    <xf numFmtId="43" fontId="16" fillId="0" borderId="12" xfId="0" applyNumberFormat="1" applyFont="1" applyFill="1" applyBorder="1"/>
    <xf numFmtId="43" fontId="17" fillId="8" borderId="12" xfId="0" applyNumberFormat="1" applyFont="1" applyFill="1" applyBorder="1" applyAlignment="1">
      <alignment horizontal="right"/>
    </xf>
    <xf numFmtId="43" fontId="17" fillId="8" borderId="12" xfId="4" applyNumberFormat="1" applyFont="1" applyFill="1" applyBorder="1" applyAlignment="1">
      <alignment horizontal="center"/>
    </xf>
    <xf numFmtId="43" fontId="17" fillId="8" borderId="19" xfId="4" applyNumberFormat="1" applyFont="1" applyFill="1" applyBorder="1"/>
    <xf numFmtId="43" fontId="17" fillId="8" borderId="12" xfId="0" applyNumberFormat="1" applyFont="1" applyFill="1" applyBorder="1" applyAlignment="1">
      <alignment horizontal="center"/>
    </xf>
    <xf numFmtId="43" fontId="17" fillId="8" borderId="19" xfId="0" applyNumberFormat="1" applyFont="1" applyFill="1" applyBorder="1"/>
    <xf numFmtId="43" fontId="16" fillId="3" borderId="12" xfId="0" applyNumberFormat="1" applyFont="1" applyFill="1" applyBorder="1" applyAlignment="1">
      <alignment horizontal="right"/>
    </xf>
    <xf numFmtId="43" fontId="16" fillId="3" borderId="12" xfId="0" applyNumberFormat="1" applyFont="1" applyFill="1" applyBorder="1" applyAlignment="1">
      <alignment horizontal="center"/>
    </xf>
    <xf numFmtId="0" fontId="22" fillId="0" borderId="2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11" borderId="28" xfId="0" applyFont="1" applyFill="1" applyBorder="1" applyAlignment="1">
      <alignment vertical="center"/>
    </xf>
    <xf numFmtId="0" fontId="23" fillId="11" borderId="0" xfId="0" applyFont="1" applyFill="1" applyBorder="1" applyAlignment="1">
      <alignment horizontal="center" vertical="center"/>
    </xf>
    <xf numFmtId="4" fontId="22" fillId="11" borderId="0" xfId="0" applyNumberFormat="1" applyFont="1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4" fontId="22" fillId="11" borderId="7" xfId="0" applyNumberFormat="1" applyFont="1" applyFill="1" applyBorder="1" applyAlignment="1">
      <alignment horizontal="right" vertical="center"/>
    </xf>
    <xf numFmtId="0" fontId="22" fillId="0" borderId="8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Fill="1" applyBorder="1"/>
    <xf numFmtId="4" fontId="24" fillId="12" borderId="1" xfId="0" quotePrefix="1" applyNumberFormat="1" applyFont="1" applyFill="1" applyBorder="1" applyAlignment="1">
      <alignment horizontal="left" vertical="center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4" fontId="24" fillId="12" borderId="16" xfId="0" quotePrefix="1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24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3" fillId="12" borderId="9" xfId="0" applyFont="1" applyFill="1" applyBorder="1" applyAlignment="1">
      <alignment horizontal="right"/>
    </xf>
    <xf numFmtId="4" fontId="1" fillId="12" borderId="0" xfId="0" applyNumberFormat="1" applyFont="1" applyFill="1" applyBorder="1"/>
    <xf numFmtId="4" fontId="0" fillId="12" borderId="0" xfId="0" applyNumberFormat="1" applyFill="1" applyBorder="1"/>
    <xf numFmtId="4" fontId="1" fillId="12" borderId="0" xfId="0" applyNumberFormat="1" applyFont="1" applyFill="1" applyBorder="1" applyAlignment="1">
      <alignment horizontal="center"/>
    </xf>
    <xf numFmtId="4" fontId="22" fillId="12" borderId="11" xfId="0" applyNumberFormat="1" applyFont="1" applyFill="1" applyBorder="1" applyAlignment="1">
      <alignment horizontal="right"/>
    </xf>
    <xf numFmtId="0" fontId="23" fillId="12" borderId="8" xfId="0" applyFont="1" applyFill="1" applyBorder="1" applyAlignment="1">
      <alignment horizontal="right"/>
    </xf>
    <xf numFmtId="4" fontId="22" fillId="12" borderId="7" xfId="0" applyNumberFormat="1" applyFont="1" applyFill="1" applyBorder="1" applyAlignment="1">
      <alignment horizontal="right"/>
    </xf>
    <xf numFmtId="0" fontId="22" fillId="0" borderId="42" xfId="0" applyFont="1" applyBorder="1" applyAlignment="1">
      <alignment horizontal="center"/>
    </xf>
    <xf numFmtId="0" fontId="23" fillId="12" borderId="38" xfId="0" applyFont="1" applyFill="1" applyBorder="1" applyAlignment="1">
      <alignment horizontal="right"/>
    </xf>
    <xf numFmtId="4" fontId="0" fillId="12" borderId="38" xfId="0" applyNumberFormat="1" applyFill="1" applyBorder="1"/>
    <xf numFmtId="4" fontId="22" fillId="12" borderId="43" xfId="0" applyNumberFormat="1" applyFont="1" applyFill="1" applyBorder="1" applyAlignment="1">
      <alignment horizontal="right"/>
    </xf>
    <xf numFmtId="0" fontId="22" fillId="0" borderId="0" xfId="0" applyFont="1" applyBorder="1"/>
    <xf numFmtId="0" fontId="25" fillId="0" borderId="0" xfId="0" applyFont="1" applyBorder="1"/>
    <xf numFmtId="4" fontId="0" fillId="0" borderId="0" xfId="0" applyNumberFormat="1" applyBorder="1"/>
    <xf numFmtId="4" fontId="22" fillId="0" borderId="0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9" fillId="0" borderId="0" xfId="7" applyNumberFormat="1" applyFont="1" applyBorder="1" applyAlignment="1" applyProtection="1">
      <alignment horizontal="center" vertical="center" wrapText="1"/>
    </xf>
    <xf numFmtId="4" fontId="10" fillId="0" borderId="0" xfId="7" applyNumberFormat="1" applyFont="1" applyBorder="1" applyAlignment="1">
      <alignment horizontal="center" vertical="center" wrapText="1"/>
    </xf>
    <xf numFmtId="4" fontId="6" fillId="0" borderId="0" xfId="7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6" fillId="2" borderId="0" xfId="0" quotePrefix="1" applyNumberFormat="1" applyFont="1" applyFill="1" applyBorder="1" applyAlignment="1">
      <alignment horizontal="left" vertical="center" wrapText="1"/>
    </xf>
    <xf numFmtId="43" fontId="6" fillId="2" borderId="0" xfId="1" applyNumberFormat="1" applyFont="1" applyFill="1" applyBorder="1" applyAlignment="1">
      <alignment horizontal="righ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43" fontId="7" fillId="2" borderId="0" xfId="1" applyNumberFormat="1" applyFont="1" applyFill="1" applyBorder="1" applyAlignment="1">
      <alignment horizontal="right" vertical="center" wrapText="1"/>
    </xf>
    <xf numFmtId="43" fontId="6" fillId="2" borderId="0" xfId="0" applyNumberFormat="1" applyFont="1" applyFill="1" applyBorder="1" applyAlignment="1">
      <alignment horizontal="right" vertical="center" wrapText="1"/>
    </xf>
    <xf numFmtId="4" fontId="22" fillId="0" borderId="44" xfId="0" applyNumberFormat="1" applyFont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right"/>
    </xf>
    <xf numFmtId="1" fontId="17" fillId="3" borderId="20" xfId="0" applyNumberFormat="1" applyFont="1" applyFill="1" applyBorder="1"/>
    <xf numFmtId="4" fontId="22" fillId="0" borderId="7" xfId="0" applyNumberFormat="1" applyFont="1" applyFill="1" applyBorder="1" applyAlignment="1">
      <alignment horizontal="right"/>
    </xf>
    <xf numFmtId="0" fontId="17" fillId="9" borderId="47" xfId="0" applyFont="1" applyFill="1" applyBorder="1" applyAlignment="1"/>
    <xf numFmtId="0" fontId="17" fillId="9" borderId="46" xfId="0" applyFont="1" applyFill="1" applyBorder="1" applyAlignment="1"/>
    <xf numFmtId="0" fontId="17" fillId="9" borderId="45" xfId="0" applyFont="1" applyFill="1" applyBorder="1" applyAlignment="1"/>
    <xf numFmtId="43" fontId="17" fillId="9" borderId="48" xfId="0" applyNumberFormat="1" applyFont="1" applyFill="1" applyBorder="1"/>
    <xf numFmtId="43" fontId="6" fillId="3" borderId="31" xfId="1" applyNumberFormat="1" applyFont="1" applyFill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right" vertical="center"/>
    </xf>
    <xf numFmtId="43" fontId="5" fillId="0" borderId="0" xfId="0" applyNumberFormat="1" applyFont="1" applyBorder="1" applyAlignment="1">
      <alignment vertical="center"/>
    </xf>
    <xf numFmtId="0" fontId="19" fillId="12" borderId="0" xfId="0" applyFont="1" applyFill="1" applyBorder="1" applyAlignment="1">
      <alignment horizontal="center" vertical="center" wrapText="1"/>
    </xf>
    <xf numFmtId="165" fontId="19" fillId="1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2" fontId="7" fillId="0" borderId="0" xfId="7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7" fillId="5" borderId="0" xfId="0" applyNumberFormat="1" applyFont="1" applyFill="1" applyBorder="1" applyAlignment="1">
      <alignment horizontal="center" vertical="center"/>
    </xf>
    <xf numFmtId="43" fontId="7" fillId="5" borderId="0" xfId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2" fontId="7" fillId="0" borderId="0" xfId="7" applyNumberFormat="1" applyFont="1" applyFill="1" applyBorder="1" applyAlignment="1">
      <alignment horizontal="center" vertical="center" wrapText="1"/>
    </xf>
    <xf numFmtId="0" fontId="27" fillId="5" borderId="0" xfId="6" applyFont="1" applyFill="1" applyBorder="1" applyAlignment="1">
      <alignment horizontal="center" vertical="center" wrapText="1"/>
    </xf>
    <xf numFmtId="0" fontId="27" fillId="5" borderId="0" xfId="6" applyFont="1" applyFill="1" applyBorder="1" applyAlignment="1">
      <alignment vertical="center" wrapText="1"/>
    </xf>
    <xf numFmtId="43" fontId="27" fillId="5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4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" fontId="12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43" fontId="9" fillId="3" borderId="0" xfId="0" applyNumberFormat="1" applyFont="1" applyFill="1" applyBorder="1" applyAlignment="1">
      <alignment horizontal="right" vertical="center" wrapText="1"/>
    </xf>
    <xf numFmtId="43" fontId="9" fillId="3" borderId="0" xfId="1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43" fontId="8" fillId="3" borderId="0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43" fontId="5" fillId="3" borderId="0" xfId="1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2" fontId="7" fillId="3" borderId="0" xfId="2" applyNumberFormat="1" applyFont="1" applyFill="1" applyBorder="1" applyAlignment="1">
      <alignment horizontal="center" vertical="center"/>
    </xf>
    <xf numFmtId="2" fontId="7" fillId="3" borderId="0" xfId="2" applyNumberFormat="1" applyFont="1" applyFill="1" applyBorder="1" applyAlignment="1">
      <alignment horizontal="left" vertical="center" wrapText="1"/>
    </xf>
    <xf numFmtId="43" fontId="7" fillId="3" borderId="0" xfId="2" applyNumberFormat="1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43" fontId="6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43" fontId="6" fillId="3" borderId="0" xfId="3" applyNumberFormat="1" applyFont="1" applyFill="1" applyBorder="1" applyAlignment="1">
      <alignment horizontal="right" vertical="center"/>
    </xf>
    <xf numFmtId="43" fontId="6" fillId="3" borderId="0" xfId="3" applyFont="1" applyFill="1" applyBorder="1" applyAlignment="1">
      <alignment horizontal="right" vertical="center" wrapText="1"/>
    </xf>
    <xf numFmtId="43" fontId="6" fillId="3" borderId="0" xfId="1" applyNumberFormat="1" applyFont="1" applyFill="1" applyBorder="1" applyAlignment="1">
      <alignment horizontal="right" vertical="center" wrapText="1"/>
    </xf>
    <xf numFmtId="2" fontId="6" fillId="3" borderId="0" xfId="2" applyNumberFormat="1" applyFont="1" applyFill="1" applyBorder="1" applyAlignment="1">
      <alignment horizontal="center" vertical="center"/>
    </xf>
    <xf numFmtId="2" fontId="6" fillId="3" borderId="0" xfId="2" applyNumberFormat="1" applyFont="1" applyFill="1" applyBorder="1" applyAlignment="1">
      <alignment horizontal="left" vertical="center" wrapText="1"/>
    </xf>
    <xf numFmtId="43" fontId="6" fillId="3" borderId="0" xfId="2" applyNumberFormat="1" applyFont="1" applyFill="1" applyBorder="1" applyAlignment="1">
      <alignment horizontal="right" vertical="center"/>
    </xf>
    <xf numFmtId="43" fontId="6" fillId="3" borderId="0" xfId="3" applyFont="1" applyFill="1" applyBorder="1" applyAlignment="1">
      <alignment horizontal="center" vertical="center" wrapText="1"/>
    </xf>
    <xf numFmtId="2" fontId="6" fillId="3" borderId="0" xfId="2" applyNumberFormat="1" applyFont="1" applyFill="1" applyBorder="1" applyAlignment="1">
      <alignment vertical="center" wrapText="1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4" fontId="6" fillId="3" borderId="0" xfId="0" quotePrefix="1" applyNumberFormat="1" applyFont="1" applyFill="1" applyBorder="1" applyAlignment="1">
      <alignment horizontal="left" vertical="center" wrapText="1"/>
    </xf>
    <xf numFmtId="164" fontId="6" fillId="3" borderId="0" xfId="1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vertical="center" wrapText="1"/>
    </xf>
    <xf numFmtId="43" fontId="6" fillId="3" borderId="0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left" vertical="center" wrapText="1"/>
    </xf>
    <xf numFmtId="0" fontId="6" fillId="3" borderId="0" xfId="1" applyNumberFormat="1" applyFont="1" applyFill="1" applyBorder="1" applyAlignment="1">
      <alignment horizontal="right" vertical="center" wrapText="1"/>
    </xf>
    <xf numFmtId="43" fontId="7" fillId="3" borderId="0" xfId="0" applyNumberFormat="1" applyFont="1" applyFill="1" applyBorder="1" applyAlignment="1">
      <alignment horizontal="center" vertical="center"/>
    </xf>
    <xf numFmtId="43" fontId="7" fillId="3" borderId="0" xfId="0" applyNumberFormat="1" applyFont="1" applyFill="1" applyBorder="1" applyAlignment="1">
      <alignment vertical="center" wrapText="1"/>
    </xf>
    <xf numFmtId="2" fontId="7" fillId="3" borderId="0" xfId="6" applyNumberFormat="1" applyFont="1" applyFill="1" applyBorder="1" applyAlignment="1">
      <alignment horizontal="right" vertical="center"/>
    </xf>
    <xf numFmtId="43" fontId="7" fillId="3" borderId="0" xfId="0" applyNumberFormat="1" applyFont="1" applyFill="1" applyBorder="1" applyAlignment="1">
      <alignment vertical="center"/>
    </xf>
    <xf numFmtId="2" fontId="7" fillId="3" borderId="0" xfId="6" applyNumberFormat="1" applyFont="1" applyFill="1" applyBorder="1" applyAlignment="1">
      <alignment horizontal="center" vertical="center"/>
    </xf>
    <xf numFmtId="2" fontId="7" fillId="3" borderId="0" xfId="6" applyNumberFormat="1" applyFont="1" applyFill="1" applyBorder="1" applyAlignment="1">
      <alignment vertical="center" wrapText="1"/>
    </xf>
    <xf numFmtId="43" fontId="7" fillId="3" borderId="0" xfId="3" applyNumberFormat="1" applyFont="1" applyFill="1" applyBorder="1" applyAlignment="1">
      <alignment vertical="center"/>
    </xf>
    <xf numFmtId="2" fontId="6" fillId="3" borderId="0" xfId="0" quotePrefix="1" applyNumberFormat="1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right" vertical="center"/>
    </xf>
    <xf numFmtId="2" fontId="6" fillId="3" borderId="0" xfId="2" applyNumberFormat="1" applyFont="1" applyFill="1" applyBorder="1" applyAlignment="1">
      <alignment horizontal="center" vertical="center" wrapText="1"/>
    </xf>
    <xf numFmtId="43" fontId="6" fillId="3" borderId="0" xfId="1" applyNumberFormat="1" applyFont="1" applyFill="1" applyBorder="1" applyAlignment="1">
      <alignment horizontal="right" vertical="center"/>
    </xf>
    <xf numFmtId="43" fontId="6" fillId="3" borderId="0" xfId="1" applyNumberFormat="1" applyFont="1" applyFill="1" applyBorder="1" applyAlignment="1">
      <alignment vertical="center"/>
    </xf>
    <xf numFmtId="4" fontId="6" fillId="3" borderId="0" xfId="1" applyNumberFormat="1" applyFont="1" applyFill="1" applyBorder="1" applyAlignment="1">
      <alignment horizontal="right" vertical="center" wrapText="1"/>
    </xf>
    <xf numFmtId="2" fontId="6" fillId="3" borderId="0" xfId="0" applyNumberFormat="1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right" vertical="center" wrapText="1"/>
    </xf>
    <xf numFmtId="43" fontId="6" fillId="3" borderId="0" xfId="1" applyFont="1" applyFill="1" applyBorder="1" applyAlignment="1">
      <alignment horizontal="right" vertical="top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vertical="center" wrapText="1"/>
    </xf>
    <xf numFmtId="4" fontId="9" fillId="3" borderId="0" xfId="0" quotePrefix="1" applyNumberFormat="1" applyFont="1" applyFill="1" applyBorder="1" applyAlignment="1">
      <alignment horizontal="left" vertical="center" wrapText="1"/>
    </xf>
    <xf numFmtId="1" fontId="12" fillId="3" borderId="34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vertical="center" wrapText="1"/>
    </xf>
    <xf numFmtId="43" fontId="9" fillId="3" borderId="35" xfId="1" applyNumberFormat="1" applyFont="1" applyFill="1" applyBorder="1" applyAlignment="1">
      <alignment horizontal="right" vertical="center"/>
    </xf>
    <xf numFmtId="0" fontId="9" fillId="3" borderId="35" xfId="0" applyFont="1" applyFill="1" applyBorder="1" applyAlignment="1">
      <alignment horizontal="center" vertical="center" wrapText="1"/>
    </xf>
    <xf numFmtId="43" fontId="9" fillId="3" borderId="35" xfId="0" applyNumberFormat="1" applyFont="1" applyFill="1" applyBorder="1" applyAlignment="1">
      <alignment horizontal="right" vertical="center" wrapText="1"/>
    </xf>
    <xf numFmtId="43" fontId="9" fillId="3" borderId="36" xfId="1" applyNumberFormat="1" applyFont="1" applyFill="1" applyBorder="1" applyAlignment="1">
      <alignment horizontal="right" vertical="center" wrapText="1"/>
    </xf>
    <xf numFmtId="0" fontId="7" fillId="3" borderId="3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 wrapText="1"/>
    </xf>
    <xf numFmtId="43" fontId="8" fillId="3" borderId="29" xfId="1" applyNumberFormat="1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center" vertical="center" wrapText="1"/>
    </xf>
    <xf numFmtId="43" fontId="8" fillId="3" borderId="29" xfId="0" applyNumberFormat="1" applyFont="1" applyFill="1" applyBorder="1" applyAlignment="1">
      <alignment horizontal="right" vertical="center" wrapText="1"/>
    </xf>
    <xf numFmtId="43" fontId="8" fillId="3" borderId="29" xfId="1" applyNumberFormat="1" applyFont="1" applyFill="1" applyBorder="1" applyAlignment="1">
      <alignment horizontal="right" vertical="center" wrapText="1"/>
    </xf>
    <xf numFmtId="43" fontId="8" fillId="3" borderId="31" xfId="1" applyNumberFormat="1" applyFont="1" applyFill="1" applyBorder="1" applyAlignment="1">
      <alignment horizontal="right" vertical="center" wrapText="1"/>
    </xf>
    <xf numFmtId="1" fontId="9" fillId="3" borderId="34" xfId="0" applyNumberFormat="1" applyFont="1" applyFill="1" applyBorder="1" applyAlignment="1">
      <alignment horizontal="center" vertical="center" wrapText="1"/>
    </xf>
    <xf numFmtId="43" fontId="9" fillId="3" borderId="35" xfId="1" applyNumberFormat="1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center" vertical="center"/>
    </xf>
    <xf numFmtId="43" fontId="6" fillId="3" borderId="33" xfId="1" applyNumberFormat="1" applyFont="1" applyFill="1" applyBorder="1" applyAlignment="1">
      <alignment horizontal="right" vertical="center" wrapText="1"/>
    </xf>
    <xf numFmtId="2" fontId="6" fillId="3" borderId="32" xfId="2" applyNumberFormat="1" applyFont="1" applyFill="1" applyBorder="1" applyAlignment="1">
      <alignment horizontal="center" vertical="center"/>
    </xf>
    <xf numFmtId="2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vertical="center" wrapText="1"/>
    </xf>
    <xf numFmtId="43" fontId="6" fillId="3" borderId="29" xfId="0" applyNumberFormat="1" applyFont="1" applyFill="1" applyBorder="1" applyAlignment="1">
      <alignment horizontal="right" vertical="center" wrapText="1"/>
    </xf>
    <xf numFmtId="164" fontId="6" fillId="3" borderId="29" xfId="1" applyNumberFormat="1" applyFont="1" applyFill="1" applyBorder="1" applyAlignment="1">
      <alignment horizontal="center" vertical="center" wrapText="1"/>
    </xf>
    <xf numFmtId="43" fontId="6" fillId="3" borderId="29" xfId="1" applyNumberFormat="1" applyFont="1" applyFill="1" applyBorder="1" applyAlignment="1">
      <alignment horizontal="right" vertical="center" wrapText="1"/>
    </xf>
    <xf numFmtId="43" fontId="9" fillId="3" borderId="36" xfId="0" applyNumberFormat="1" applyFont="1" applyFill="1" applyBorder="1" applyAlignment="1">
      <alignment horizontal="right" vertical="center" wrapText="1"/>
    </xf>
    <xf numFmtId="2" fontId="6" fillId="3" borderId="30" xfId="2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43" fontId="6" fillId="3" borderId="29" xfId="3" applyFont="1" applyFill="1" applyBorder="1" applyAlignment="1">
      <alignment horizontal="center" vertical="center" wrapText="1"/>
    </xf>
    <xf numFmtId="43" fontId="6" fillId="3" borderId="29" xfId="3" applyFont="1" applyFill="1" applyBorder="1" applyAlignment="1">
      <alignment horizontal="righ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/>
    </xf>
    <xf numFmtId="2" fontId="6" fillId="3" borderId="29" xfId="0" applyNumberFormat="1" applyFont="1" applyFill="1" applyBorder="1" applyAlignment="1">
      <alignment horizontal="left" vertical="center" wrapText="1"/>
    </xf>
    <xf numFmtId="2" fontId="6" fillId="3" borderId="29" xfId="0" applyNumberFormat="1" applyFont="1" applyFill="1" applyBorder="1" applyAlignment="1">
      <alignment horizontal="right" vertical="center"/>
    </xf>
    <xf numFmtId="2" fontId="6" fillId="3" borderId="29" xfId="2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43" fontId="6" fillId="3" borderId="0" xfId="1" applyFont="1" applyFill="1" applyBorder="1" applyAlignment="1">
      <alignment horizontal="center" vertical="top" wrapText="1"/>
    </xf>
    <xf numFmtId="0" fontId="6" fillId="3" borderId="0" xfId="2" applyFont="1" applyFill="1" applyBorder="1" applyAlignment="1">
      <alignment horizontal="right" vertical="center" wrapText="1"/>
    </xf>
    <xf numFmtId="43" fontId="6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43" fontId="9" fillId="4" borderId="16" xfId="0" applyNumberFormat="1" applyFont="1" applyFill="1" applyBorder="1" applyAlignment="1">
      <alignment horizontal="right" vertical="center" wrapText="1"/>
    </xf>
    <xf numFmtId="43" fontId="9" fillId="4" borderId="16" xfId="0" applyNumberFormat="1" applyFont="1" applyFill="1" applyBorder="1" applyAlignment="1">
      <alignment horizontal="center" vertical="center" wrapText="1"/>
    </xf>
    <xf numFmtId="43" fontId="9" fillId="4" borderId="49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9" fillId="12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9" borderId="1" xfId="0" applyFont="1" applyFill="1" applyBorder="1" applyAlignment="1">
      <alignment horizontal="left"/>
    </xf>
    <xf numFmtId="4" fontId="22" fillId="12" borderId="0" xfId="0" applyNumberFormat="1" applyFont="1" applyFill="1" applyBorder="1" applyAlignment="1">
      <alignment horizontal="right"/>
    </xf>
    <xf numFmtId="4" fontId="22" fillId="12" borderId="38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2" fillId="0" borderId="8" xfId="0" applyFont="1" applyFill="1" applyBorder="1" applyAlignment="1">
      <alignment horizontal="center"/>
    </xf>
    <xf numFmtId="4" fontId="0" fillId="0" borderId="32" xfId="0" applyNumberFormat="1" applyFill="1" applyBorder="1"/>
    <xf numFmtId="4" fontId="0" fillId="0" borderId="33" xfId="0" applyNumberFormat="1" applyFill="1" applyBorder="1"/>
    <xf numFmtId="0" fontId="1" fillId="0" borderId="1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" fontId="24" fillId="12" borderId="1" xfId="0" applyNumberFormat="1" applyFont="1" applyFill="1" applyBorder="1" applyAlignment="1">
      <alignment horizontal="left" vertical="center" wrapText="1"/>
    </xf>
    <xf numFmtId="4" fontId="0" fillId="0" borderId="16" xfId="0" applyNumberFormat="1" applyFill="1" applyBorder="1" applyAlignment="1">
      <alignment horizontal="center"/>
    </xf>
    <xf numFmtId="4" fontId="0" fillId="0" borderId="49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10" fontId="22" fillId="2" borderId="39" xfId="8" applyNumberFormat="1" applyFont="1" applyFill="1" applyBorder="1" applyAlignment="1">
      <alignment horizontal="center"/>
    </xf>
    <xf numFmtId="10" fontId="22" fillId="0" borderId="40" xfId="8" applyNumberFormat="1" applyFont="1" applyBorder="1" applyAlignment="1">
      <alignment horizontal="center"/>
    </xf>
    <xf numFmtId="10" fontId="22" fillId="0" borderId="41" xfId="8" applyNumberFormat="1" applyFont="1" applyBorder="1" applyAlignment="1">
      <alignment horizontal="center"/>
    </xf>
    <xf numFmtId="4" fontId="22" fillId="12" borderId="10" xfId="0" applyNumberFormat="1" applyFont="1" applyFill="1" applyBorder="1" applyAlignment="1">
      <alignment horizontal="right"/>
    </xf>
    <xf numFmtId="4" fontId="22" fillId="0" borderId="4" xfId="0" applyNumberFormat="1" applyFont="1" applyBorder="1" applyAlignment="1">
      <alignment horizontal="center" vertical="center"/>
    </xf>
    <xf numFmtId="10" fontId="22" fillId="0" borderId="38" xfId="8" applyNumberFormat="1" applyFont="1" applyBorder="1" applyAlignment="1">
      <alignment horizontal="center"/>
    </xf>
    <xf numFmtId="4" fontId="0" fillId="2" borderId="16" xfId="0" applyNumberFormat="1" applyFill="1" applyBorder="1" applyAlignment="1">
      <alignment horizontal="center" vertical="center"/>
    </xf>
    <xf numFmtId="10" fontId="22" fillId="0" borderId="43" xfId="8" applyNumberFormat="1" applyFont="1" applyBorder="1" applyAlignment="1">
      <alignment horizontal="right"/>
    </xf>
    <xf numFmtId="44" fontId="22" fillId="0" borderId="42" xfId="4" applyFont="1" applyBorder="1" applyAlignment="1">
      <alignment horizontal="right"/>
    </xf>
    <xf numFmtId="10" fontId="1" fillId="0" borderId="52" xfId="8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horizontal="right" vertical="center"/>
    </xf>
    <xf numFmtId="44" fontId="1" fillId="0" borderId="6" xfId="4" applyFont="1" applyBorder="1" applyAlignment="1">
      <alignment horizontal="right" vertical="center"/>
    </xf>
  </cellXfs>
  <cellStyles count="9">
    <cellStyle name="Moeda" xfId="4" builtinId="4"/>
    <cellStyle name="Normal" xfId="0" builtinId="0"/>
    <cellStyle name="Normal 2" xfId="2"/>
    <cellStyle name="Normal 2 2" xfId="6"/>
    <cellStyle name="Normal 3" xfId="5"/>
    <cellStyle name="Normal_Caragua1" xfId="7"/>
    <cellStyle name="Porcentagem" xfId="8" builtinId="5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A39" zoomScaleNormal="100" zoomScaleSheetLayoutView="100" workbookViewId="0">
      <selection activeCell="F36" sqref="A1:F36"/>
    </sheetView>
  </sheetViews>
  <sheetFormatPr defaultColWidth="9.140625" defaultRowHeight="12.75" x14ac:dyDescent="0.2"/>
  <cols>
    <col min="1" max="1" width="11" style="27" bestFit="1" customWidth="1"/>
    <col min="2" max="2" width="58.85546875" style="27" customWidth="1"/>
    <col min="3" max="3" width="6.7109375" style="68" bestFit="1" customWidth="1"/>
    <col min="4" max="4" width="10.5703125" style="67" bestFit="1" customWidth="1"/>
    <col min="5" max="5" width="13.42578125" style="66" bestFit="1" customWidth="1"/>
    <col min="6" max="6" width="24.140625" style="65" customWidth="1"/>
    <col min="7" max="7" width="9.42578125" style="27" customWidth="1"/>
    <col min="8" max="8" width="14.5703125" style="27" bestFit="1" customWidth="1"/>
    <col min="9" max="9" width="9.140625" style="27"/>
    <col min="10" max="10" width="14.5703125" style="27" bestFit="1" customWidth="1"/>
    <col min="11" max="16384" width="9.140625" style="27"/>
  </cols>
  <sheetData>
    <row r="1" spans="1:6" ht="18.75" customHeight="1" thickBot="1" x14ac:dyDescent="0.25">
      <c r="A1" s="69" t="s">
        <v>158</v>
      </c>
      <c r="B1" s="70"/>
      <c r="C1" s="70"/>
      <c r="D1" s="70"/>
      <c r="E1" s="70"/>
      <c r="F1" s="71"/>
    </row>
    <row r="2" spans="1:6" ht="15" customHeight="1" x14ac:dyDescent="0.2">
      <c r="A2" s="72" t="s">
        <v>0</v>
      </c>
      <c r="B2" s="73" t="s">
        <v>83</v>
      </c>
      <c r="C2" s="74" t="s">
        <v>160</v>
      </c>
      <c r="D2" s="75" t="s">
        <v>85</v>
      </c>
      <c r="E2" s="76" t="s">
        <v>159</v>
      </c>
      <c r="F2" s="77" t="s">
        <v>157</v>
      </c>
    </row>
    <row r="3" spans="1:6" x14ac:dyDescent="0.2">
      <c r="A3" s="78" t="s">
        <v>88</v>
      </c>
      <c r="B3" s="79" t="s">
        <v>89</v>
      </c>
      <c r="C3" s="80"/>
      <c r="D3" s="81"/>
      <c r="E3" s="82"/>
      <c r="F3" s="127">
        <f>F4+F8+F13+F18+F24</f>
        <v>0</v>
      </c>
    </row>
    <row r="4" spans="1:6" ht="15" customHeight="1" x14ac:dyDescent="0.2">
      <c r="A4" s="83" t="s">
        <v>90</v>
      </c>
      <c r="B4" s="84" t="s">
        <v>243</v>
      </c>
      <c r="C4" s="85"/>
      <c r="D4" s="86"/>
      <c r="E4" s="87"/>
      <c r="F4" s="115">
        <f>SUM(F5:F7)</f>
        <v>0</v>
      </c>
    </row>
    <row r="5" spans="1:6" ht="15" customHeight="1" x14ac:dyDescent="0.2">
      <c r="A5" s="88" t="str">
        <f>'Base unitária para composição'!A3</f>
        <v>OC.1.</v>
      </c>
      <c r="B5" s="89" t="s">
        <v>8</v>
      </c>
      <c r="C5" s="90" t="s">
        <v>14</v>
      </c>
      <c r="D5" s="110">
        <v>10</v>
      </c>
      <c r="E5" s="111"/>
      <c r="F5" s="112">
        <f>D5*E5</f>
        <v>0</v>
      </c>
    </row>
    <row r="6" spans="1:6" ht="15" customHeight="1" x14ac:dyDescent="0.2">
      <c r="A6" s="88" t="str">
        <f>'Base unitária para composição'!A69</f>
        <v>OC.13.</v>
      </c>
      <c r="B6" s="89" t="s">
        <v>4</v>
      </c>
      <c r="C6" s="90" t="s">
        <v>14</v>
      </c>
      <c r="D6" s="110">
        <v>60</v>
      </c>
      <c r="E6" s="111"/>
      <c r="F6" s="112">
        <f t="shared" ref="F6:F22" si="0">D6*E6</f>
        <v>0</v>
      </c>
    </row>
    <row r="7" spans="1:6" ht="15" customHeight="1" x14ac:dyDescent="0.2">
      <c r="A7" s="88" t="str">
        <f>'Base unitária para composição'!A16</f>
        <v>OC.5.</v>
      </c>
      <c r="B7" s="89" t="s">
        <v>2</v>
      </c>
      <c r="C7" s="90" t="s">
        <v>14</v>
      </c>
      <c r="D7" s="110">
        <v>35</v>
      </c>
      <c r="E7" s="111"/>
      <c r="F7" s="112">
        <f t="shared" si="0"/>
        <v>0</v>
      </c>
    </row>
    <row r="8" spans="1:6" ht="15" customHeight="1" x14ac:dyDescent="0.2">
      <c r="A8" s="83" t="s">
        <v>91</v>
      </c>
      <c r="B8" s="84" t="s">
        <v>252</v>
      </c>
      <c r="C8" s="85"/>
      <c r="D8" s="113"/>
      <c r="E8" s="114"/>
      <c r="F8" s="115">
        <f>SUM(F9:F12)</f>
        <v>0</v>
      </c>
    </row>
    <row r="9" spans="1:6" s="64" customFormat="1" ht="15" customHeight="1" x14ac:dyDescent="0.2">
      <c r="A9" s="91" t="str">
        <f>'Base unitária para composição'!A3</f>
        <v>OC.1.</v>
      </c>
      <c r="B9" s="89" t="s">
        <v>8</v>
      </c>
      <c r="C9" s="93" t="s">
        <v>14</v>
      </c>
      <c r="D9" s="116">
        <v>10</v>
      </c>
      <c r="E9" s="111"/>
      <c r="F9" s="117">
        <f t="shared" si="0"/>
        <v>0</v>
      </c>
    </row>
    <row r="10" spans="1:6" s="64" customFormat="1" ht="15" customHeight="1" x14ac:dyDescent="0.2">
      <c r="A10" s="91" t="str">
        <f>'Base unitária para composição'!A35</f>
        <v>OC.8.</v>
      </c>
      <c r="B10" s="92" t="s">
        <v>10</v>
      </c>
      <c r="C10" s="93" t="s">
        <v>27</v>
      </c>
      <c r="D10" s="116">
        <v>24</v>
      </c>
      <c r="E10" s="118"/>
      <c r="F10" s="117">
        <f t="shared" si="0"/>
        <v>0</v>
      </c>
    </row>
    <row r="11" spans="1:6" s="64" customFormat="1" ht="15" customHeight="1" x14ac:dyDescent="0.2">
      <c r="A11" s="91" t="str">
        <f>'Base unitária para composição'!A69</f>
        <v>OC.13.</v>
      </c>
      <c r="B11" s="92" t="s">
        <v>4</v>
      </c>
      <c r="C11" s="93" t="s">
        <v>14</v>
      </c>
      <c r="D11" s="116">
        <v>10</v>
      </c>
      <c r="E11" s="118"/>
      <c r="F11" s="117">
        <f t="shared" si="0"/>
        <v>0</v>
      </c>
    </row>
    <row r="12" spans="1:6" s="64" customFormat="1" ht="15" customHeight="1" x14ac:dyDescent="0.2">
      <c r="A12" s="91" t="str">
        <f>'Base unitária para composição'!A16</f>
        <v>OC.5.</v>
      </c>
      <c r="B12" s="92" t="s">
        <v>2</v>
      </c>
      <c r="C12" s="93" t="s">
        <v>14</v>
      </c>
      <c r="D12" s="116">
        <v>6</v>
      </c>
      <c r="E12" s="118"/>
      <c r="F12" s="117">
        <f t="shared" si="0"/>
        <v>0</v>
      </c>
    </row>
    <row r="13" spans="1:6" s="64" customFormat="1" ht="15" customHeight="1" x14ac:dyDescent="0.2">
      <c r="A13" s="105" t="s">
        <v>92</v>
      </c>
      <c r="B13" s="106" t="s">
        <v>253</v>
      </c>
      <c r="C13" s="107"/>
      <c r="D13" s="119"/>
      <c r="E13" s="120"/>
      <c r="F13" s="121">
        <f>SUM(F14:F17)</f>
        <v>0</v>
      </c>
    </row>
    <row r="14" spans="1:6" s="64" customFormat="1" ht="15" customHeight="1" x14ac:dyDescent="0.2">
      <c r="A14" s="91" t="str">
        <f>'Base unitária para composição'!A3</f>
        <v>OC.1.</v>
      </c>
      <c r="B14" s="89" t="s">
        <v>8</v>
      </c>
      <c r="C14" s="93" t="s">
        <v>14</v>
      </c>
      <c r="D14" s="116">
        <v>10</v>
      </c>
      <c r="E14" s="111"/>
      <c r="F14" s="117">
        <f t="shared" ref="F14" si="1">D14*E14</f>
        <v>0</v>
      </c>
    </row>
    <row r="15" spans="1:6" s="64" customFormat="1" ht="15" customHeight="1" x14ac:dyDescent="0.2">
      <c r="A15" s="91" t="str">
        <f>'Base unitária para composição'!A69</f>
        <v>OC.13.</v>
      </c>
      <c r="B15" s="92" t="s">
        <v>4</v>
      </c>
      <c r="C15" s="93" t="s">
        <v>14</v>
      </c>
      <c r="D15" s="181">
        <v>150</v>
      </c>
      <c r="E15" s="122"/>
      <c r="F15" s="117">
        <f t="shared" ref="F15:F17" si="2">E15*D15</f>
        <v>0</v>
      </c>
    </row>
    <row r="16" spans="1:6" s="64" customFormat="1" ht="15" customHeight="1" x14ac:dyDescent="0.2">
      <c r="A16" s="91" t="str">
        <f>'Base unitária para composição'!A16</f>
        <v>OC.5.</v>
      </c>
      <c r="B16" s="92" t="s">
        <v>2</v>
      </c>
      <c r="C16" s="93" t="s">
        <v>14</v>
      </c>
      <c r="D16" s="116">
        <v>60</v>
      </c>
      <c r="E16" s="122"/>
      <c r="F16" s="117">
        <f t="shared" si="2"/>
        <v>0</v>
      </c>
    </row>
    <row r="17" spans="1:6" s="64" customFormat="1" ht="15" customHeight="1" x14ac:dyDescent="0.2">
      <c r="A17" s="91" t="str">
        <f>'Base unitária para composição'!A51</f>
        <v>OC.10.</v>
      </c>
      <c r="B17" s="92" t="s">
        <v>275</v>
      </c>
      <c r="C17" s="93" t="s">
        <v>14</v>
      </c>
      <c r="D17" s="116">
        <v>8</v>
      </c>
      <c r="E17" s="122"/>
      <c r="F17" s="117">
        <f t="shared" si="2"/>
        <v>0</v>
      </c>
    </row>
    <row r="18" spans="1:6" s="64" customFormat="1" ht="15" customHeight="1" x14ac:dyDescent="0.2">
      <c r="A18" s="83" t="s">
        <v>164</v>
      </c>
      <c r="B18" s="84" t="s">
        <v>274</v>
      </c>
      <c r="C18" s="85"/>
      <c r="D18" s="113"/>
      <c r="E18" s="114"/>
      <c r="F18" s="115">
        <f>SUM(F19:F23)</f>
        <v>0</v>
      </c>
    </row>
    <row r="19" spans="1:6" s="64" customFormat="1" ht="15" customHeight="1" x14ac:dyDescent="0.2">
      <c r="A19" s="91" t="str">
        <f>'Base unitária para composição'!A3</f>
        <v>OC.1.</v>
      </c>
      <c r="B19" s="89" t="s">
        <v>8</v>
      </c>
      <c r="C19" s="93" t="s">
        <v>14</v>
      </c>
      <c r="D19" s="116">
        <v>10</v>
      </c>
      <c r="E19" s="111"/>
      <c r="F19" s="117">
        <f t="shared" ref="F19" si="3">D19*E19</f>
        <v>0</v>
      </c>
    </row>
    <row r="20" spans="1:6" s="64" customFormat="1" ht="15" customHeight="1" x14ac:dyDescent="0.2">
      <c r="A20" s="91" t="str">
        <f>'Base unitária para composição'!A69</f>
        <v>OC.13.</v>
      </c>
      <c r="B20" s="92" t="s">
        <v>4</v>
      </c>
      <c r="C20" s="93" t="s">
        <v>14</v>
      </c>
      <c r="D20" s="116">
        <v>60</v>
      </c>
      <c r="E20" s="118"/>
      <c r="F20" s="117">
        <f t="shared" si="0"/>
        <v>0</v>
      </c>
    </row>
    <row r="21" spans="1:6" s="64" customFormat="1" ht="15" customHeight="1" x14ac:dyDescent="0.2">
      <c r="A21" s="91" t="str">
        <f>'Base unitária para composição'!A16</f>
        <v>OC.5.</v>
      </c>
      <c r="B21" s="92" t="s">
        <v>2</v>
      </c>
      <c r="C21" s="93" t="s">
        <v>14</v>
      </c>
      <c r="D21" s="116">
        <v>60</v>
      </c>
      <c r="E21" s="118"/>
      <c r="F21" s="117">
        <f t="shared" si="0"/>
        <v>0</v>
      </c>
    </row>
    <row r="22" spans="1:6" s="64" customFormat="1" ht="15" customHeight="1" x14ac:dyDescent="0.2">
      <c r="A22" s="91" t="str">
        <f>'Base unitária para composição'!A51</f>
        <v>OC.10.</v>
      </c>
      <c r="B22" s="89" t="s">
        <v>275</v>
      </c>
      <c r="C22" s="90" t="s">
        <v>14</v>
      </c>
      <c r="D22" s="110">
        <v>9.8000000000000007</v>
      </c>
      <c r="E22" s="111"/>
      <c r="F22" s="117">
        <f t="shared" si="0"/>
        <v>0</v>
      </c>
    </row>
    <row r="23" spans="1:6" s="64" customFormat="1" ht="15" customHeight="1" x14ac:dyDescent="0.2">
      <c r="A23" s="91" t="str">
        <f>'Base unitária para composição'!A69</f>
        <v>OC.13.</v>
      </c>
      <c r="B23" s="92" t="s">
        <v>269</v>
      </c>
      <c r="C23" s="93" t="s">
        <v>14</v>
      </c>
      <c r="D23" s="116">
        <v>19.600000000000001</v>
      </c>
      <c r="E23" s="118"/>
      <c r="F23" s="117">
        <f t="shared" ref="F23" si="4">D23*E23</f>
        <v>0</v>
      </c>
    </row>
    <row r="24" spans="1:6" s="64" customFormat="1" ht="15" customHeight="1" x14ac:dyDescent="0.2">
      <c r="A24" s="182" t="s">
        <v>93</v>
      </c>
      <c r="B24" s="84" t="s">
        <v>254</v>
      </c>
      <c r="C24" s="94"/>
      <c r="D24" s="128"/>
      <c r="E24" s="129"/>
      <c r="F24" s="115">
        <f>SUM(F25:F28)</f>
        <v>0</v>
      </c>
    </row>
    <row r="25" spans="1:6" s="64" customFormat="1" ht="15" customHeight="1" x14ac:dyDescent="0.2">
      <c r="A25" s="91" t="str">
        <f>'Base unitária para composição'!A109</f>
        <v>OC.23.</v>
      </c>
      <c r="B25" s="89" t="str">
        <f>'Base unitária para composição'!B109</f>
        <v>Deck de Madeira (por área de tablado)</v>
      </c>
      <c r="C25" s="90" t="str">
        <f>'Base unitária para composição'!D109</f>
        <v>m2</v>
      </c>
      <c r="D25" s="110">
        <v>4</v>
      </c>
      <c r="E25" s="111"/>
      <c r="F25" s="117">
        <f>E25*D25</f>
        <v>0</v>
      </c>
    </row>
    <row r="26" spans="1:6" s="64" customFormat="1" ht="15" customHeight="1" x14ac:dyDescent="0.2">
      <c r="A26" s="91" t="str">
        <f>'Base unitária para composição'!A109</f>
        <v>OC.23.</v>
      </c>
      <c r="B26" s="89" t="str">
        <f>'Base unitária para composição'!B109</f>
        <v>Deck de Madeira (por área de tablado)</v>
      </c>
      <c r="C26" s="90" t="str">
        <f>'Base unitária para composição'!D109</f>
        <v>m2</v>
      </c>
      <c r="D26" s="110">
        <v>4</v>
      </c>
      <c r="E26" s="111"/>
      <c r="F26" s="117">
        <f>E26*D26</f>
        <v>0</v>
      </c>
    </row>
    <row r="27" spans="1:6" s="64" customFormat="1" ht="15" customHeight="1" x14ac:dyDescent="0.2">
      <c r="A27" s="91" t="str">
        <f>'Base unitária para composição'!A109</f>
        <v>OC.23.</v>
      </c>
      <c r="B27" s="89" t="str">
        <f>'Base unitária para composição'!B109</f>
        <v>Deck de Madeira (por área de tablado)</v>
      </c>
      <c r="C27" s="90" t="str">
        <f>'Base unitária para composição'!D109</f>
        <v>m2</v>
      </c>
      <c r="D27" s="110">
        <v>4</v>
      </c>
      <c r="E27" s="111"/>
      <c r="F27" s="117">
        <f>E27*D27</f>
        <v>0</v>
      </c>
    </row>
    <row r="28" spans="1:6" s="64" customFormat="1" ht="15" customHeight="1" x14ac:dyDescent="0.2">
      <c r="A28" s="91" t="str">
        <f>'Base unitária para composição'!A109</f>
        <v>OC.23.</v>
      </c>
      <c r="B28" s="89" t="str">
        <f>'Base unitária para composição'!B109</f>
        <v>Deck de Madeira (por área de tablado)</v>
      </c>
      <c r="C28" s="90" t="str">
        <f>'Base unitária para composição'!D109</f>
        <v>m2</v>
      </c>
      <c r="D28" s="110">
        <v>4</v>
      </c>
      <c r="E28" s="111"/>
      <c r="F28" s="117">
        <f>E28*D28</f>
        <v>0</v>
      </c>
    </row>
    <row r="29" spans="1:6" x14ac:dyDescent="0.2">
      <c r="A29" s="78" t="s">
        <v>163</v>
      </c>
      <c r="B29" s="79" t="s">
        <v>249</v>
      </c>
      <c r="C29" s="80"/>
      <c r="D29" s="123"/>
      <c r="E29" s="124"/>
      <c r="F29" s="125">
        <f>SUM(F30:F30)</f>
        <v>0</v>
      </c>
    </row>
    <row r="30" spans="1:6" x14ac:dyDescent="0.2">
      <c r="A30" s="88" t="s">
        <v>162</v>
      </c>
      <c r="B30" s="89" t="s">
        <v>248</v>
      </c>
      <c r="C30" s="90" t="s">
        <v>102</v>
      </c>
      <c r="D30" s="110">
        <v>1</v>
      </c>
      <c r="E30" s="111"/>
      <c r="F30" s="112">
        <f>D30*E30</f>
        <v>0</v>
      </c>
    </row>
    <row r="31" spans="1:6" x14ac:dyDescent="0.2">
      <c r="A31" s="78" t="s">
        <v>161</v>
      </c>
      <c r="B31" s="79" t="s">
        <v>133</v>
      </c>
      <c r="C31" s="80"/>
      <c r="D31" s="123"/>
      <c r="E31" s="126"/>
      <c r="F31" s="127">
        <f>F32</f>
        <v>0</v>
      </c>
    </row>
    <row r="32" spans="1:6" x14ac:dyDescent="0.2">
      <c r="A32" s="83" t="s">
        <v>110</v>
      </c>
      <c r="B32" s="84" t="s">
        <v>111</v>
      </c>
      <c r="C32" s="94"/>
      <c r="D32" s="128"/>
      <c r="E32" s="129"/>
      <c r="F32" s="115">
        <f>SUM(F33:F33)</f>
        <v>0</v>
      </c>
    </row>
    <row r="33" spans="1:8" x14ac:dyDescent="0.2">
      <c r="A33" s="109" t="s">
        <v>112</v>
      </c>
      <c r="B33" s="102" t="s">
        <v>131</v>
      </c>
      <c r="C33" s="90" t="s">
        <v>130</v>
      </c>
      <c r="D33" s="110">
        <v>10</v>
      </c>
      <c r="E33" s="111"/>
      <c r="F33" s="112">
        <f t="shared" ref="F33" si="5">E33*D33</f>
        <v>0</v>
      </c>
    </row>
    <row r="34" spans="1:8" ht="15" customHeight="1" x14ac:dyDescent="0.2">
      <c r="A34" s="95" t="s">
        <v>231</v>
      </c>
      <c r="B34" s="96"/>
      <c r="C34" s="96"/>
      <c r="D34" s="96"/>
      <c r="E34" s="97"/>
      <c r="F34" s="115">
        <f>F31+F29+F3</f>
        <v>0</v>
      </c>
    </row>
    <row r="35" spans="1:8" ht="15" customHeight="1" x14ac:dyDescent="0.2">
      <c r="A35" s="95" t="s">
        <v>237</v>
      </c>
      <c r="B35" s="96"/>
      <c r="C35" s="96"/>
      <c r="D35" s="96"/>
      <c r="E35" s="97"/>
      <c r="F35" s="115">
        <f>F34*0.3</f>
        <v>0</v>
      </c>
      <c r="H35" s="103"/>
    </row>
    <row r="36" spans="1:8" ht="15" customHeight="1" thickBot="1" x14ac:dyDescent="0.25">
      <c r="A36" s="186" t="s">
        <v>238</v>
      </c>
      <c r="B36" s="185"/>
      <c r="C36" s="185"/>
      <c r="D36" s="185"/>
      <c r="E36" s="184"/>
      <c r="F36" s="187">
        <f>F34+F35</f>
        <v>0</v>
      </c>
      <c r="H36" s="103"/>
    </row>
    <row r="37" spans="1:8" hidden="1" x14ac:dyDescent="0.2"/>
    <row r="38" spans="1:8" hidden="1" x14ac:dyDescent="0.2">
      <c r="F38" s="103" t="e">
        <f>#REF!-F34</f>
        <v>#REF!</v>
      </c>
    </row>
    <row r="39" spans="1:8" ht="14.25" x14ac:dyDescent="0.2">
      <c r="H39" s="104"/>
    </row>
    <row r="40" spans="1:8" x14ac:dyDescent="0.2">
      <c r="H40" s="103"/>
    </row>
  </sheetData>
  <printOptions horizontalCentered="1"/>
  <pageMargins left="0.51181102362204722" right="0.51181102362204722" top="1.3779527559055118" bottom="0.78740157480314965" header="0.31496062992125984" footer="0.31496062992125984"/>
  <pageSetup paperSize="9" scale="80" fitToHeight="0" orientation="landscape" r:id="rId1"/>
  <headerFooter>
    <oddHeader xml:space="preserve">&amp;L&amp;"-,Negrito"&amp;G&amp;C&amp;"-,Negrito"Parque Estadual de Furnas do Bom Jesus&amp;"-,Regular"
Trilha do Mirante&amp;RComposição de Preços
data base CPOS 174 - Novembro / 2019.
</oddHeader>
    <oddFooter>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5"/>
  <sheetViews>
    <sheetView tabSelected="1" view="pageBreakPreview" topLeftCell="A180" zoomScaleNormal="60" zoomScaleSheetLayoutView="100" workbookViewId="0">
      <selection activeCell="H173" sqref="A1:H173"/>
    </sheetView>
  </sheetViews>
  <sheetFormatPr defaultRowHeight="15" x14ac:dyDescent="0.25"/>
  <cols>
    <col min="1" max="1" width="22.5703125" style="190" customWidth="1"/>
    <col min="2" max="2" width="61.85546875" style="208" customWidth="1"/>
    <col min="3" max="3" width="10.42578125" style="191" customWidth="1"/>
    <col min="4" max="4" width="9.28515625" style="190" customWidth="1"/>
    <col min="5" max="5" width="12.7109375" style="191" bestFit="1" customWidth="1"/>
    <col min="6" max="6" width="10.42578125" style="191" customWidth="1"/>
    <col min="7" max="7" width="12.42578125" style="192" customWidth="1"/>
    <col min="8" max="8" width="16.7109375" style="192" customWidth="1"/>
    <col min="9" max="9" width="26.85546875" style="2" customWidth="1"/>
    <col min="10" max="13" width="0" style="2" hidden="1" customWidth="1"/>
    <col min="14" max="14" width="55.5703125" style="2" hidden="1" customWidth="1"/>
    <col min="15" max="17" width="0" style="2" hidden="1" customWidth="1"/>
    <col min="18" max="16384" width="9.140625" style="2"/>
  </cols>
  <sheetData>
    <row r="1" spans="1:8" s="190" customFormat="1" ht="45" x14ac:dyDescent="0.25">
      <c r="A1" s="313" t="s">
        <v>172</v>
      </c>
      <c r="B1" s="314" t="s">
        <v>169</v>
      </c>
      <c r="C1" s="315" t="s">
        <v>218</v>
      </c>
      <c r="D1" s="314" t="s">
        <v>220</v>
      </c>
      <c r="E1" s="316" t="s">
        <v>26</v>
      </c>
      <c r="F1" s="316" t="s">
        <v>219</v>
      </c>
      <c r="G1" s="316" t="s">
        <v>25</v>
      </c>
      <c r="H1" s="317" t="s">
        <v>24</v>
      </c>
    </row>
    <row r="2" spans="1:8" s="208" customFormat="1" ht="5.0999999999999996" customHeight="1" x14ac:dyDescent="0.25">
      <c r="A2" s="190"/>
      <c r="C2" s="191"/>
      <c r="D2" s="190"/>
      <c r="E2" s="191"/>
      <c r="F2" s="191"/>
      <c r="G2" s="192"/>
      <c r="H2" s="192"/>
    </row>
    <row r="3" spans="1:8" s="208" customFormat="1" ht="30" x14ac:dyDescent="0.25">
      <c r="A3" s="269" t="s">
        <v>178</v>
      </c>
      <c r="B3" s="270" t="s">
        <v>177</v>
      </c>
      <c r="C3" s="271">
        <v>1</v>
      </c>
      <c r="D3" s="272" t="s">
        <v>14</v>
      </c>
      <c r="E3" s="273"/>
      <c r="F3" s="273"/>
      <c r="G3" s="273"/>
      <c r="H3" s="274">
        <f>SUM(H4:H4)</f>
        <v>0</v>
      </c>
    </row>
    <row r="4" spans="1:8" s="208" customFormat="1" ht="30" x14ac:dyDescent="0.25">
      <c r="A4" s="275" t="s">
        <v>58</v>
      </c>
      <c r="B4" s="276" t="s">
        <v>246</v>
      </c>
      <c r="C4" s="277">
        <v>1</v>
      </c>
      <c r="D4" s="278" t="s">
        <v>29</v>
      </c>
      <c r="E4" s="279"/>
      <c r="F4" s="279"/>
      <c r="G4" s="280"/>
      <c r="H4" s="281">
        <f>C4*G4</f>
        <v>0</v>
      </c>
    </row>
    <row r="5" spans="1:8" s="208" customFormat="1" ht="5.0999999999999996" customHeight="1" x14ac:dyDescent="0.25">
      <c r="A5" s="212"/>
      <c r="B5" s="210"/>
      <c r="C5" s="211"/>
      <c r="D5" s="212"/>
      <c r="E5" s="211"/>
      <c r="F5" s="211"/>
      <c r="G5" s="12"/>
      <c r="H5" s="12"/>
    </row>
    <row r="6" spans="1:8" s="208" customFormat="1" hidden="1" x14ac:dyDescent="0.25">
      <c r="A6" s="213" t="s">
        <v>199</v>
      </c>
      <c r="B6" s="214" t="s">
        <v>165</v>
      </c>
      <c r="C6" s="217">
        <v>1</v>
      </c>
      <c r="D6" s="215" t="s">
        <v>15</v>
      </c>
      <c r="E6" s="216"/>
      <c r="F6" s="216"/>
      <c r="G6" s="216"/>
      <c r="H6" s="217">
        <f>SUM(H7:H9)</f>
        <v>0</v>
      </c>
    </row>
    <row r="7" spans="1:8" s="208" customFormat="1" ht="30" hidden="1" x14ac:dyDescent="0.25">
      <c r="A7" s="218" t="s">
        <v>58</v>
      </c>
      <c r="B7" s="219" t="s">
        <v>57</v>
      </c>
      <c r="C7" s="221">
        <v>1</v>
      </c>
      <c r="D7" s="222" t="s">
        <v>29</v>
      </c>
      <c r="E7" s="220"/>
      <c r="F7" s="220"/>
      <c r="G7" s="223"/>
      <c r="H7" s="223">
        <f t="shared" ref="H7:H9" si="0">G7*C7</f>
        <v>0</v>
      </c>
    </row>
    <row r="8" spans="1:8" s="208" customFormat="1" ht="30" hidden="1" x14ac:dyDescent="0.25">
      <c r="A8" s="218" t="s">
        <v>50</v>
      </c>
      <c r="B8" s="224" t="s">
        <v>49</v>
      </c>
      <c r="C8" s="221">
        <v>0.05</v>
      </c>
      <c r="D8" s="222" t="s">
        <v>48</v>
      </c>
      <c r="E8" s="220"/>
      <c r="F8" s="220"/>
      <c r="G8" s="223"/>
      <c r="H8" s="223">
        <f t="shared" si="0"/>
        <v>0</v>
      </c>
    </row>
    <row r="9" spans="1:8" s="208" customFormat="1" ht="30" hidden="1" x14ac:dyDescent="0.25">
      <c r="A9" s="225" t="s">
        <v>47</v>
      </c>
      <c r="B9" s="226" t="s">
        <v>46</v>
      </c>
      <c r="C9" s="227">
        <v>0.05</v>
      </c>
      <c r="D9" s="225" t="s">
        <v>17</v>
      </c>
      <c r="E9" s="220"/>
      <c r="F9" s="220"/>
      <c r="G9" s="223"/>
      <c r="H9" s="223">
        <f t="shared" si="0"/>
        <v>0</v>
      </c>
    </row>
    <row r="10" spans="1:8" s="208" customFormat="1" hidden="1" x14ac:dyDescent="0.25">
      <c r="A10" s="212"/>
      <c r="B10" s="210"/>
      <c r="C10" s="211"/>
      <c r="D10" s="212"/>
      <c r="E10" s="211"/>
      <c r="F10" s="211"/>
      <c r="G10" s="12"/>
      <c r="H10" s="12"/>
    </row>
    <row r="11" spans="1:8" s="208" customFormat="1" ht="30" hidden="1" x14ac:dyDescent="0.25">
      <c r="A11" s="228" t="s">
        <v>179</v>
      </c>
      <c r="B11" s="214" t="s">
        <v>166</v>
      </c>
      <c r="C11" s="217">
        <v>1</v>
      </c>
      <c r="D11" s="215" t="s">
        <v>14</v>
      </c>
      <c r="E11" s="216"/>
      <c r="F11" s="216"/>
      <c r="G11" s="216"/>
      <c r="H11" s="217">
        <f>SUM(H12:H14)</f>
        <v>0</v>
      </c>
    </row>
    <row r="12" spans="1:8" s="208" customFormat="1" ht="30" hidden="1" x14ac:dyDescent="0.25">
      <c r="A12" s="229" t="s">
        <v>50</v>
      </c>
      <c r="B12" s="230" t="s">
        <v>49</v>
      </c>
      <c r="C12" s="231">
        <v>0.05</v>
      </c>
      <c r="D12" s="232" t="s">
        <v>221</v>
      </c>
      <c r="E12" s="233"/>
      <c r="F12" s="234"/>
      <c r="G12" s="235"/>
      <c r="H12" s="235">
        <f t="shared" ref="H12:H13" si="1">G12*C12</f>
        <v>0</v>
      </c>
    </row>
    <row r="13" spans="1:8" s="208" customFormat="1" ht="30" hidden="1" x14ac:dyDescent="0.25">
      <c r="A13" s="236" t="s">
        <v>47</v>
      </c>
      <c r="B13" s="237" t="s">
        <v>46</v>
      </c>
      <c r="C13" s="238">
        <v>0.05</v>
      </c>
      <c r="D13" s="236" t="s">
        <v>17</v>
      </c>
      <c r="E13" s="239"/>
      <c r="F13" s="234"/>
      <c r="G13" s="235"/>
      <c r="H13" s="235">
        <f t="shared" si="1"/>
        <v>0</v>
      </c>
    </row>
    <row r="14" spans="1:8" s="208" customFormat="1" hidden="1" x14ac:dyDescent="0.25">
      <c r="A14" s="236" t="s">
        <v>73</v>
      </c>
      <c r="B14" s="240" t="s">
        <v>72</v>
      </c>
      <c r="C14" s="238">
        <v>0.05</v>
      </c>
      <c r="D14" s="236" t="s">
        <v>17</v>
      </c>
      <c r="E14" s="239"/>
      <c r="F14" s="234"/>
      <c r="G14" s="235"/>
      <c r="H14" s="231">
        <f>G14*C14</f>
        <v>0</v>
      </c>
    </row>
    <row r="15" spans="1:8" s="208" customFormat="1" hidden="1" x14ac:dyDescent="0.25">
      <c r="A15" s="212"/>
      <c r="B15" s="210"/>
      <c r="C15" s="211"/>
      <c r="D15" s="212"/>
      <c r="E15" s="211"/>
      <c r="F15" s="211"/>
      <c r="G15" s="12"/>
      <c r="H15" s="12"/>
    </row>
    <row r="16" spans="1:8" s="208" customFormat="1" x14ac:dyDescent="0.25">
      <c r="A16" s="282" t="s">
        <v>180</v>
      </c>
      <c r="B16" s="270" t="s">
        <v>200</v>
      </c>
      <c r="C16" s="283">
        <v>1</v>
      </c>
      <c r="D16" s="272" t="s">
        <v>14</v>
      </c>
      <c r="E16" s="273"/>
      <c r="F16" s="273"/>
      <c r="G16" s="273"/>
      <c r="H16" s="274">
        <f>SUM(H17:H23)</f>
        <v>0</v>
      </c>
    </row>
    <row r="17" spans="1:9" s="208" customFormat="1" ht="30" x14ac:dyDescent="0.25">
      <c r="A17" s="284" t="s">
        <v>50</v>
      </c>
      <c r="B17" s="230" t="s">
        <v>49</v>
      </c>
      <c r="C17" s="231">
        <v>0.06</v>
      </c>
      <c r="D17" s="232" t="s">
        <v>221</v>
      </c>
      <c r="E17" s="233"/>
      <c r="F17" s="234"/>
      <c r="G17" s="235"/>
      <c r="H17" s="285">
        <f t="shared" ref="H17:H19" si="2">G17*C17</f>
        <v>0</v>
      </c>
    </row>
    <row r="18" spans="1:9" s="208" customFormat="1" ht="30" x14ac:dyDescent="0.25">
      <c r="A18" s="286" t="s">
        <v>47</v>
      </c>
      <c r="B18" s="237" t="s">
        <v>46</v>
      </c>
      <c r="C18" s="231">
        <v>0.06</v>
      </c>
      <c r="D18" s="236" t="s">
        <v>17</v>
      </c>
      <c r="E18" s="239"/>
      <c r="F18" s="234"/>
      <c r="G18" s="235"/>
      <c r="H18" s="285">
        <f t="shared" si="2"/>
        <v>0</v>
      </c>
    </row>
    <row r="19" spans="1:9" s="208" customFormat="1" x14ac:dyDescent="0.25">
      <c r="A19" s="287" t="s">
        <v>33</v>
      </c>
      <c r="B19" s="242" t="s">
        <v>54</v>
      </c>
      <c r="C19" s="235">
        <v>1</v>
      </c>
      <c r="D19" s="232" t="s">
        <v>29</v>
      </c>
      <c r="E19" s="231"/>
      <c r="F19" s="220"/>
      <c r="G19" s="235"/>
      <c r="H19" s="285">
        <f t="shared" si="2"/>
        <v>0</v>
      </c>
    </row>
    <row r="20" spans="1:9" s="208" customFormat="1" x14ac:dyDescent="0.25">
      <c r="A20" s="287" t="s">
        <v>31</v>
      </c>
      <c r="B20" s="242" t="s">
        <v>30</v>
      </c>
      <c r="C20" s="231">
        <v>1</v>
      </c>
      <c r="D20" s="232" t="s">
        <v>29</v>
      </c>
      <c r="E20" s="231"/>
      <c r="F20" s="220"/>
      <c r="G20" s="235"/>
      <c r="H20" s="285">
        <f>G20*C20</f>
        <v>0</v>
      </c>
    </row>
    <row r="21" spans="1:9" s="208" customFormat="1" x14ac:dyDescent="0.25">
      <c r="A21" s="288" t="s">
        <v>262</v>
      </c>
      <c r="B21" s="243" t="s">
        <v>263</v>
      </c>
      <c r="C21" s="235">
        <v>1</v>
      </c>
      <c r="D21" s="244" t="s">
        <v>21</v>
      </c>
      <c r="E21" s="235"/>
      <c r="F21" s="231"/>
      <c r="G21" s="235"/>
      <c r="H21" s="285">
        <f>G21*C21</f>
        <v>0</v>
      </c>
    </row>
    <row r="22" spans="1:9" s="208" customFormat="1" ht="30" x14ac:dyDescent="0.25">
      <c r="A22" s="287" t="e">
        <f>#REF!</f>
        <v>#REF!</v>
      </c>
      <c r="B22" s="242" t="s">
        <v>71</v>
      </c>
      <c r="C22" s="231">
        <v>1</v>
      </c>
      <c r="D22" s="244" t="s">
        <v>19</v>
      </c>
      <c r="E22" s="231"/>
      <c r="F22" s="235"/>
      <c r="G22" s="235"/>
      <c r="H22" s="285">
        <f t="shared" ref="H22:H23" si="3">G22*C22</f>
        <v>0</v>
      </c>
    </row>
    <row r="23" spans="1:9" s="208" customFormat="1" ht="30" x14ac:dyDescent="0.25">
      <c r="A23" s="289" t="e">
        <f>#REF!</f>
        <v>#REF!</v>
      </c>
      <c r="B23" s="290" t="s">
        <v>213</v>
      </c>
      <c r="C23" s="291">
        <v>2</v>
      </c>
      <c r="D23" s="292" t="s">
        <v>19</v>
      </c>
      <c r="E23" s="291"/>
      <c r="F23" s="293"/>
      <c r="G23" s="293"/>
      <c r="H23" s="188">
        <f t="shared" si="3"/>
        <v>0</v>
      </c>
    </row>
    <row r="24" spans="1:9" s="208" customFormat="1" ht="5.0999999999999996" customHeight="1" x14ac:dyDescent="0.25">
      <c r="A24" s="19"/>
      <c r="B24" s="20"/>
      <c r="C24" s="101"/>
      <c r="D24" s="19"/>
      <c r="E24" s="98"/>
      <c r="F24" s="18"/>
      <c r="G24" s="18"/>
      <c r="H24" s="18"/>
      <c r="I24" s="13"/>
    </row>
    <row r="25" spans="1:9" s="208" customFormat="1" ht="30" hidden="1" x14ac:dyDescent="0.25">
      <c r="A25" s="228" t="s">
        <v>181</v>
      </c>
      <c r="B25" s="245" t="s">
        <v>201</v>
      </c>
      <c r="C25" s="217">
        <v>1</v>
      </c>
      <c r="D25" s="215" t="s">
        <v>14</v>
      </c>
      <c r="E25" s="216"/>
      <c r="F25" s="216"/>
      <c r="G25" s="216"/>
      <c r="H25" s="217">
        <f>SUM(H26:H28)</f>
        <v>0</v>
      </c>
    </row>
    <row r="26" spans="1:9" s="208" customFormat="1" ht="30" hidden="1" x14ac:dyDescent="0.25">
      <c r="A26" s="229" t="s">
        <v>70</v>
      </c>
      <c r="B26" s="230" t="s">
        <v>69</v>
      </c>
      <c r="C26" s="231">
        <v>0.9</v>
      </c>
      <c r="D26" s="232" t="s">
        <v>222</v>
      </c>
      <c r="E26" s="239"/>
      <c r="F26" s="234"/>
      <c r="G26" s="235"/>
      <c r="H26" s="235">
        <f>G26*C26</f>
        <v>0</v>
      </c>
    </row>
    <row r="27" spans="1:9" s="208" customFormat="1" ht="30" hidden="1" x14ac:dyDescent="0.25">
      <c r="A27" s="229" t="s">
        <v>50</v>
      </c>
      <c r="B27" s="230" t="s">
        <v>49</v>
      </c>
      <c r="C27" s="231">
        <v>0.05</v>
      </c>
      <c r="D27" s="232" t="s">
        <v>221</v>
      </c>
      <c r="E27" s="233"/>
      <c r="F27" s="234"/>
      <c r="G27" s="235"/>
      <c r="H27" s="235">
        <f t="shared" ref="H27:H28" si="4">G27*C27</f>
        <v>0</v>
      </c>
    </row>
    <row r="28" spans="1:9" s="208" customFormat="1" ht="30" hidden="1" x14ac:dyDescent="0.25">
      <c r="A28" s="236" t="s">
        <v>47</v>
      </c>
      <c r="B28" s="237" t="s">
        <v>46</v>
      </c>
      <c r="C28" s="238">
        <v>0.05</v>
      </c>
      <c r="D28" s="236" t="s">
        <v>17</v>
      </c>
      <c r="E28" s="239"/>
      <c r="F28" s="234"/>
      <c r="G28" s="235"/>
      <c r="H28" s="235">
        <f t="shared" si="4"/>
        <v>0</v>
      </c>
    </row>
    <row r="29" spans="1:9" s="208" customFormat="1" hidden="1" x14ac:dyDescent="0.25">
      <c r="A29" s="212"/>
      <c r="B29" s="210"/>
      <c r="C29" s="211"/>
      <c r="D29" s="212"/>
      <c r="E29" s="211"/>
      <c r="F29" s="211"/>
      <c r="G29" s="12"/>
      <c r="H29" s="12"/>
    </row>
    <row r="30" spans="1:9" s="208" customFormat="1" ht="16.5" hidden="1" x14ac:dyDescent="0.25">
      <c r="A30" s="228" t="s">
        <v>182</v>
      </c>
      <c r="B30" s="214" t="s">
        <v>202</v>
      </c>
      <c r="C30" s="217">
        <v>1</v>
      </c>
      <c r="D30" s="215" t="s">
        <v>55</v>
      </c>
      <c r="E30" s="216"/>
      <c r="F30" s="216"/>
      <c r="G30" s="216"/>
      <c r="H30" s="216">
        <f>SUM(H31:H33)</f>
        <v>0</v>
      </c>
    </row>
    <row r="31" spans="1:9" s="208" customFormat="1" hidden="1" x14ac:dyDescent="0.25">
      <c r="A31" s="241" t="s">
        <v>33</v>
      </c>
      <c r="B31" s="242" t="s">
        <v>54</v>
      </c>
      <c r="C31" s="235">
        <v>1</v>
      </c>
      <c r="D31" s="232" t="s">
        <v>29</v>
      </c>
      <c r="E31" s="231"/>
      <c r="F31" s="235"/>
      <c r="G31" s="235"/>
      <c r="H31" s="235">
        <f t="shared" ref="H31" si="5">G31*C31</f>
        <v>0</v>
      </c>
    </row>
    <row r="32" spans="1:9" s="208" customFormat="1" hidden="1" x14ac:dyDescent="0.25">
      <c r="A32" s="241" t="s">
        <v>31</v>
      </c>
      <c r="B32" s="242" t="s">
        <v>30</v>
      </c>
      <c r="C32" s="231">
        <v>1</v>
      </c>
      <c r="D32" s="232" t="s">
        <v>29</v>
      </c>
      <c r="E32" s="231"/>
      <c r="F32" s="235"/>
      <c r="G32" s="235"/>
      <c r="H32" s="235">
        <f>G32*C32</f>
        <v>0</v>
      </c>
    </row>
    <row r="33" spans="1:9" s="208" customFormat="1" ht="30" hidden="1" x14ac:dyDescent="0.25">
      <c r="A33" s="241" t="e">
        <f>#REF!</f>
        <v>#REF!</v>
      </c>
      <c r="B33" s="242" t="s">
        <v>68</v>
      </c>
      <c r="C33" s="231">
        <v>1</v>
      </c>
      <c r="D33" s="244" t="s">
        <v>19</v>
      </c>
      <c r="E33" s="231"/>
      <c r="F33" s="235"/>
      <c r="G33" s="235"/>
      <c r="H33" s="235">
        <f>G33*C33</f>
        <v>0</v>
      </c>
    </row>
    <row r="34" spans="1:9" s="208" customFormat="1" hidden="1" x14ac:dyDescent="0.25">
      <c r="A34" s="212"/>
      <c r="B34" s="210"/>
      <c r="C34" s="211"/>
      <c r="D34" s="212"/>
      <c r="E34" s="211"/>
      <c r="F34" s="211"/>
      <c r="G34" s="12"/>
      <c r="H34" s="12"/>
    </row>
    <row r="35" spans="1:9" s="208" customFormat="1" ht="16.5" x14ac:dyDescent="0.25">
      <c r="A35" s="282" t="s">
        <v>183</v>
      </c>
      <c r="B35" s="270" t="s">
        <v>203</v>
      </c>
      <c r="C35" s="283">
        <v>1</v>
      </c>
      <c r="D35" s="272" t="s">
        <v>55</v>
      </c>
      <c r="E35" s="273"/>
      <c r="F35" s="273"/>
      <c r="G35" s="273"/>
      <c r="H35" s="294">
        <f>SUM(H36:H42)</f>
        <v>0</v>
      </c>
    </row>
    <row r="36" spans="1:9" s="208" customFormat="1" x14ac:dyDescent="0.25">
      <c r="A36" s="287" t="s">
        <v>33</v>
      </c>
      <c r="B36" s="242" t="s">
        <v>54</v>
      </c>
      <c r="C36" s="235">
        <v>1.4</v>
      </c>
      <c r="D36" s="232" t="s">
        <v>29</v>
      </c>
      <c r="E36" s="231"/>
      <c r="F36" s="220"/>
      <c r="G36" s="235"/>
      <c r="H36" s="285">
        <f t="shared" ref="H36" si="6">G36*C36</f>
        <v>0</v>
      </c>
    </row>
    <row r="37" spans="1:9" s="208" customFormat="1" x14ac:dyDescent="0.25">
      <c r="A37" s="287" t="s">
        <v>31</v>
      </c>
      <c r="B37" s="242" t="s">
        <v>30</v>
      </c>
      <c r="C37" s="231">
        <v>2.8</v>
      </c>
      <c r="D37" s="232" t="s">
        <v>29</v>
      </c>
      <c r="E37" s="231"/>
      <c r="F37" s="220"/>
      <c r="G37" s="235"/>
      <c r="H37" s="285">
        <f>G37*C37</f>
        <v>0</v>
      </c>
    </row>
    <row r="38" spans="1:9" s="208" customFormat="1" ht="30" x14ac:dyDescent="0.25">
      <c r="A38" s="284" t="s">
        <v>50</v>
      </c>
      <c r="B38" s="230" t="s">
        <v>49</v>
      </c>
      <c r="C38" s="231">
        <v>0.3</v>
      </c>
      <c r="D38" s="232" t="s">
        <v>221</v>
      </c>
      <c r="E38" s="233"/>
      <c r="F38" s="234"/>
      <c r="G38" s="235"/>
      <c r="H38" s="285">
        <f t="shared" ref="H38:H42" si="7">G38*C38</f>
        <v>0</v>
      </c>
    </row>
    <row r="39" spans="1:9" s="208" customFormat="1" ht="30" x14ac:dyDescent="0.25">
      <c r="A39" s="286" t="s">
        <v>47</v>
      </c>
      <c r="B39" s="237" t="s">
        <v>46</v>
      </c>
      <c r="C39" s="238">
        <v>0.3</v>
      </c>
      <c r="D39" s="236" t="s">
        <v>17</v>
      </c>
      <c r="E39" s="239"/>
      <c r="F39" s="234"/>
      <c r="G39" s="235"/>
      <c r="H39" s="285">
        <f t="shared" si="7"/>
        <v>0</v>
      </c>
    </row>
    <row r="40" spans="1:9" s="208" customFormat="1" ht="30" x14ac:dyDescent="0.25">
      <c r="A40" s="287" t="e">
        <f>#REF!</f>
        <v>#REF!</v>
      </c>
      <c r="B40" s="242" t="s">
        <v>67</v>
      </c>
      <c r="C40" s="231">
        <v>1</v>
      </c>
      <c r="D40" s="244" t="s">
        <v>19</v>
      </c>
      <c r="E40" s="231"/>
      <c r="F40" s="235"/>
      <c r="G40" s="235"/>
      <c r="H40" s="285">
        <f t="shared" si="7"/>
        <v>0</v>
      </c>
    </row>
    <row r="41" spans="1:9" s="208" customFormat="1" ht="30" x14ac:dyDescent="0.25">
      <c r="A41" s="288" t="e">
        <f>#REF!</f>
        <v>#REF!</v>
      </c>
      <c r="B41" s="246" t="s">
        <v>257</v>
      </c>
      <c r="C41" s="231">
        <v>1</v>
      </c>
      <c r="D41" s="244" t="s">
        <v>19</v>
      </c>
      <c r="E41" s="231"/>
      <c r="F41" s="235"/>
      <c r="G41" s="235"/>
      <c r="H41" s="285">
        <f t="shared" si="7"/>
        <v>0</v>
      </c>
    </row>
    <row r="42" spans="1:9" s="208" customFormat="1" x14ac:dyDescent="0.25">
      <c r="A42" s="295" t="s">
        <v>42</v>
      </c>
      <c r="B42" s="290" t="s">
        <v>41</v>
      </c>
      <c r="C42" s="293">
        <v>0.25</v>
      </c>
      <c r="D42" s="296" t="s">
        <v>17</v>
      </c>
      <c r="E42" s="297"/>
      <c r="F42" s="298"/>
      <c r="G42" s="293"/>
      <c r="H42" s="188">
        <f t="shared" si="7"/>
        <v>0</v>
      </c>
      <c r="I42" s="13"/>
    </row>
    <row r="43" spans="1:9" s="208" customFormat="1" ht="5.0999999999999996" customHeight="1" x14ac:dyDescent="0.25">
      <c r="A43" s="212"/>
      <c r="B43" s="210"/>
      <c r="C43" s="211"/>
      <c r="D43" s="212"/>
      <c r="E43" s="211"/>
      <c r="F43" s="211"/>
      <c r="G43" s="12"/>
      <c r="H43" s="12"/>
    </row>
    <row r="44" spans="1:9" s="208" customFormat="1" ht="30" hidden="1" x14ac:dyDescent="0.25">
      <c r="A44" s="228" t="s">
        <v>184</v>
      </c>
      <c r="B44" s="214" t="s">
        <v>204</v>
      </c>
      <c r="C44" s="217">
        <v>1</v>
      </c>
      <c r="D44" s="215" t="s">
        <v>14</v>
      </c>
      <c r="E44" s="216"/>
      <c r="F44" s="216"/>
      <c r="G44" s="216"/>
      <c r="H44" s="217">
        <f>SUM(H45:H49)</f>
        <v>0</v>
      </c>
    </row>
    <row r="45" spans="1:9" s="208" customFormat="1" hidden="1" x14ac:dyDescent="0.25">
      <c r="A45" s="241" t="s">
        <v>33</v>
      </c>
      <c r="B45" s="242" t="s">
        <v>54</v>
      </c>
      <c r="C45" s="235">
        <v>1.4</v>
      </c>
      <c r="D45" s="232" t="s">
        <v>29</v>
      </c>
      <c r="E45" s="231"/>
      <c r="F45" s="235"/>
      <c r="G45" s="235"/>
      <c r="H45" s="235">
        <f t="shared" ref="H45" si="8">G45*C45</f>
        <v>0</v>
      </c>
    </row>
    <row r="46" spans="1:9" s="208" customFormat="1" hidden="1" x14ac:dyDescent="0.25">
      <c r="A46" s="241" t="s">
        <v>31</v>
      </c>
      <c r="B46" s="242" t="s">
        <v>30</v>
      </c>
      <c r="C46" s="231">
        <v>2.8</v>
      </c>
      <c r="D46" s="232" t="s">
        <v>29</v>
      </c>
      <c r="E46" s="231"/>
      <c r="F46" s="235"/>
      <c r="G46" s="235"/>
      <c r="H46" s="235">
        <f>G46*C46</f>
        <v>0</v>
      </c>
    </row>
    <row r="47" spans="1:9" s="208" customFormat="1" ht="30" hidden="1" x14ac:dyDescent="0.25">
      <c r="A47" s="241" t="e">
        <f>#REF!</f>
        <v>#REF!</v>
      </c>
      <c r="B47" s="242" t="s">
        <v>214</v>
      </c>
      <c r="C47" s="231">
        <v>2</v>
      </c>
      <c r="D47" s="244" t="s">
        <v>19</v>
      </c>
      <c r="E47" s="231"/>
      <c r="F47" s="235"/>
      <c r="G47" s="235"/>
      <c r="H47" s="235">
        <f t="shared" ref="H47:H49" si="9">G47*C47</f>
        <v>0</v>
      </c>
    </row>
    <row r="48" spans="1:9" s="208" customFormat="1" hidden="1" x14ac:dyDescent="0.25">
      <c r="A48" s="241" t="e">
        <f>#REF!</f>
        <v>#REF!</v>
      </c>
      <c r="B48" s="242" t="s">
        <v>168</v>
      </c>
      <c r="C48" s="231">
        <v>4</v>
      </c>
      <c r="D48" s="232" t="s">
        <v>18</v>
      </c>
      <c r="E48" s="231"/>
      <c r="F48" s="231"/>
      <c r="G48" s="235"/>
      <c r="H48" s="235">
        <f t="shared" si="9"/>
        <v>0</v>
      </c>
    </row>
    <row r="49" spans="1:9" s="208" customFormat="1" hidden="1" x14ac:dyDescent="0.25">
      <c r="A49" s="236" t="s">
        <v>42</v>
      </c>
      <c r="B49" s="242" t="s">
        <v>41</v>
      </c>
      <c r="C49" s="235">
        <v>0.5</v>
      </c>
      <c r="D49" s="232" t="s">
        <v>17</v>
      </c>
      <c r="E49" s="239"/>
      <c r="F49" s="234"/>
      <c r="G49" s="235"/>
      <c r="H49" s="235">
        <f t="shared" si="9"/>
        <v>0</v>
      </c>
      <c r="I49" s="13"/>
    </row>
    <row r="50" spans="1:9" s="208" customFormat="1" hidden="1" x14ac:dyDescent="0.25">
      <c r="A50" s="212"/>
      <c r="B50" s="210"/>
      <c r="C50" s="211"/>
      <c r="D50" s="212"/>
      <c r="E50" s="211"/>
      <c r="F50" s="211"/>
      <c r="G50" s="12"/>
      <c r="H50" s="12"/>
    </row>
    <row r="51" spans="1:9" s="208" customFormat="1" ht="30" x14ac:dyDescent="0.25">
      <c r="A51" s="282" t="s">
        <v>270</v>
      </c>
      <c r="B51" s="270" t="s">
        <v>271</v>
      </c>
      <c r="C51" s="283">
        <v>1</v>
      </c>
      <c r="D51" s="272" t="s">
        <v>14</v>
      </c>
      <c r="E51" s="273"/>
      <c r="F51" s="273"/>
      <c r="G51" s="273"/>
      <c r="H51" s="294">
        <f>SUM(H52:H58)</f>
        <v>0</v>
      </c>
    </row>
    <row r="52" spans="1:9" s="208" customFormat="1" x14ac:dyDescent="0.25">
      <c r="A52" s="287" t="s">
        <v>33</v>
      </c>
      <c r="B52" s="242" t="s">
        <v>54</v>
      </c>
      <c r="C52" s="235">
        <v>4</v>
      </c>
      <c r="D52" s="232" t="s">
        <v>29</v>
      </c>
      <c r="E52" s="231"/>
      <c r="F52" s="220"/>
      <c r="G52" s="235"/>
      <c r="H52" s="285">
        <f>G52*C52</f>
        <v>0</v>
      </c>
    </row>
    <row r="53" spans="1:9" s="208" customFormat="1" x14ac:dyDescent="0.25">
      <c r="A53" s="287" t="s">
        <v>31</v>
      </c>
      <c r="B53" s="242" t="s">
        <v>30</v>
      </c>
      <c r="C53" s="231">
        <v>4</v>
      </c>
      <c r="D53" s="232" t="s">
        <v>29</v>
      </c>
      <c r="E53" s="231"/>
      <c r="F53" s="220"/>
      <c r="G53" s="235"/>
      <c r="H53" s="285">
        <f t="shared" ref="H53:H60" si="10">G53*C53</f>
        <v>0</v>
      </c>
    </row>
    <row r="54" spans="1:9" s="208" customFormat="1" x14ac:dyDescent="0.25">
      <c r="A54" s="287" t="s">
        <v>229</v>
      </c>
      <c r="B54" s="242" t="s">
        <v>230</v>
      </c>
      <c r="C54" s="235">
        <v>2</v>
      </c>
      <c r="D54" s="232" t="s">
        <v>15</v>
      </c>
      <c r="E54" s="231"/>
      <c r="F54" s="220"/>
      <c r="G54" s="235"/>
      <c r="H54" s="285">
        <f t="shared" si="10"/>
        <v>0</v>
      </c>
    </row>
    <row r="55" spans="1:9" s="208" customFormat="1" ht="45" x14ac:dyDescent="0.25">
      <c r="A55" s="287" t="s">
        <v>173</v>
      </c>
      <c r="B55" s="242" t="s">
        <v>272</v>
      </c>
      <c r="C55" s="231">
        <v>1</v>
      </c>
      <c r="D55" s="244" t="s">
        <v>19</v>
      </c>
      <c r="E55" s="231"/>
      <c r="F55" s="235"/>
      <c r="G55" s="235"/>
      <c r="H55" s="285">
        <f t="shared" si="10"/>
        <v>0</v>
      </c>
    </row>
    <row r="56" spans="1:9" s="208" customFormat="1" ht="30" x14ac:dyDescent="0.25">
      <c r="A56" s="287" t="s">
        <v>174</v>
      </c>
      <c r="B56" s="242" t="s">
        <v>214</v>
      </c>
      <c r="C56" s="231">
        <v>2</v>
      </c>
      <c r="D56" s="244" t="s">
        <v>19</v>
      </c>
      <c r="E56" s="231"/>
      <c r="F56" s="235"/>
      <c r="G56" s="235"/>
      <c r="H56" s="285">
        <f t="shared" si="10"/>
        <v>0</v>
      </c>
    </row>
    <row r="57" spans="1:9" s="208" customFormat="1" x14ac:dyDescent="0.25">
      <c r="A57" s="287" t="s">
        <v>176</v>
      </c>
      <c r="B57" s="242" t="s">
        <v>168</v>
      </c>
      <c r="C57" s="231">
        <v>4</v>
      </c>
      <c r="D57" s="232" t="s">
        <v>18</v>
      </c>
      <c r="E57" s="231"/>
      <c r="F57" s="231"/>
      <c r="G57" s="235"/>
      <c r="H57" s="285">
        <f t="shared" si="10"/>
        <v>0</v>
      </c>
    </row>
    <row r="58" spans="1:9" s="208" customFormat="1" ht="30" x14ac:dyDescent="0.25">
      <c r="A58" s="288" t="s">
        <v>175</v>
      </c>
      <c r="B58" s="243" t="s">
        <v>273</v>
      </c>
      <c r="C58" s="235">
        <v>2</v>
      </c>
      <c r="D58" s="244" t="s">
        <v>19</v>
      </c>
      <c r="E58" s="235"/>
      <c r="F58" s="231"/>
      <c r="G58" s="235"/>
      <c r="H58" s="285">
        <f t="shared" si="10"/>
        <v>0</v>
      </c>
    </row>
    <row r="59" spans="1:9" s="208" customFormat="1" x14ac:dyDescent="0.25">
      <c r="A59" s="288" t="s">
        <v>262</v>
      </c>
      <c r="B59" s="243" t="s">
        <v>263</v>
      </c>
      <c r="C59" s="235">
        <v>1</v>
      </c>
      <c r="D59" s="244" t="s">
        <v>21</v>
      </c>
      <c r="E59" s="235"/>
      <c r="F59" s="231"/>
      <c r="G59" s="235"/>
      <c r="H59" s="285">
        <f t="shared" si="10"/>
        <v>0</v>
      </c>
    </row>
    <row r="60" spans="1:9" s="208" customFormat="1" x14ac:dyDescent="0.25">
      <c r="A60" s="295" t="s">
        <v>42</v>
      </c>
      <c r="B60" s="290" t="s">
        <v>41</v>
      </c>
      <c r="C60" s="293">
        <v>0.5</v>
      </c>
      <c r="D60" s="296" t="s">
        <v>17</v>
      </c>
      <c r="E60" s="297"/>
      <c r="F60" s="298"/>
      <c r="G60" s="293"/>
      <c r="H60" s="188">
        <f t="shared" si="10"/>
        <v>0</v>
      </c>
    </row>
    <row r="61" spans="1:9" s="208" customFormat="1" ht="5.0999999999999996" customHeight="1" x14ac:dyDescent="0.25">
      <c r="A61" s="212"/>
      <c r="B61" s="210"/>
      <c r="C61" s="211"/>
      <c r="D61" s="212"/>
      <c r="E61" s="211"/>
      <c r="F61" s="211"/>
      <c r="G61" s="12"/>
      <c r="H61" s="12"/>
    </row>
    <row r="62" spans="1:9" s="208" customFormat="1" ht="30" hidden="1" x14ac:dyDescent="0.25">
      <c r="A62" s="228" t="s">
        <v>185</v>
      </c>
      <c r="B62" s="214" t="s">
        <v>205</v>
      </c>
      <c r="C62" s="217">
        <v>1</v>
      </c>
      <c r="D62" s="215" t="s">
        <v>14</v>
      </c>
      <c r="E62" s="216"/>
      <c r="F62" s="216"/>
      <c r="G62" s="216"/>
      <c r="H62" s="217">
        <f>SUM(H63:H67)</f>
        <v>0</v>
      </c>
    </row>
    <row r="63" spans="1:9" s="208" customFormat="1" hidden="1" x14ac:dyDescent="0.25">
      <c r="A63" s="229" t="s">
        <v>43</v>
      </c>
      <c r="B63" s="242" t="s">
        <v>170</v>
      </c>
      <c r="C63" s="238">
        <v>1.5</v>
      </c>
      <c r="D63" s="236" t="s">
        <v>29</v>
      </c>
      <c r="E63" s="231"/>
      <c r="F63" s="247"/>
      <c r="G63" s="235"/>
      <c r="H63" s="235">
        <f t="shared" ref="H63:H67" si="11">G63*C63</f>
        <v>0</v>
      </c>
    </row>
    <row r="64" spans="1:9" s="208" customFormat="1" hidden="1" x14ac:dyDescent="0.25">
      <c r="A64" s="229" t="s">
        <v>66</v>
      </c>
      <c r="B64" s="242" t="s">
        <v>171</v>
      </c>
      <c r="C64" s="238">
        <f>C63</f>
        <v>1.5</v>
      </c>
      <c r="D64" s="236" t="s">
        <v>29</v>
      </c>
      <c r="E64" s="231"/>
      <c r="F64" s="247"/>
      <c r="G64" s="235"/>
      <c r="H64" s="235">
        <f t="shared" si="11"/>
        <v>0</v>
      </c>
    </row>
    <row r="65" spans="1:9" s="208" customFormat="1" hidden="1" x14ac:dyDescent="0.25">
      <c r="A65" s="236" t="s">
        <v>65</v>
      </c>
      <c r="B65" s="240" t="s">
        <v>64</v>
      </c>
      <c r="C65" s="238">
        <v>1</v>
      </c>
      <c r="D65" s="236" t="s">
        <v>18</v>
      </c>
      <c r="E65" s="239"/>
      <c r="F65" s="234"/>
      <c r="G65" s="235"/>
      <c r="H65" s="235">
        <f t="shared" si="11"/>
        <v>0</v>
      </c>
    </row>
    <row r="66" spans="1:9" s="208" customFormat="1" hidden="1" x14ac:dyDescent="0.25">
      <c r="A66" s="229" t="s">
        <v>63</v>
      </c>
      <c r="B66" s="242" t="s">
        <v>62</v>
      </c>
      <c r="C66" s="238">
        <v>4</v>
      </c>
      <c r="D66" s="244" t="s">
        <v>19</v>
      </c>
      <c r="E66" s="231"/>
      <c r="F66" s="247"/>
      <c r="G66" s="235"/>
      <c r="H66" s="235">
        <f t="shared" si="11"/>
        <v>0</v>
      </c>
    </row>
    <row r="67" spans="1:9" s="208" customFormat="1" hidden="1" x14ac:dyDescent="0.25">
      <c r="A67" s="236" t="s">
        <v>42</v>
      </c>
      <c r="B67" s="242" t="s">
        <v>41</v>
      </c>
      <c r="C67" s="235">
        <v>0.5</v>
      </c>
      <c r="D67" s="232" t="s">
        <v>17</v>
      </c>
      <c r="E67" s="239"/>
      <c r="F67" s="234"/>
      <c r="G67" s="235"/>
      <c r="H67" s="235">
        <f t="shared" si="11"/>
        <v>0</v>
      </c>
      <c r="I67" s="13"/>
    </row>
    <row r="68" spans="1:9" s="208" customFormat="1" hidden="1" x14ac:dyDescent="0.25">
      <c r="A68" s="212"/>
      <c r="B68" s="210"/>
      <c r="C68" s="211"/>
      <c r="D68" s="212"/>
      <c r="E68" s="211"/>
      <c r="F68" s="211"/>
      <c r="G68" s="12"/>
      <c r="H68" s="12"/>
    </row>
    <row r="69" spans="1:9" s="208" customFormat="1" ht="30" x14ac:dyDescent="0.25">
      <c r="A69" s="282" t="s">
        <v>186</v>
      </c>
      <c r="B69" s="270" t="s">
        <v>261</v>
      </c>
      <c r="C69" s="283">
        <v>1</v>
      </c>
      <c r="D69" s="272" t="s">
        <v>14</v>
      </c>
      <c r="E69" s="273"/>
      <c r="F69" s="273"/>
      <c r="G69" s="273"/>
      <c r="H69" s="274">
        <f>SUM(H70:H75)</f>
        <v>0</v>
      </c>
    </row>
    <row r="70" spans="1:9" s="208" customFormat="1" x14ac:dyDescent="0.25">
      <c r="A70" s="288" t="e">
        <f>#REF!</f>
        <v>#REF!</v>
      </c>
      <c r="B70" s="243" t="s">
        <v>255</v>
      </c>
      <c r="C70" s="235">
        <v>0.5</v>
      </c>
      <c r="D70" s="244" t="s">
        <v>19</v>
      </c>
      <c r="E70" s="231"/>
      <c r="F70" s="231"/>
      <c r="G70" s="235"/>
      <c r="H70" s="285">
        <f t="shared" ref="H70" si="12">G70*C70</f>
        <v>0</v>
      </c>
    </row>
    <row r="71" spans="1:9" s="208" customFormat="1" ht="30" x14ac:dyDescent="0.25">
      <c r="A71" s="288" t="e">
        <f>#REF!</f>
        <v>#REF!</v>
      </c>
      <c r="B71" s="243" t="s">
        <v>256</v>
      </c>
      <c r="C71" s="235">
        <v>1</v>
      </c>
      <c r="D71" s="244" t="s">
        <v>19</v>
      </c>
      <c r="E71" s="235"/>
      <c r="F71" s="231"/>
      <c r="G71" s="235"/>
      <c r="H71" s="285">
        <f>G71*C71</f>
        <v>0</v>
      </c>
    </row>
    <row r="72" spans="1:9" s="208" customFormat="1" x14ac:dyDescent="0.25">
      <c r="A72" s="287" t="s">
        <v>33</v>
      </c>
      <c r="B72" s="242" t="s">
        <v>54</v>
      </c>
      <c r="C72" s="235">
        <v>1</v>
      </c>
      <c r="D72" s="232" t="s">
        <v>29</v>
      </c>
      <c r="E72" s="231"/>
      <c r="F72" s="220"/>
      <c r="G72" s="235"/>
      <c r="H72" s="285">
        <f>G72*C72</f>
        <v>0</v>
      </c>
    </row>
    <row r="73" spans="1:9" s="208" customFormat="1" x14ac:dyDescent="0.25">
      <c r="A73" s="287" t="s">
        <v>31</v>
      </c>
      <c r="B73" s="242" t="s">
        <v>30</v>
      </c>
      <c r="C73" s="231">
        <v>1</v>
      </c>
      <c r="D73" s="232" t="s">
        <v>29</v>
      </c>
      <c r="E73" s="231"/>
      <c r="F73" s="220"/>
      <c r="G73" s="235"/>
      <c r="H73" s="285">
        <f t="shared" ref="H73:H75" si="13">G73*C73</f>
        <v>0</v>
      </c>
    </row>
    <row r="74" spans="1:9" s="208" customFormat="1" x14ac:dyDescent="0.25">
      <c r="A74" s="287" t="s">
        <v>262</v>
      </c>
      <c r="B74" s="242" t="s">
        <v>263</v>
      </c>
      <c r="C74" s="231">
        <v>1</v>
      </c>
      <c r="D74" s="232" t="s">
        <v>21</v>
      </c>
      <c r="E74" s="231"/>
      <c r="F74" s="231"/>
      <c r="G74" s="235"/>
      <c r="H74" s="285">
        <f t="shared" si="13"/>
        <v>0</v>
      </c>
    </row>
    <row r="75" spans="1:9" s="208" customFormat="1" x14ac:dyDescent="0.25">
      <c r="A75" s="295" t="s">
        <v>42</v>
      </c>
      <c r="B75" s="290" t="s">
        <v>41</v>
      </c>
      <c r="C75" s="293">
        <v>0.25</v>
      </c>
      <c r="D75" s="296" t="s">
        <v>17</v>
      </c>
      <c r="E75" s="297"/>
      <c r="F75" s="298"/>
      <c r="G75" s="293"/>
      <c r="H75" s="188">
        <f t="shared" si="13"/>
        <v>0</v>
      </c>
      <c r="I75" s="13"/>
    </row>
    <row r="76" spans="1:9" s="208" customFormat="1" ht="5.0999999999999996" customHeight="1" x14ac:dyDescent="0.25">
      <c r="A76" s="212"/>
      <c r="B76" s="210"/>
      <c r="C76" s="211"/>
      <c r="D76" s="212"/>
      <c r="E76" s="211"/>
      <c r="F76" s="211"/>
      <c r="G76" s="12"/>
      <c r="H76" s="12"/>
    </row>
    <row r="77" spans="1:9" s="208" customFormat="1" hidden="1" x14ac:dyDescent="0.25">
      <c r="A77" s="228" t="s">
        <v>187</v>
      </c>
      <c r="B77" s="245" t="s">
        <v>12</v>
      </c>
      <c r="C77" s="217">
        <v>1</v>
      </c>
      <c r="D77" s="215" t="s">
        <v>27</v>
      </c>
      <c r="E77" s="216"/>
      <c r="F77" s="216"/>
      <c r="G77" s="216"/>
      <c r="H77" s="216">
        <f>SUM(H78:H80)</f>
        <v>0</v>
      </c>
    </row>
    <row r="78" spans="1:9" s="208" customFormat="1" hidden="1" x14ac:dyDescent="0.25">
      <c r="A78" s="241" t="s">
        <v>34</v>
      </c>
      <c r="B78" s="243" t="s">
        <v>60</v>
      </c>
      <c r="C78" s="235">
        <v>2</v>
      </c>
      <c r="D78" s="232" t="s">
        <v>29</v>
      </c>
      <c r="E78" s="235"/>
      <c r="F78" s="231"/>
      <c r="G78" s="235"/>
      <c r="H78" s="235">
        <f>G78*C78</f>
        <v>0</v>
      </c>
    </row>
    <row r="79" spans="1:9" s="208" customFormat="1" hidden="1" x14ac:dyDescent="0.25">
      <c r="A79" s="241" t="s">
        <v>31</v>
      </c>
      <c r="B79" s="242" t="s">
        <v>30</v>
      </c>
      <c r="C79" s="231">
        <v>4</v>
      </c>
      <c r="D79" s="232" t="s">
        <v>29</v>
      </c>
      <c r="E79" s="231"/>
      <c r="F79" s="231"/>
      <c r="G79" s="235"/>
      <c r="H79" s="235">
        <f>G79*C79</f>
        <v>0</v>
      </c>
    </row>
    <row r="80" spans="1:9" s="208" customFormat="1" ht="30" hidden="1" x14ac:dyDescent="0.25">
      <c r="A80" s="232" t="e">
        <f>#REF!</f>
        <v>#REF!</v>
      </c>
      <c r="B80" s="242" t="s">
        <v>167</v>
      </c>
      <c r="C80" s="235">
        <v>1</v>
      </c>
      <c r="D80" s="244" t="s">
        <v>40</v>
      </c>
      <c r="E80" s="231"/>
      <c r="F80" s="231"/>
      <c r="G80" s="235"/>
      <c r="H80" s="235">
        <f>G80*C80</f>
        <v>0</v>
      </c>
    </row>
    <row r="81" spans="1:9" s="208" customFormat="1" hidden="1" x14ac:dyDescent="0.25">
      <c r="A81" s="108"/>
      <c r="B81" s="8"/>
      <c r="C81" s="100"/>
      <c r="D81" s="108"/>
      <c r="E81" s="100"/>
      <c r="F81" s="100"/>
      <c r="G81" s="8"/>
      <c r="H81" s="8"/>
      <c r="I81" s="4"/>
    </row>
    <row r="82" spans="1:9" s="208" customFormat="1" ht="16.5" hidden="1" x14ac:dyDescent="0.25">
      <c r="A82" s="228" t="s">
        <v>188</v>
      </c>
      <c r="B82" s="214" t="s">
        <v>206</v>
      </c>
      <c r="C82" s="217">
        <v>1</v>
      </c>
      <c r="D82" s="215" t="s">
        <v>55</v>
      </c>
      <c r="E82" s="216"/>
      <c r="F82" s="216"/>
      <c r="G82" s="216"/>
      <c r="H82" s="217">
        <f>SUM(H83:H93)</f>
        <v>0</v>
      </c>
    </row>
    <row r="83" spans="1:9" s="208" customFormat="1" hidden="1" x14ac:dyDescent="0.25">
      <c r="A83" s="241" t="s">
        <v>33</v>
      </c>
      <c r="B83" s="242" t="s">
        <v>54</v>
      </c>
      <c r="C83" s="235">
        <v>2</v>
      </c>
      <c r="D83" s="232" t="s">
        <v>29</v>
      </c>
      <c r="E83" s="231"/>
      <c r="F83" s="235"/>
      <c r="G83" s="235"/>
      <c r="H83" s="235">
        <f t="shared" ref="H83" si="14">G83*C83</f>
        <v>0</v>
      </c>
    </row>
    <row r="84" spans="1:9" s="208" customFormat="1" hidden="1" x14ac:dyDescent="0.25">
      <c r="A84" s="241" t="s">
        <v>31</v>
      </c>
      <c r="B84" s="242" t="s">
        <v>30</v>
      </c>
      <c r="C84" s="231">
        <v>6</v>
      </c>
      <c r="D84" s="232" t="s">
        <v>29</v>
      </c>
      <c r="E84" s="231"/>
      <c r="F84" s="235"/>
      <c r="G84" s="235"/>
      <c r="H84" s="235">
        <f>G84*C84</f>
        <v>0</v>
      </c>
    </row>
    <row r="85" spans="1:9" s="208" customFormat="1" hidden="1" x14ac:dyDescent="0.25">
      <c r="A85" s="241" t="s">
        <v>34</v>
      </c>
      <c r="B85" s="243" t="s">
        <v>60</v>
      </c>
      <c r="C85" s="235">
        <v>2</v>
      </c>
      <c r="D85" s="232" t="s">
        <v>29</v>
      </c>
      <c r="E85" s="235"/>
      <c r="F85" s="231"/>
      <c r="G85" s="235"/>
      <c r="H85" s="235">
        <f>G85*C85</f>
        <v>0</v>
      </c>
    </row>
    <row r="86" spans="1:9" s="208" customFormat="1" ht="30" hidden="1" x14ac:dyDescent="0.25">
      <c r="A86" s="241" t="e">
        <f>#REF!</f>
        <v>#REF!</v>
      </c>
      <c r="B86" s="243" t="s">
        <v>215</v>
      </c>
      <c r="C86" s="235">
        <v>1</v>
      </c>
      <c r="D86" s="232" t="s">
        <v>19</v>
      </c>
      <c r="E86" s="231"/>
      <c r="F86" s="231"/>
      <c r="G86" s="235"/>
      <c r="H86" s="235">
        <f t="shared" ref="H86:H93" si="15">G86*C86</f>
        <v>0</v>
      </c>
    </row>
    <row r="87" spans="1:9" s="208" customFormat="1" ht="30" hidden="1" x14ac:dyDescent="0.25">
      <c r="A87" s="232" t="e">
        <f>#REF!</f>
        <v>#REF!</v>
      </c>
      <c r="B87" s="243" t="s">
        <v>53</v>
      </c>
      <c r="C87" s="235">
        <v>1</v>
      </c>
      <c r="D87" s="232" t="s">
        <v>19</v>
      </c>
      <c r="E87" s="235"/>
      <c r="F87" s="231"/>
      <c r="G87" s="235"/>
      <c r="H87" s="235">
        <f t="shared" si="15"/>
        <v>0</v>
      </c>
    </row>
    <row r="88" spans="1:9" s="208" customFormat="1" ht="30" hidden="1" x14ac:dyDescent="0.25">
      <c r="A88" s="241" t="e">
        <f>#REF!</f>
        <v>#REF!</v>
      </c>
      <c r="B88" s="248" t="s">
        <v>78</v>
      </c>
      <c r="C88" s="235">
        <v>1</v>
      </c>
      <c r="D88" s="232" t="s">
        <v>19</v>
      </c>
      <c r="E88" s="235"/>
      <c r="F88" s="231"/>
      <c r="G88" s="235"/>
      <c r="H88" s="235">
        <f t="shared" si="15"/>
        <v>0</v>
      </c>
    </row>
    <row r="89" spans="1:9" s="208" customFormat="1" ht="30" hidden="1" x14ac:dyDescent="0.25">
      <c r="A89" s="232" t="e">
        <f>#REF!</f>
        <v>#REF!</v>
      </c>
      <c r="B89" s="243" t="s">
        <v>212</v>
      </c>
      <c r="C89" s="235">
        <v>1</v>
      </c>
      <c r="D89" s="232" t="s">
        <v>19</v>
      </c>
      <c r="E89" s="235"/>
      <c r="F89" s="231"/>
      <c r="G89" s="235"/>
      <c r="H89" s="235">
        <f t="shared" si="15"/>
        <v>0</v>
      </c>
    </row>
    <row r="90" spans="1:9" s="208" customFormat="1" ht="30" hidden="1" x14ac:dyDescent="0.25">
      <c r="A90" s="241" t="e">
        <f>#REF!</f>
        <v>#REF!</v>
      </c>
      <c r="B90" s="243" t="s">
        <v>28</v>
      </c>
      <c r="C90" s="235">
        <v>4</v>
      </c>
      <c r="D90" s="232" t="s">
        <v>19</v>
      </c>
      <c r="E90" s="235"/>
      <c r="F90" s="231"/>
      <c r="G90" s="235"/>
      <c r="H90" s="235">
        <f t="shared" si="15"/>
        <v>0</v>
      </c>
    </row>
    <row r="91" spans="1:9" s="208" customFormat="1" hidden="1" x14ac:dyDescent="0.25">
      <c r="A91" s="241" t="e">
        <f>#REF!</f>
        <v>#REF!</v>
      </c>
      <c r="B91" s="243" t="s">
        <v>22</v>
      </c>
      <c r="C91" s="235">
        <v>1</v>
      </c>
      <c r="D91" s="232" t="s">
        <v>21</v>
      </c>
      <c r="E91" s="235"/>
      <c r="F91" s="231"/>
      <c r="G91" s="235"/>
      <c r="H91" s="235">
        <f t="shared" si="15"/>
        <v>0</v>
      </c>
    </row>
    <row r="92" spans="1:9" s="208" customFormat="1" ht="30" hidden="1" x14ac:dyDescent="0.25">
      <c r="A92" s="241" t="e">
        <f>#REF!</f>
        <v>#REF!</v>
      </c>
      <c r="B92" s="243" t="s">
        <v>79</v>
      </c>
      <c r="C92" s="235">
        <v>2</v>
      </c>
      <c r="D92" s="232" t="s">
        <v>19</v>
      </c>
      <c r="E92" s="235"/>
      <c r="F92" s="231"/>
      <c r="G92" s="235"/>
      <c r="H92" s="235">
        <f t="shared" si="15"/>
        <v>0</v>
      </c>
    </row>
    <row r="93" spans="1:9" s="208" customFormat="1" hidden="1" x14ac:dyDescent="0.25">
      <c r="A93" s="236" t="s">
        <v>42</v>
      </c>
      <c r="B93" s="242" t="s">
        <v>41</v>
      </c>
      <c r="C93" s="235">
        <v>0.5</v>
      </c>
      <c r="D93" s="232" t="s">
        <v>17</v>
      </c>
      <c r="E93" s="239"/>
      <c r="F93" s="234"/>
      <c r="G93" s="235"/>
      <c r="H93" s="235">
        <f t="shared" si="15"/>
        <v>0</v>
      </c>
    </row>
    <row r="94" spans="1:9" s="4" customFormat="1" hidden="1" x14ac:dyDescent="0.25">
      <c r="A94" s="17"/>
      <c r="B94" s="16"/>
      <c r="C94" s="15"/>
      <c r="D94" s="9"/>
      <c r="E94" s="99"/>
      <c r="F94" s="99"/>
      <c r="G94" s="15"/>
      <c r="H94" s="14"/>
    </row>
    <row r="95" spans="1:9" s="208" customFormat="1" ht="30" hidden="1" x14ac:dyDescent="0.25">
      <c r="A95" s="228" t="s">
        <v>189</v>
      </c>
      <c r="B95" s="214" t="s">
        <v>207</v>
      </c>
      <c r="C95" s="217">
        <v>1</v>
      </c>
      <c r="D95" s="215" t="s">
        <v>55</v>
      </c>
      <c r="E95" s="216"/>
      <c r="F95" s="216"/>
      <c r="G95" s="216"/>
      <c r="H95" s="217">
        <f>SUM(H96:H97)</f>
        <v>0</v>
      </c>
    </row>
    <row r="96" spans="1:9" s="208" customFormat="1" ht="30" hidden="1" x14ac:dyDescent="0.25">
      <c r="A96" s="229" t="s">
        <v>58</v>
      </c>
      <c r="B96" s="242" t="s">
        <v>57</v>
      </c>
      <c r="C96" s="235">
        <v>0.5</v>
      </c>
      <c r="D96" s="232" t="s">
        <v>29</v>
      </c>
      <c r="E96" s="231"/>
      <c r="F96" s="231"/>
      <c r="G96" s="235"/>
      <c r="H96" s="249">
        <f>G96*C96</f>
        <v>0</v>
      </c>
    </row>
    <row r="97" spans="1:8" s="208" customFormat="1" hidden="1" x14ac:dyDescent="0.25">
      <c r="A97" s="241" t="s">
        <v>31</v>
      </c>
      <c r="B97" s="242" t="s">
        <v>30</v>
      </c>
      <c r="C97" s="235">
        <v>0.5</v>
      </c>
      <c r="D97" s="232" t="s">
        <v>29</v>
      </c>
      <c r="E97" s="231"/>
      <c r="F97" s="231"/>
      <c r="G97" s="235"/>
      <c r="H97" s="235">
        <f>G97*C97</f>
        <v>0</v>
      </c>
    </row>
    <row r="98" spans="1:8" s="208" customFormat="1" hidden="1" x14ac:dyDescent="0.25">
      <c r="A98" s="212"/>
      <c r="B98" s="210"/>
      <c r="C98" s="211"/>
      <c r="D98" s="212"/>
      <c r="E98" s="211"/>
      <c r="F98" s="211"/>
      <c r="G98" s="12"/>
      <c r="H98" s="12"/>
    </row>
    <row r="99" spans="1:8" s="208" customFormat="1" ht="30" hidden="1" x14ac:dyDescent="0.25">
      <c r="A99" s="228" t="s">
        <v>190</v>
      </c>
      <c r="B99" s="214" t="s">
        <v>208</v>
      </c>
      <c r="C99" s="217">
        <v>1</v>
      </c>
      <c r="D99" s="215" t="s">
        <v>55</v>
      </c>
      <c r="E99" s="216"/>
      <c r="F99" s="216"/>
      <c r="G99" s="216"/>
      <c r="H99" s="217">
        <f>SUM(H100:H102)</f>
        <v>0</v>
      </c>
    </row>
    <row r="100" spans="1:8" s="208" customFormat="1" ht="30" hidden="1" x14ac:dyDescent="0.25">
      <c r="A100" s="229" t="s">
        <v>58</v>
      </c>
      <c r="B100" s="242" t="s">
        <v>57</v>
      </c>
      <c r="C100" s="235">
        <v>0.5</v>
      </c>
      <c r="D100" s="232" t="s">
        <v>29</v>
      </c>
      <c r="E100" s="231"/>
      <c r="F100" s="231"/>
      <c r="G100" s="235"/>
      <c r="H100" s="235">
        <f>G100*C100</f>
        <v>0</v>
      </c>
    </row>
    <row r="101" spans="1:8" s="208" customFormat="1" hidden="1" x14ac:dyDescent="0.25">
      <c r="A101" s="241" t="s">
        <v>31</v>
      </c>
      <c r="B101" s="242" t="s">
        <v>30</v>
      </c>
      <c r="C101" s="235">
        <v>0.5</v>
      </c>
      <c r="D101" s="232" t="s">
        <v>29</v>
      </c>
      <c r="E101" s="231"/>
      <c r="F101" s="231"/>
      <c r="G101" s="235"/>
      <c r="H101" s="235">
        <f>G101*C101</f>
        <v>0</v>
      </c>
    </row>
    <row r="102" spans="1:8" s="208" customFormat="1" ht="30" hidden="1" x14ac:dyDescent="0.25">
      <c r="A102" s="232" t="s">
        <v>52</v>
      </c>
      <c r="B102" s="242" t="s">
        <v>59</v>
      </c>
      <c r="C102" s="235">
        <v>1</v>
      </c>
      <c r="D102" s="232" t="s">
        <v>19</v>
      </c>
      <c r="E102" s="239"/>
      <c r="F102" s="233"/>
      <c r="G102" s="235"/>
      <c r="H102" s="235">
        <f>G102*C102</f>
        <v>0</v>
      </c>
    </row>
    <row r="103" spans="1:8" s="208" customFormat="1" hidden="1" x14ac:dyDescent="0.25">
      <c r="A103" s="212"/>
      <c r="B103" s="210"/>
      <c r="C103" s="211"/>
      <c r="D103" s="212"/>
      <c r="E103" s="211"/>
      <c r="F103" s="211"/>
      <c r="G103" s="12"/>
      <c r="H103" s="12"/>
    </row>
    <row r="104" spans="1:8" s="208" customFormat="1" ht="30" hidden="1" x14ac:dyDescent="0.25">
      <c r="A104" s="228" t="s">
        <v>191</v>
      </c>
      <c r="B104" s="214" t="s">
        <v>209</v>
      </c>
      <c r="C104" s="217">
        <v>1</v>
      </c>
      <c r="D104" s="215" t="s">
        <v>55</v>
      </c>
      <c r="E104" s="216"/>
      <c r="F104" s="216"/>
      <c r="G104" s="216"/>
      <c r="H104" s="216">
        <f>SUM(H105:H107)</f>
        <v>0</v>
      </c>
    </row>
    <row r="105" spans="1:8" s="208" customFormat="1" ht="30" hidden="1" x14ac:dyDescent="0.25">
      <c r="A105" s="229" t="s">
        <v>58</v>
      </c>
      <c r="B105" s="242" t="s">
        <v>57</v>
      </c>
      <c r="C105" s="235">
        <v>0.5</v>
      </c>
      <c r="D105" s="232" t="s">
        <v>29</v>
      </c>
      <c r="E105" s="231"/>
      <c r="F105" s="231"/>
      <c r="G105" s="235"/>
      <c r="H105" s="235">
        <f>G105*C105</f>
        <v>0</v>
      </c>
    </row>
    <row r="106" spans="1:8" s="208" customFormat="1" hidden="1" x14ac:dyDescent="0.25">
      <c r="A106" s="241" t="s">
        <v>31</v>
      </c>
      <c r="B106" s="242" t="s">
        <v>30</v>
      </c>
      <c r="C106" s="235">
        <v>0.5</v>
      </c>
      <c r="D106" s="232" t="s">
        <v>29</v>
      </c>
      <c r="E106" s="231"/>
      <c r="F106" s="231"/>
      <c r="G106" s="235"/>
      <c r="H106" s="235">
        <f>G106*C106</f>
        <v>0</v>
      </c>
    </row>
    <row r="107" spans="1:8" s="208" customFormat="1" hidden="1" x14ac:dyDescent="0.25">
      <c r="A107" s="232" t="s">
        <v>56</v>
      </c>
      <c r="B107" s="242" t="s">
        <v>80</v>
      </c>
      <c r="C107" s="235">
        <v>2</v>
      </c>
      <c r="D107" s="244" t="s">
        <v>19</v>
      </c>
      <c r="E107" s="239"/>
      <c r="F107" s="234"/>
      <c r="G107" s="235"/>
      <c r="H107" s="235">
        <f>G107*C107</f>
        <v>0</v>
      </c>
    </row>
    <row r="108" spans="1:8" s="208" customFormat="1" hidden="1" x14ac:dyDescent="0.25">
      <c r="A108" s="212"/>
      <c r="B108" s="210"/>
      <c r="C108" s="211"/>
      <c r="D108" s="212"/>
      <c r="E108" s="211"/>
      <c r="F108" s="211"/>
      <c r="G108" s="12"/>
      <c r="H108" s="12"/>
    </row>
    <row r="109" spans="1:8" s="208" customFormat="1" ht="16.5" x14ac:dyDescent="0.25">
      <c r="A109" s="282" t="s">
        <v>192</v>
      </c>
      <c r="B109" s="270" t="s">
        <v>210</v>
      </c>
      <c r="C109" s="283">
        <v>1</v>
      </c>
      <c r="D109" s="272" t="s">
        <v>55</v>
      </c>
      <c r="E109" s="273"/>
      <c r="F109" s="273"/>
      <c r="G109" s="273"/>
      <c r="H109" s="294">
        <f>SUM(H110:H118)</f>
        <v>0</v>
      </c>
    </row>
    <row r="110" spans="1:8" s="208" customFormat="1" x14ac:dyDescent="0.25">
      <c r="A110" s="287" t="s">
        <v>33</v>
      </c>
      <c r="B110" s="242" t="s">
        <v>54</v>
      </c>
      <c r="C110" s="235">
        <v>1</v>
      </c>
      <c r="D110" s="232" t="s">
        <v>29</v>
      </c>
      <c r="E110" s="231"/>
      <c r="F110" s="220"/>
      <c r="G110" s="235"/>
      <c r="H110" s="285">
        <f t="shared" ref="H110" si="16">G110*C110</f>
        <v>0</v>
      </c>
    </row>
    <row r="111" spans="1:8" s="208" customFormat="1" x14ac:dyDescent="0.25">
      <c r="A111" s="287" t="s">
        <v>31</v>
      </c>
      <c r="B111" s="242" t="s">
        <v>30</v>
      </c>
      <c r="C111" s="231">
        <v>1</v>
      </c>
      <c r="D111" s="232" t="s">
        <v>29</v>
      </c>
      <c r="E111" s="231"/>
      <c r="F111" s="220"/>
      <c r="G111" s="235"/>
      <c r="H111" s="285">
        <f>G111*C111</f>
        <v>0</v>
      </c>
    </row>
    <row r="112" spans="1:8" s="208" customFormat="1" x14ac:dyDescent="0.25">
      <c r="A112" s="288" t="e">
        <f>#REF!</f>
        <v>#REF!</v>
      </c>
      <c r="B112" s="243" t="s">
        <v>258</v>
      </c>
      <c r="C112" s="235">
        <v>1</v>
      </c>
      <c r="D112" s="244" t="s">
        <v>19</v>
      </c>
      <c r="E112" s="231"/>
      <c r="F112" s="231"/>
      <c r="G112" s="235"/>
      <c r="H112" s="285">
        <f t="shared" ref="H112:H118" si="17">G112*C112</f>
        <v>0</v>
      </c>
    </row>
    <row r="113" spans="1:9" s="208" customFormat="1" ht="30" x14ac:dyDescent="0.25">
      <c r="A113" s="288" t="e">
        <f>#REF!</f>
        <v>#REF!</v>
      </c>
      <c r="B113" s="243" t="s">
        <v>256</v>
      </c>
      <c r="C113" s="235">
        <v>1</v>
      </c>
      <c r="D113" s="244" t="s">
        <v>19</v>
      </c>
      <c r="E113" s="235"/>
      <c r="F113" s="231"/>
      <c r="G113" s="235"/>
      <c r="H113" s="285">
        <f t="shared" si="17"/>
        <v>0</v>
      </c>
    </row>
    <row r="114" spans="1:9" s="208" customFormat="1" ht="30" x14ac:dyDescent="0.25">
      <c r="A114" s="288" t="e">
        <f>#REF!</f>
        <v>#REF!</v>
      </c>
      <c r="B114" s="248" t="s">
        <v>259</v>
      </c>
      <c r="C114" s="235">
        <v>1</v>
      </c>
      <c r="D114" s="244" t="s">
        <v>19</v>
      </c>
      <c r="E114" s="235"/>
      <c r="F114" s="231"/>
      <c r="G114" s="235"/>
      <c r="H114" s="285">
        <f t="shared" si="17"/>
        <v>0</v>
      </c>
    </row>
    <row r="115" spans="1:9" s="208" customFormat="1" ht="30" x14ac:dyDescent="0.25">
      <c r="A115" s="288" t="e">
        <f>#REF!</f>
        <v>#REF!</v>
      </c>
      <c r="B115" s="243" t="s">
        <v>260</v>
      </c>
      <c r="C115" s="235">
        <v>1</v>
      </c>
      <c r="D115" s="244" t="s">
        <v>19</v>
      </c>
      <c r="E115" s="235"/>
      <c r="F115" s="231"/>
      <c r="G115" s="235"/>
      <c r="H115" s="285">
        <f t="shared" si="17"/>
        <v>0</v>
      </c>
    </row>
    <row r="116" spans="1:9" s="208" customFormat="1" ht="30" x14ac:dyDescent="0.25">
      <c r="A116" s="288" t="e">
        <f>#REF!</f>
        <v>#REF!</v>
      </c>
      <c r="B116" s="243" t="s">
        <v>28</v>
      </c>
      <c r="C116" s="235">
        <v>4</v>
      </c>
      <c r="D116" s="244" t="s">
        <v>19</v>
      </c>
      <c r="E116" s="235"/>
      <c r="F116" s="231"/>
      <c r="G116" s="235"/>
      <c r="H116" s="285">
        <f t="shared" si="17"/>
        <v>0</v>
      </c>
    </row>
    <row r="117" spans="1:9" s="208" customFormat="1" x14ac:dyDescent="0.25">
      <c r="A117" s="288" t="s">
        <v>262</v>
      </c>
      <c r="B117" s="243" t="s">
        <v>263</v>
      </c>
      <c r="C117" s="235">
        <v>1</v>
      </c>
      <c r="D117" s="244" t="s">
        <v>21</v>
      </c>
      <c r="E117" s="235"/>
      <c r="F117" s="231"/>
      <c r="G117" s="235"/>
      <c r="H117" s="285">
        <f t="shared" si="17"/>
        <v>0</v>
      </c>
    </row>
    <row r="118" spans="1:9" s="208" customFormat="1" x14ac:dyDescent="0.25">
      <c r="A118" s="295" t="s">
        <v>42</v>
      </c>
      <c r="B118" s="290" t="s">
        <v>41</v>
      </c>
      <c r="C118" s="293">
        <v>0.25</v>
      </c>
      <c r="D118" s="296" t="s">
        <v>17</v>
      </c>
      <c r="E118" s="297"/>
      <c r="F118" s="298"/>
      <c r="G118" s="293"/>
      <c r="H118" s="188">
        <f t="shared" si="17"/>
        <v>0</v>
      </c>
      <c r="I118" s="13"/>
    </row>
    <row r="119" spans="1:9" s="208" customFormat="1" ht="5.0999999999999996" customHeight="1" x14ac:dyDescent="0.25">
      <c r="A119" s="212"/>
      <c r="B119" s="210"/>
      <c r="C119" s="211"/>
      <c r="D119" s="212"/>
      <c r="E119" s="211"/>
      <c r="F119" s="211"/>
      <c r="G119" s="12"/>
      <c r="H119" s="12"/>
    </row>
    <row r="120" spans="1:9" s="208" customFormat="1" ht="30" hidden="1" x14ac:dyDescent="0.25">
      <c r="A120" s="228" t="s">
        <v>193</v>
      </c>
      <c r="B120" s="214" t="s">
        <v>211</v>
      </c>
      <c r="C120" s="217">
        <v>1</v>
      </c>
      <c r="D120" s="215" t="s">
        <v>14</v>
      </c>
      <c r="E120" s="216"/>
      <c r="F120" s="216"/>
      <c r="G120" s="216"/>
      <c r="H120" s="217">
        <f>SUM(H121:H132)</f>
        <v>83.033333333333331</v>
      </c>
    </row>
    <row r="121" spans="1:9" s="208" customFormat="1" ht="30" hidden="1" x14ac:dyDescent="0.25">
      <c r="A121" s="250" t="e">
        <f>#REF!</f>
        <v>#REF!</v>
      </c>
      <c r="B121" s="251" t="s">
        <v>232</v>
      </c>
      <c r="C121" s="252">
        <v>1</v>
      </c>
      <c r="D121" s="250" t="s">
        <v>233</v>
      </c>
      <c r="E121" s="253"/>
      <c r="F121" s="253"/>
      <c r="G121" s="253"/>
      <c r="H121" s="253">
        <f>G121*C121</f>
        <v>0</v>
      </c>
    </row>
    <row r="122" spans="1:9" s="208" customFormat="1" ht="30" hidden="1" x14ac:dyDescent="0.25">
      <c r="A122" s="250" t="e">
        <f>#REF!</f>
        <v>#REF!</v>
      </c>
      <c r="B122" s="251" t="s">
        <v>234</v>
      </c>
      <c r="C122" s="252">
        <v>1</v>
      </c>
      <c r="D122" s="250" t="s">
        <v>233</v>
      </c>
      <c r="E122" s="253"/>
      <c r="F122" s="253"/>
      <c r="G122" s="253"/>
      <c r="H122" s="253">
        <v>83.033333333333331</v>
      </c>
    </row>
    <row r="123" spans="1:9" s="208" customFormat="1" ht="30" hidden="1" x14ac:dyDescent="0.25">
      <c r="A123" s="254" t="s">
        <v>235</v>
      </c>
      <c r="B123" s="255" t="s">
        <v>236</v>
      </c>
      <c r="C123" s="252">
        <v>1.5</v>
      </c>
      <c r="D123" s="254" t="s">
        <v>15</v>
      </c>
      <c r="E123" s="256"/>
      <c r="F123" s="256"/>
      <c r="G123" s="253"/>
      <c r="H123" s="253">
        <f t="shared" ref="H123" si="18">G123*C123</f>
        <v>0</v>
      </c>
    </row>
    <row r="124" spans="1:9" s="208" customFormat="1" hidden="1" x14ac:dyDescent="0.25">
      <c r="A124" s="241" t="s">
        <v>33</v>
      </c>
      <c r="B124" s="242" t="s">
        <v>54</v>
      </c>
      <c r="C124" s="252">
        <v>8</v>
      </c>
      <c r="D124" s="250" t="s">
        <v>29</v>
      </c>
      <c r="E124" s="253"/>
      <c r="F124" s="253"/>
      <c r="G124" s="253"/>
      <c r="H124" s="253">
        <f t="shared" ref="H124:H132" si="19">G124*C124</f>
        <v>0</v>
      </c>
    </row>
    <row r="125" spans="1:9" s="208" customFormat="1" hidden="1" x14ac:dyDescent="0.25">
      <c r="A125" s="250" t="s">
        <v>31</v>
      </c>
      <c r="B125" s="242" t="s">
        <v>30</v>
      </c>
      <c r="C125" s="252">
        <v>8</v>
      </c>
      <c r="D125" s="250" t="s">
        <v>29</v>
      </c>
      <c r="E125" s="253"/>
      <c r="F125" s="253"/>
      <c r="G125" s="253"/>
      <c r="H125" s="253">
        <f t="shared" si="19"/>
        <v>0</v>
      </c>
    </row>
    <row r="126" spans="1:9" s="208" customFormat="1" hidden="1" x14ac:dyDescent="0.25">
      <c r="A126" s="232" t="e">
        <f>#REF!</f>
        <v>#REF!</v>
      </c>
      <c r="B126" s="243" t="s">
        <v>22</v>
      </c>
      <c r="C126" s="235">
        <v>1</v>
      </c>
      <c r="D126" s="232" t="s">
        <v>21</v>
      </c>
      <c r="E126" s="235"/>
      <c r="F126" s="231"/>
      <c r="G126" s="235"/>
      <c r="H126" s="235">
        <f t="shared" si="19"/>
        <v>0</v>
      </c>
    </row>
    <row r="127" spans="1:9" s="208" customFormat="1" ht="30" hidden="1" x14ac:dyDescent="0.25">
      <c r="A127" s="250" t="e">
        <f>#REF!</f>
        <v>#REF!</v>
      </c>
      <c r="B127" s="251" t="s">
        <v>223</v>
      </c>
      <c r="C127" s="252">
        <v>0.5</v>
      </c>
      <c r="D127" s="250" t="s">
        <v>21</v>
      </c>
      <c r="E127" s="253"/>
      <c r="F127" s="253"/>
      <c r="G127" s="253"/>
      <c r="H127" s="253">
        <f t="shared" si="19"/>
        <v>0</v>
      </c>
    </row>
    <row r="128" spans="1:9" s="208" customFormat="1" ht="30" hidden="1" x14ac:dyDescent="0.25">
      <c r="A128" s="250" t="e">
        <f>#REF!</f>
        <v>#REF!</v>
      </c>
      <c r="B128" s="251" t="s">
        <v>224</v>
      </c>
      <c r="C128" s="252">
        <v>1</v>
      </c>
      <c r="D128" s="250" t="s">
        <v>21</v>
      </c>
      <c r="E128" s="253"/>
      <c r="F128" s="253"/>
      <c r="G128" s="253"/>
      <c r="H128" s="253">
        <f t="shared" si="19"/>
        <v>0</v>
      </c>
    </row>
    <row r="129" spans="1:11" s="208" customFormat="1" ht="30" hidden="1" x14ac:dyDescent="0.25">
      <c r="A129" s="254" t="s">
        <v>225</v>
      </c>
      <c r="B129" s="255" t="s">
        <v>226</v>
      </c>
      <c r="C129" s="252">
        <v>0.12</v>
      </c>
      <c r="D129" s="254" t="s">
        <v>17</v>
      </c>
      <c r="E129" s="256"/>
      <c r="F129" s="256"/>
      <c r="G129" s="253"/>
      <c r="H129" s="253">
        <f t="shared" si="19"/>
        <v>0</v>
      </c>
    </row>
    <row r="130" spans="1:11" s="208" customFormat="1" ht="30" hidden="1" x14ac:dyDescent="0.25">
      <c r="A130" s="254" t="s">
        <v>50</v>
      </c>
      <c r="B130" s="255" t="s">
        <v>49</v>
      </c>
      <c r="C130" s="252">
        <v>0.12</v>
      </c>
      <c r="D130" s="254" t="s">
        <v>17</v>
      </c>
      <c r="E130" s="256"/>
      <c r="F130" s="256"/>
      <c r="G130" s="253"/>
      <c r="H130" s="253">
        <f t="shared" si="19"/>
        <v>0</v>
      </c>
    </row>
    <row r="131" spans="1:11" s="208" customFormat="1" hidden="1" x14ac:dyDescent="0.25">
      <c r="A131" s="250" t="s">
        <v>227</v>
      </c>
      <c r="B131" s="251" t="s">
        <v>228</v>
      </c>
      <c r="C131" s="252">
        <v>0.2</v>
      </c>
      <c r="D131" s="250" t="s">
        <v>17</v>
      </c>
      <c r="E131" s="253"/>
      <c r="F131" s="253"/>
      <c r="G131" s="253"/>
      <c r="H131" s="253">
        <f t="shared" si="19"/>
        <v>0</v>
      </c>
    </row>
    <row r="132" spans="1:11" s="208" customFormat="1" hidden="1" x14ac:dyDescent="0.25">
      <c r="A132" s="254" t="s">
        <v>229</v>
      </c>
      <c r="B132" s="255" t="s">
        <v>230</v>
      </c>
      <c r="C132" s="252">
        <v>5</v>
      </c>
      <c r="D132" s="254" t="s">
        <v>15</v>
      </c>
      <c r="E132" s="256"/>
      <c r="F132" s="256"/>
      <c r="G132" s="253"/>
      <c r="H132" s="253">
        <f t="shared" si="19"/>
        <v>0</v>
      </c>
      <c r="I132" s="13"/>
    </row>
    <row r="133" spans="1:11" s="208" customFormat="1" hidden="1" x14ac:dyDescent="0.25">
      <c r="A133" s="212"/>
      <c r="B133" s="210"/>
      <c r="C133" s="211"/>
      <c r="D133" s="212"/>
      <c r="E133" s="211"/>
      <c r="F133" s="211"/>
      <c r="G133" s="12"/>
      <c r="H133" s="12"/>
    </row>
    <row r="134" spans="1:11" s="208" customFormat="1" ht="30" hidden="1" x14ac:dyDescent="0.25">
      <c r="A134" s="228" t="s">
        <v>194</v>
      </c>
      <c r="B134" s="214" t="s">
        <v>81</v>
      </c>
      <c r="C134" s="217">
        <v>1</v>
      </c>
      <c r="D134" s="215" t="s">
        <v>14</v>
      </c>
      <c r="E134" s="216"/>
      <c r="F134" s="216"/>
      <c r="G134" s="216"/>
      <c r="H134" s="216">
        <f>SUM(H135:H139)</f>
        <v>0</v>
      </c>
    </row>
    <row r="135" spans="1:11" s="208" customFormat="1" hidden="1" x14ac:dyDescent="0.25">
      <c r="A135" s="241" t="s">
        <v>33</v>
      </c>
      <c r="B135" s="242" t="s">
        <v>54</v>
      </c>
      <c r="C135" s="235">
        <v>0.4</v>
      </c>
      <c r="D135" s="232" t="s">
        <v>29</v>
      </c>
      <c r="E135" s="231"/>
      <c r="F135" s="231"/>
      <c r="G135" s="235"/>
      <c r="H135" s="235">
        <f t="shared" ref="H135:H139" si="20">G135*C135</f>
        <v>0</v>
      </c>
    </row>
    <row r="136" spans="1:11" s="208" customFormat="1" hidden="1" x14ac:dyDescent="0.25">
      <c r="A136" s="241" t="s">
        <v>31</v>
      </c>
      <c r="B136" s="242" t="s">
        <v>30</v>
      </c>
      <c r="C136" s="231">
        <v>0.8</v>
      </c>
      <c r="D136" s="232" t="s">
        <v>29</v>
      </c>
      <c r="E136" s="231"/>
      <c r="F136" s="235"/>
      <c r="G136" s="235"/>
      <c r="H136" s="235">
        <f t="shared" si="20"/>
        <v>0</v>
      </c>
    </row>
    <row r="137" spans="1:11" s="208" customFormat="1" hidden="1" x14ac:dyDescent="0.25">
      <c r="A137" s="241" t="e">
        <f>#REF!</f>
        <v>#REF!</v>
      </c>
      <c r="B137" s="242" t="s">
        <v>23</v>
      </c>
      <c r="C137" s="231">
        <v>1</v>
      </c>
      <c r="D137" s="244" t="s">
        <v>19</v>
      </c>
      <c r="E137" s="231"/>
      <c r="F137" s="235"/>
      <c r="G137" s="235"/>
      <c r="H137" s="235">
        <f t="shared" si="20"/>
        <v>0</v>
      </c>
    </row>
    <row r="138" spans="1:11" s="208" customFormat="1" ht="30" hidden="1" x14ac:dyDescent="0.25">
      <c r="A138" s="232" t="e">
        <f>#REF!</f>
        <v>#REF!</v>
      </c>
      <c r="B138" s="243" t="s">
        <v>28</v>
      </c>
      <c r="C138" s="235">
        <f>C134</f>
        <v>1</v>
      </c>
      <c r="D138" s="244" t="s">
        <v>19</v>
      </c>
      <c r="E138" s="235"/>
      <c r="F138" s="231"/>
      <c r="G138" s="235"/>
      <c r="H138" s="235">
        <f t="shared" si="20"/>
        <v>0</v>
      </c>
      <c r="J138" s="309" t="s">
        <v>32</v>
      </c>
      <c r="K138" s="310"/>
    </row>
    <row r="139" spans="1:11" s="208" customFormat="1" hidden="1" x14ac:dyDescent="0.25">
      <c r="A139" s="241" t="e">
        <f>#REF!</f>
        <v>#REF!</v>
      </c>
      <c r="B139" s="243" t="s">
        <v>22</v>
      </c>
      <c r="C139" s="235">
        <f>C134*0.2</f>
        <v>0.2</v>
      </c>
      <c r="D139" s="232" t="s">
        <v>21</v>
      </c>
      <c r="E139" s="231"/>
      <c r="F139" s="231"/>
      <c r="G139" s="235"/>
      <c r="H139" s="235">
        <f t="shared" si="20"/>
        <v>0</v>
      </c>
    </row>
    <row r="140" spans="1:11" s="4" customFormat="1" hidden="1" x14ac:dyDescent="0.25">
      <c r="A140" s="9"/>
      <c r="B140" s="10"/>
      <c r="C140" s="100"/>
      <c r="D140" s="9"/>
      <c r="E140" s="100"/>
      <c r="F140" s="100"/>
      <c r="G140" s="8"/>
      <c r="H140" s="8"/>
    </row>
    <row r="141" spans="1:11" s="208" customFormat="1" ht="45" hidden="1" x14ac:dyDescent="0.25">
      <c r="A141" s="228" t="s">
        <v>195</v>
      </c>
      <c r="B141" s="214" t="s">
        <v>51</v>
      </c>
      <c r="C141" s="217">
        <v>1</v>
      </c>
      <c r="D141" s="215" t="s">
        <v>14</v>
      </c>
      <c r="E141" s="216"/>
      <c r="F141" s="216"/>
      <c r="G141" s="216"/>
      <c r="H141" s="216">
        <f>SUM(H142:H145)</f>
        <v>0</v>
      </c>
    </row>
    <row r="142" spans="1:11" s="208" customFormat="1" hidden="1" x14ac:dyDescent="0.25">
      <c r="A142" s="241" t="s">
        <v>31</v>
      </c>
      <c r="B142" s="242" t="s">
        <v>30</v>
      </c>
      <c r="C142" s="235">
        <v>1.75</v>
      </c>
      <c r="D142" s="232" t="s">
        <v>29</v>
      </c>
      <c r="E142" s="231"/>
      <c r="F142" s="235"/>
      <c r="G142" s="235"/>
      <c r="H142" s="235">
        <f t="shared" ref="H142:H144" si="21">G142*C142</f>
        <v>0</v>
      </c>
    </row>
    <row r="143" spans="1:11" s="208" customFormat="1" ht="30" hidden="1" x14ac:dyDescent="0.25">
      <c r="A143" s="229" t="s">
        <v>50</v>
      </c>
      <c r="B143" s="230" t="s">
        <v>49</v>
      </c>
      <c r="C143" s="231">
        <v>0.5</v>
      </c>
      <c r="D143" s="232" t="s">
        <v>221</v>
      </c>
      <c r="E143" s="233"/>
      <c r="F143" s="234"/>
      <c r="G143" s="235"/>
      <c r="H143" s="235">
        <f t="shared" si="21"/>
        <v>0</v>
      </c>
      <c r="J143" s="309" t="s">
        <v>32</v>
      </c>
      <c r="K143" s="310"/>
    </row>
    <row r="144" spans="1:11" s="208" customFormat="1" ht="30" hidden="1" x14ac:dyDescent="0.25">
      <c r="A144" s="236" t="s">
        <v>47</v>
      </c>
      <c r="B144" s="237" t="s">
        <v>46</v>
      </c>
      <c r="C144" s="238">
        <v>0.5</v>
      </c>
      <c r="D144" s="244" t="s">
        <v>17</v>
      </c>
      <c r="E144" s="239"/>
      <c r="F144" s="234"/>
      <c r="G144" s="235"/>
      <c r="H144" s="235">
        <f t="shared" si="21"/>
        <v>0</v>
      </c>
    </row>
    <row r="145" spans="1:11" s="208" customFormat="1" ht="30" hidden="1" x14ac:dyDescent="0.25">
      <c r="A145" s="236" t="s">
        <v>45</v>
      </c>
      <c r="B145" s="237" t="s">
        <v>44</v>
      </c>
      <c r="C145" s="238">
        <v>0.4</v>
      </c>
      <c r="D145" s="244" t="s">
        <v>15</v>
      </c>
      <c r="E145" s="239"/>
      <c r="F145" s="234"/>
      <c r="G145" s="235"/>
      <c r="H145" s="235">
        <f t="shared" ref="H145" si="22">G145*C145</f>
        <v>0</v>
      </c>
    </row>
    <row r="146" spans="1:11" s="208" customFormat="1" hidden="1" x14ac:dyDescent="0.25">
      <c r="A146" s="212"/>
      <c r="B146" s="210"/>
      <c r="C146" s="211"/>
      <c r="D146" s="212"/>
      <c r="E146" s="211"/>
      <c r="F146" s="211"/>
      <c r="G146" s="12"/>
      <c r="H146" s="12"/>
    </row>
    <row r="147" spans="1:11" s="208" customFormat="1" hidden="1" x14ac:dyDescent="0.25">
      <c r="A147" s="228" t="s">
        <v>196</v>
      </c>
      <c r="B147" s="214" t="s">
        <v>39</v>
      </c>
      <c r="C147" s="217">
        <v>1</v>
      </c>
      <c r="D147" s="215" t="s">
        <v>16</v>
      </c>
      <c r="E147" s="216"/>
      <c r="F147" s="216"/>
      <c r="G147" s="235"/>
      <c r="H147" s="217">
        <f>SUM(H148:H150)</f>
        <v>0</v>
      </c>
    </row>
    <row r="148" spans="1:11" s="208" customFormat="1" hidden="1" x14ac:dyDescent="0.25">
      <c r="A148" s="241" t="s">
        <v>31</v>
      </c>
      <c r="B148" s="242" t="s">
        <v>30</v>
      </c>
      <c r="C148" s="235">
        <v>1</v>
      </c>
      <c r="D148" s="232" t="s">
        <v>29</v>
      </c>
      <c r="E148" s="231"/>
      <c r="F148" s="235"/>
      <c r="G148" s="235"/>
      <c r="H148" s="235">
        <f t="shared" ref="H148:H150" si="23">G148*C148</f>
        <v>0</v>
      </c>
    </row>
    <row r="149" spans="1:11" s="208" customFormat="1" hidden="1" x14ac:dyDescent="0.25">
      <c r="A149" s="229" t="s">
        <v>38</v>
      </c>
      <c r="B149" s="242" t="s">
        <v>37</v>
      </c>
      <c r="C149" s="231">
        <v>1</v>
      </c>
      <c r="D149" s="244" t="s">
        <v>19</v>
      </c>
      <c r="E149" s="233"/>
      <c r="F149" s="231"/>
      <c r="G149" s="235"/>
      <c r="H149" s="235">
        <f t="shared" si="23"/>
        <v>0</v>
      </c>
    </row>
    <row r="150" spans="1:11" s="208" customFormat="1" hidden="1" x14ac:dyDescent="0.25">
      <c r="A150" s="229" t="s">
        <v>36</v>
      </c>
      <c r="B150" s="242" t="s">
        <v>35</v>
      </c>
      <c r="C150" s="231">
        <v>1</v>
      </c>
      <c r="D150" s="244" t="s">
        <v>19</v>
      </c>
      <c r="E150" s="233"/>
      <c r="F150" s="231"/>
      <c r="G150" s="235"/>
      <c r="H150" s="235">
        <f t="shared" si="23"/>
        <v>0</v>
      </c>
    </row>
    <row r="151" spans="1:11" s="208" customFormat="1" hidden="1" x14ac:dyDescent="0.25">
      <c r="A151" s="212"/>
      <c r="B151" s="210"/>
      <c r="C151" s="211"/>
      <c r="D151" s="212"/>
      <c r="E151" s="211"/>
      <c r="F151" s="211"/>
      <c r="G151" s="12"/>
      <c r="H151" s="12"/>
    </row>
    <row r="152" spans="1:11" s="208" customFormat="1" ht="16.5" hidden="1" x14ac:dyDescent="0.25">
      <c r="A152" s="228" t="s">
        <v>197</v>
      </c>
      <c r="B152" s="245" t="s">
        <v>74</v>
      </c>
      <c r="C152" s="217">
        <v>1</v>
      </c>
      <c r="D152" s="215" t="s">
        <v>55</v>
      </c>
      <c r="E152" s="216"/>
      <c r="F152" s="216"/>
      <c r="G152" s="216"/>
      <c r="H152" s="216">
        <f>SUM(H153:H162)</f>
        <v>0</v>
      </c>
    </row>
    <row r="153" spans="1:11" s="208" customFormat="1" hidden="1" x14ac:dyDescent="0.25">
      <c r="A153" s="241" t="s">
        <v>33</v>
      </c>
      <c r="B153" s="242" t="s">
        <v>54</v>
      </c>
      <c r="C153" s="235">
        <v>2</v>
      </c>
      <c r="D153" s="232" t="s">
        <v>29</v>
      </c>
      <c r="E153" s="231"/>
      <c r="F153" s="231"/>
      <c r="G153" s="235"/>
      <c r="H153" s="235">
        <f t="shared" ref="H153:H154" si="24">G153*C153</f>
        <v>0</v>
      </c>
      <c r="J153" s="309" t="s">
        <v>32</v>
      </c>
      <c r="K153" s="310"/>
    </row>
    <row r="154" spans="1:11" s="208" customFormat="1" hidden="1" x14ac:dyDescent="0.25">
      <c r="A154" s="241" t="s">
        <v>31</v>
      </c>
      <c r="B154" s="242" t="s">
        <v>30</v>
      </c>
      <c r="C154" s="231">
        <v>2</v>
      </c>
      <c r="D154" s="232" t="s">
        <v>29</v>
      </c>
      <c r="E154" s="231"/>
      <c r="F154" s="231"/>
      <c r="G154" s="235"/>
      <c r="H154" s="235">
        <f t="shared" si="24"/>
        <v>0</v>
      </c>
    </row>
    <row r="155" spans="1:11" s="208" customFormat="1" hidden="1" x14ac:dyDescent="0.25">
      <c r="A155" s="229" t="e">
        <f>#REF!</f>
        <v>#REF!</v>
      </c>
      <c r="B155" s="257" t="s">
        <v>217</v>
      </c>
      <c r="C155" s="258">
        <v>4</v>
      </c>
      <c r="D155" s="259" t="s">
        <v>19</v>
      </c>
      <c r="E155" s="260"/>
      <c r="F155" s="260"/>
      <c r="G155" s="261"/>
      <c r="H155" s="262">
        <f>G155*C155</f>
        <v>0</v>
      </c>
    </row>
    <row r="156" spans="1:11" s="208" customFormat="1" hidden="1" x14ac:dyDescent="0.25">
      <c r="A156" s="229" t="e">
        <f>#REF!</f>
        <v>#REF!</v>
      </c>
      <c r="B156" s="257" t="s">
        <v>216</v>
      </c>
      <c r="C156" s="258">
        <v>4</v>
      </c>
      <c r="D156" s="259" t="s">
        <v>19</v>
      </c>
      <c r="E156" s="260"/>
      <c r="F156" s="260"/>
      <c r="G156" s="261"/>
      <c r="H156" s="262">
        <f>G156*C156</f>
        <v>0</v>
      </c>
    </row>
    <row r="157" spans="1:11" s="208" customFormat="1" hidden="1" x14ac:dyDescent="0.25">
      <c r="A157" s="229" t="e">
        <f>#REF!</f>
        <v>#REF!</v>
      </c>
      <c r="B157" s="263" t="s">
        <v>20</v>
      </c>
      <c r="C157" s="264">
        <v>1</v>
      </c>
      <c r="D157" s="241" t="s">
        <v>15</v>
      </c>
      <c r="E157" s="265"/>
      <c r="F157" s="265"/>
      <c r="G157" s="261"/>
      <c r="H157" s="262">
        <f>G157*C157</f>
        <v>0</v>
      </c>
    </row>
    <row r="158" spans="1:11" s="208" customFormat="1" ht="30" hidden="1" x14ac:dyDescent="0.25">
      <c r="A158" s="266" t="s">
        <v>76</v>
      </c>
      <c r="B158" s="267" t="s">
        <v>82</v>
      </c>
      <c r="C158" s="264">
        <v>2</v>
      </c>
      <c r="D158" s="259" t="s">
        <v>18</v>
      </c>
      <c r="E158" s="239"/>
      <c r="F158" s="234"/>
      <c r="G158" s="261"/>
      <c r="H158" s="262">
        <f>G158*C158</f>
        <v>0</v>
      </c>
    </row>
    <row r="159" spans="1:11" s="208" customFormat="1" ht="30" hidden="1" x14ac:dyDescent="0.25">
      <c r="A159" s="232" t="e">
        <f>#REF!</f>
        <v>#REF!</v>
      </c>
      <c r="B159" s="243" t="s">
        <v>215</v>
      </c>
      <c r="C159" s="235">
        <v>0.5</v>
      </c>
      <c r="D159" s="244" t="s">
        <v>19</v>
      </c>
      <c r="E159" s="231"/>
      <c r="F159" s="231"/>
      <c r="G159" s="235"/>
      <c r="H159" s="235">
        <f t="shared" ref="H159" si="25">G159*C159</f>
        <v>0</v>
      </c>
    </row>
    <row r="160" spans="1:11" s="208" customFormat="1" ht="30" hidden="1" x14ac:dyDescent="0.25">
      <c r="A160" s="232" t="e">
        <f>#REF!</f>
        <v>#REF!</v>
      </c>
      <c r="B160" s="243" t="s">
        <v>53</v>
      </c>
      <c r="C160" s="235">
        <v>1</v>
      </c>
      <c r="D160" s="244" t="s">
        <v>19</v>
      </c>
      <c r="E160" s="235"/>
      <c r="F160" s="231"/>
      <c r="G160" s="235"/>
      <c r="H160" s="235">
        <f>G160*C160</f>
        <v>0</v>
      </c>
    </row>
    <row r="161" spans="1:13" s="208" customFormat="1" ht="30" hidden="1" x14ac:dyDescent="0.25">
      <c r="A161" s="232" t="e">
        <f>#REF!</f>
        <v>#REF!</v>
      </c>
      <c r="B161" s="243" t="s">
        <v>28</v>
      </c>
      <c r="C161" s="235">
        <v>1</v>
      </c>
      <c r="D161" s="232" t="s">
        <v>19</v>
      </c>
      <c r="E161" s="235"/>
      <c r="F161" s="231"/>
      <c r="G161" s="235"/>
      <c r="H161" s="235">
        <f t="shared" ref="H161:H162" si="26">G161*C161</f>
        <v>0</v>
      </c>
    </row>
    <row r="162" spans="1:13" s="208" customFormat="1" hidden="1" x14ac:dyDescent="0.25">
      <c r="A162" s="241" t="e">
        <f>#REF!</f>
        <v>#REF!</v>
      </c>
      <c r="B162" s="243" t="s">
        <v>22</v>
      </c>
      <c r="C162" s="235">
        <v>2</v>
      </c>
      <c r="D162" s="232" t="s">
        <v>21</v>
      </c>
      <c r="E162" s="231"/>
      <c r="F162" s="231"/>
      <c r="G162" s="235"/>
      <c r="H162" s="235">
        <f t="shared" si="26"/>
        <v>0</v>
      </c>
    </row>
    <row r="163" spans="1:13" s="4" customFormat="1" hidden="1" x14ac:dyDescent="0.25">
      <c r="A163" s="7"/>
      <c r="B163" s="6"/>
      <c r="C163" s="15"/>
      <c r="D163" s="5"/>
      <c r="E163" s="21"/>
      <c r="F163" s="21"/>
      <c r="G163" s="22"/>
      <c r="H163" s="22"/>
    </row>
    <row r="164" spans="1:13" s="208" customFormat="1" hidden="1" x14ac:dyDescent="0.25">
      <c r="A164" s="228" t="s">
        <v>198</v>
      </c>
      <c r="B164" s="268" t="s">
        <v>75</v>
      </c>
      <c r="C164" s="217">
        <v>1</v>
      </c>
      <c r="D164" s="215" t="s">
        <v>16</v>
      </c>
      <c r="E164" s="231"/>
      <c r="F164" s="231"/>
      <c r="G164" s="235"/>
      <c r="H164" s="217">
        <f>H165</f>
        <v>0</v>
      </c>
    </row>
    <row r="165" spans="1:13" s="208" customFormat="1" hidden="1" x14ac:dyDescent="0.25">
      <c r="A165" s="229" t="s">
        <v>65</v>
      </c>
      <c r="B165" s="240" t="s">
        <v>64</v>
      </c>
      <c r="C165" s="258">
        <v>3</v>
      </c>
      <c r="D165" s="259" t="s">
        <v>18</v>
      </c>
      <c r="E165" s="239"/>
      <c r="F165" s="234"/>
      <c r="G165" s="261"/>
      <c r="H165" s="262">
        <f>G165*C165</f>
        <v>0</v>
      </c>
      <c r="J165" s="311" t="s">
        <v>77</v>
      </c>
      <c r="K165" s="312"/>
      <c r="L165" s="312"/>
      <c r="M165" s="312"/>
    </row>
    <row r="166" spans="1:13" s="208" customFormat="1" hidden="1" x14ac:dyDescent="0.25">
      <c r="A166" s="190"/>
      <c r="C166" s="191"/>
      <c r="D166" s="190"/>
      <c r="E166" s="191"/>
      <c r="F166" s="191"/>
      <c r="G166" s="192"/>
      <c r="H166" s="192"/>
    </row>
    <row r="167" spans="1:13" s="4" customFormat="1" x14ac:dyDescent="0.25">
      <c r="A167" s="282" t="s">
        <v>162</v>
      </c>
      <c r="B167" s="299" t="s">
        <v>248</v>
      </c>
      <c r="C167" s="283">
        <v>1</v>
      </c>
      <c r="D167" s="272" t="s">
        <v>16</v>
      </c>
      <c r="E167" s="273"/>
      <c r="F167" s="273"/>
      <c r="G167" s="273"/>
      <c r="H167" s="294">
        <f>SUM(H168:H179)</f>
        <v>0</v>
      </c>
    </row>
    <row r="168" spans="1:13" s="4" customFormat="1" x14ac:dyDescent="0.25">
      <c r="A168" s="287" t="s">
        <v>132</v>
      </c>
      <c r="B168" s="242" t="s">
        <v>154</v>
      </c>
      <c r="C168" s="235" t="s">
        <v>15</v>
      </c>
      <c r="D168" s="259">
        <v>6</v>
      </c>
      <c r="E168" s="239"/>
      <c r="F168" s="234"/>
      <c r="G168" s="235"/>
      <c r="H168" s="285">
        <f>G168*D168</f>
        <v>0</v>
      </c>
    </row>
    <row r="169" spans="1:13" s="4" customFormat="1" ht="30" x14ac:dyDescent="0.25">
      <c r="A169" s="287" t="s">
        <v>136</v>
      </c>
      <c r="B169" s="242" t="s">
        <v>137</v>
      </c>
      <c r="C169" s="231" t="s">
        <v>15</v>
      </c>
      <c r="D169" s="259">
        <v>20</v>
      </c>
      <c r="E169" s="239"/>
      <c r="F169" s="234"/>
      <c r="G169" s="235"/>
      <c r="H169" s="285">
        <f t="shared" ref="H169:H179" si="27">G169*D169</f>
        <v>0</v>
      </c>
    </row>
    <row r="170" spans="1:13" s="4" customFormat="1" x14ac:dyDescent="0.25">
      <c r="A170" s="284" t="s">
        <v>138</v>
      </c>
      <c r="B170" s="263" t="s">
        <v>139</v>
      </c>
      <c r="C170" s="258" t="s">
        <v>15</v>
      </c>
      <c r="D170" s="259">
        <v>20</v>
      </c>
      <c r="E170" s="239"/>
      <c r="F170" s="234"/>
      <c r="G170" s="235"/>
      <c r="H170" s="285">
        <f t="shared" si="27"/>
        <v>0</v>
      </c>
    </row>
    <row r="171" spans="1:13" s="4" customFormat="1" ht="30" x14ac:dyDescent="0.25">
      <c r="A171" s="284" t="s">
        <v>264</v>
      </c>
      <c r="B171" s="263" t="s">
        <v>265</v>
      </c>
      <c r="C171" s="258" t="s">
        <v>17</v>
      </c>
      <c r="D171" s="259">
        <f>2*2.4</f>
        <v>4.8</v>
      </c>
      <c r="E171" s="239"/>
      <c r="F171" s="234"/>
      <c r="G171" s="235"/>
      <c r="H171" s="285">
        <f t="shared" ref="H171:H172" si="28">G171*D171</f>
        <v>0</v>
      </c>
    </row>
    <row r="172" spans="1:13" s="4" customFormat="1" ht="30" x14ac:dyDescent="0.25">
      <c r="A172" s="284" t="s">
        <v>266</v>
      </c>
      <c r="B172" s="263" t="s">
        <v>267</v>
      </c>
      <c r="C172" s="258" t="s">
        <v>268</v>
      </c>
      <c r="D172" s="259">
        <f>D171*50</f>
        <v>240</v>
      </c>
      <c r="E172" s="239"/>
      <c r="F172" s="234"/>
      <c r="G172" s="235"/>
      <c r="H172" s="285">
        <f t="shared" si="28"/>
        <v>0</v>
      </c>
    </row>
    <row r="173" spans="1:13" s="4" customFormat="1" ht="45" x14ac:dyDescent="0.25">
      <c r="A173" s="300" t="s">
        <v>250</v>
      </c>
      <c r="B173" s="301" t="s">
        <v>251</v>
      </c>
      <c r="C173" s="302" t="s">
        <v>17</v>
      </c>
      <c r="D173" s="303">
        <v>20</v>
      </c>
      <c r="E173" s="297"/>
      <c r="F173" s="298"/>
      <c r="G173" s="293"/>
      <c r="H173" s="188">
        <f t="shared" si="27"/>
        <v>0</v>
      </c>
    </row>
    <row r="174" spans="1:13" s="4" customFormat="1" ht="30" hidden="1" x14ac:dyDescent="0.25">
      <c r="A174" s="229" t="s">
        <v>140</v>
      </c>
      <c r="B174" s="263" t="s">
        <v>141</v>
      </c>
      <c r="C174" s="258" t="s">
        <v>15</v>
      </c>
      <c r="D174" s="235">
        <v>0</v>
      </c>
      <c r="E174" s="239">
        <v>7.3</v>
      </c>
      <c r="F174" s="234">
        <v>3</v>
      </c>
      <c r="G174" s="235">
        <f t="shared" ref="G168:G179" si="29">E174+F174</f>
        <v>10.3</v>
      </c>
      <c r="H174" s="235">
        <f t="shared" si="27"/>
        <v>0</v>
      </c>
    </row>
    <row r="175" spans="1:13" s="4" customFormat="1" ht="45" hidden="1" x14ac:dyDescent="0.25">
      <c r="A175" s="304" t="s">
        <v>142</v>
      </c>
      <c r="B175" s="243" t="s">
        <v>143</v>
      </c>
      <c r="C175" s="305" t="s">
        <v>15</v>
      </c>
      <c r="D175" s="235">
        <v>0</v>
      </c>
      <c r="E175" s="239">
        <v>27.08</v>
      </c>
      <c r="F175" s="234">
        <v>33.049999999999997</v>
      </c>
      <c r="G175" s="235">
        <f t="shared" si="29"/>
        <v>60.129999999999995</v>
      </c>
      <c r="H175" s="235">
        <f t="shared" si="27"/>
        <v>0</v>
      </c>
    </row>
    <row r="176" spans="1:13" s="4" customFormat="1" ht="30" hidden="1" x14ac:dyDescent="0.25">
      <c r="A176" s="229" t="s">
        <v>144</v>
      </c>
      <c r="B176" s="263" t="s">
        <v>145</v>
      </c>
      <c r="C176" s="258" t="s">
        <v>18</v>
      </c>
      <c r="D176" s="235">
        <v>0</v>
      </c>
      <c r="E176" s="306"/>
      <c r="F176" s="234">
        <v>9.17</v>
      </c>
      <c r="G176" s="235">
        <f t="shared" si="29"/>
        <v>9.17</v>
      </c>
      <c r="H176" s="235">
        <f t="shared" si="27"/>
        <v>0</v>
      </c>
    </row>
    <row r="177" spans="1:19" s="4" customFormat="1" ht="30" hidden="1" x14ac:dyDescent="0.25">
      <c r="A177" s="266" t="s">
        <v>146</v>
      </c>
      <c r="B177" s="267" t="s">
        <v>147</v>
      </c>
      <c r="C177" s="307" t="s">
        <v>148</v>
      </c>
      <c r="D177" s="235">
        <v>0</v>
      </c>
      <c r="E177" s="239">
        <v>11.77</v>
      </c>
      <c r="F177" s="234">
        <v>1.51</v>
      </c>
      <c r="G177" s="235">
        <f t="shared" si="29"/>
        <v>13.28</v>
      </c>
      <c r="H177" s="235">
        <f t="shared" si="27"/>
        <v>0</v>
      </c>
    </row>
    <row r="178" spans="1:19" s="4" customFormat="1" ht="30" hidden="1" x14ac:dyDescent="0.25">
      <c r="A178" s="232" t="s">
        <v>149</v>
      </c>
      <c r="B178" s="243" t="s">
        <v>150</v>
      </c>
      <c r="C178" s="235" t="s">
        <v>15</v>
      </c>
      <c r="D178" s="244">
        <v>0</v>
      </c>
      <c r="E178" s="239">
        <v>22.01</v>
      </c>
      <c r="F178" s="234">
        <v>39.07</v>
      </c>
      <c r="G178" s="235">
        <f t="shared" si="29"/>
        <v>61.08</v>
      </c>
      <c r="H178" s="235">
        <f t="shared" si="27"/>
        <v>0</v>
      </c>
    </row>
    <row r="179" spans="1:19" s="4" customFormat="1" ht="30" hidden="1" x14ac:dyDescent="0.25">
      <c r="A179" s="232" t="s">
        <v>151</v>
      </c>
      <c r="B179" s="243" t="s">
        <v>152</v>
      </c>
      <c r="C179" s="235" t="s">
        <v>153</v>
      </c>
      <c r="D179" s="244">
        <v>0</v>
      </c>
      <c r="E179" s="239">
        <v>479.17</v>
      </c>
      <c r="F179" s="308"/>
      <c r="G179" s="235">
        <f t="shared" si="29"/>
        <v>479.17</v>
      </c>
      <c r="H179" s="235">
        <f t="shared" si="27"/>
        <v>0</v>
      </c>
    </row>
    <row r="180" spans="1:19" s="209" customFormat="1" ht="30" customHeight="1" x14ac:dyDescent="0.25">
      <c r="A180" s="171"/>
      <c r="B180" s="172"/>
      <c r="J180" s="173">
        <f>G173*D173</f>
        <v>0</v>
      </c>
    </row>
    <row r="181" spans="1:19" s="11" customFormat="1" ht="30" customHeight="1" x14ac:dyDescent="0.25">
      <c r="A181" s="174"/>
      <c r="B181" s="175"/>
      <c r="C181" s="176"/>
      <c r="D181" s="177"/>
      <c r="E181" s="178"/>
      <c r="F181" s="179"/>
      <c r="G181" s="178"/>
      <c r="H181" s="17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s="3" customFormat="1" x14ac:dyDescent="0.25">
      <c r="A182" s="190"/>
      <c r="B182" s="208"/>
      <c r="C182" s="191"/>
      <c r="D182" s="190"/>
      <c r="E182" s="191"/>
      <c r="F182" s="191"/>
      <c r="G182" s="192"/>
      <c r="H182" s="192"/>
    </row>
    <row r="183" spans="1:19" s="189" customFormat="1" x14ac:dyDescent="0.25">
      <c r="A183" s="193"/>
      <c r="B183" s="319"/>
      <c r="C183" s="319"/>
      <c r="D183" s="319"/>
      <c r="E183" s="319"/>
      <c r="F183" s="319"/>
      <c r="G183" s="319"/>
      <c r="H183" s="319"/>
      <c r="I183" s="194"/>
      <c r="K183" s="195"/>
    </row>
    <row r="184" spans="1:19" s="189" customFormat="1" x14ac:dyDescent="0.25">
      <c r="A184" s="196"/>
      <c r="B184" s="197"/>
      <c r="C184" s="198"/>
      <c r="D184" s="198"/>
      <c r="E184" s="199"/>
      <c r="F184" s="200"/>
      <c r="G184" s="200"/>
      <c r="H184" s="200"/>
      <c r="I184" s="201"/>
      <c r="K184" s="195"/>
    </row>
    <row r="185" spans="1:19" s="189" customFormat="1" x14ac:dyDescent="0.25">
      <c r="A185" s="19"/>
      <c r="B185" s="20"/>
      <c r="C185" s="20"/>
      <c r="D185" s="19"/>
      <c r="E185" s="199"/>
      <c r="F185" s="200"/>
      <c r="G185" s="200"/>
      <c r="H185" s="200"/>
      <c r="I185" s="201"/>
      <c r="K185" s="195"/>
    </row>
    <row r="186" spans="1:19" s="189" customFormat="1" x14ac:dyDescent="0.25">
      <c r="A186" s="19"/>
      <c r="B186" s="20"/>
      <c r="C186" s="20"/>
      <c r="D186" s="19"/>
      <c r="E186" s="199"/>
      <c r="F186" s="200"/>
      <c r="G186" s="200"/>
      <c r="H186" s="200"/>
      <c r="I186" s="201"/>
      <c r="K186" s="195"/>
    </row>
    <row r="187" spans="1:19" s="189" customFormat="1" x14ac:dyDescent="0.25">
      <c r="A187" s="19"/>
      <c r="B187" s="20"/>
      <c r="C187" s="20"/>
      <c r="D187" s="19"/>
      <c r="E187" s="199"/>
      <c r="F187" s="200"/>
      <c r="G187" s="200"/>
      <c r="H187" s="200"/>
      <c r="I187" s="201"/>
      <c r="K187" s="195"/>
    </row>
    <row r="188" spans="1:19" s="189" customFormat="1" x14ac:dyDescent="0.25">
      <c r="A188" s="19"/>
      <c r="B188" s="20"/>
      <c r="C188" s="200"/>
      <c r="D188" s="202"/>
      <c r="E188" s="202"/>
      <c r="F188" s="200"/>
      <c r="G188" s="200"/>
      <c r="H188" s="200"/>
      <c r="I188" s="203"/>
      <c r="K188" s="195"/>
    </row>
    <row r="189" spans="1:19" s="189" customFormat="1" x14ac:dyDescent="0.25">
      <c r="A189" s="19"/>
      <c r="B189" s="20"/>
      <c r="C189" s="20"/>
      <c r="D189" s="19"/>
      <c r="E189" s="199"/>
      <c r="F189" s="200"/>
      <c r="G189" s="200"/>
      <c r="H189" s="200"/>
      <c r="I189" s="203"/>
      <c r="K189" s="195"/>
    </row>
    <row r="190" spans="1:19" s="189" customFormat="1" x14ac:dyDescent="0.25">
      <c r="A190" s="19"/>
      <c r="B190" s="197"/>
      <c r="C190" s="198"/>
      <c r="D190" s="204"/>
      <c r="E190" s="199"/>
      <c r="F190" s="200"/>
      <c r="G190" s="200"/>
      <c r="H190" s="200"/>
      <c r="I190" s="201"/>
      <c r="K190" s="195"/>
    </row>
    <row r="191" spans="1:19" s="189" customFormat="1" x14ac:dyDescent="0.25">
      <c r="A191" s="19"/>
      <c r="B191" s="197"/>
      <c r="C191" s="198"/>
      <c r="D191" s="204"/>
      <c r="E191" s="199"/>
      <c r="F191" s="200"/>
      <c r="G191" s="200"/>
      <c r="H191" s="200"/>
      <c r="I191" s="201"/>
      <c r="K191" s="195"/>
    </row>
    <row r="192" spans="1:19" s="189" customFormat="1" x14ac:dyDescent="0.25">
      <c r="A192" s="205"/>
      <c r="B192" s="20"/>
      <c r="C192" s="206"/>
      <c r="D192" s="207"/>
      <c r="E192" s="199"/>
      <c r="F192" s="200"/>
      <c r="G192" s="200"/>
      <c r="H192" s="200"/>
      <c r="I192" s="201"/>
      <c r="K192" s="195"/>
    </row>
    <row r="193" spans="1:8" s="3" customFormat="1" x14ac:dyDescent="0.25">
      <c r="A193" s="190"/>
      <c r="B193" s="208"/>
      <c r="C193" s="191"/>
      <c r="D193" s="190"/>
      <c r="E193" s="191"/>
      <c r="F193" s="191"/>
      <c r="G193" s="192"/>
      <c r="H193" s="192"/>
    </row>
    <row r="194" spans="1:8" s="3" customFormat="1" x14ac:dyDescent="0.25">
      <c r="A194" s="190"/>
      <c r="B194" s="208"/>
      <c r="C194" s="191"/>
      <c r="D194" s="190"/>
      <c r="E194" s="191"/>
      <c r="F194" s="191"/>
      <c r="G194" s="192"/>
      <c r="H194" s="192"/>
    </row>
    <row r="195" spans="1:8" s="3" customFormat="1" x14ac:dyDescent="0.25">
      <c r="A195" s="190"/>
      <c r="B195" s="208"/>
      <c r="C195" s="191"/>
      <c r="D195" s="190"/>
      <c r="E195" s="191"/>
      <c r="F195" s="191"/>
      <c r="G195" s="192"/>
      <c r="H195" s="192"/>
    </row>
  </sheetData>
  <mergeCells count="1">
    <mergeCell ref="B183:H183"/>
  </mergeCells>
  <printOptions horizontalCentered="1"/>
  <pageMargins left="0.51181102362204722" right="0.51181102362204722" top="1.1811023622047245" bottom="0.78740157480314965" header="0.31496062992125984" footer="0.31496062992125984"/>
  <pageSetup paperSize="9" scale="80" fitToHeight="0" orientation="landscape" r:id="rId1"/>
  <headerFooter>
    <oddHeader>&amp;L&amp;G&amp;C&amp;"Ecofont Vera Sans,Regular"&amp;15Base unitária de composição de preços: Intervenções - CPOS 174 - Novembro / 2019.</oddHeader>
    <oddFooter>Página &amp;P de &amp;N</oddFooter>
  </headerFooter>
  <rowBreaks count="3" manualBreakCount="3">
    <brk id="42" max="7" man="1"/>
    <brk id="75" max="7" man="1"/>
    <brk id="173" max="7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topLeftCell="A34" workbookViewId="0">
      <selection activeCell="L12" sqref="L12"/>
    </sheetView>
  </sheetViews>
  <sheetFormatPr defaultColWidth="9.140625" defaultRowHeight="12.75" x14ac:dyDescent="0.2"/>
  <cols>
    <col min="1" max="1" width="9.140625" style="27"/>
    <col min="2" max="2" width="58.85546875" style="27" customWidth="1"/>
    <col min="3" max="3" width="10.140625" style="27" customWidth="1"/>
    <col min="4" max="4" width="11.85546875" style="27" customWidth="1"/>
    <col min="5" max="5" width="16.140625" style="27" customWidth="1"/>
    <col min="6" max="6" width="19.140625" style="27" customWidth="1"/>
    <col min="7" max="16384" width="9.140625" style="27"/>
  </cols>
  <sheetData>
    <row r="1" spans="1:6" ht="21" customHeight="1" thickBot="1" x14ac:dyDescent="0.25">
      <c r="A1" s="24" t="s">
        <v>156</v>
      </c>
      <c r="B1" s="25"/>
      <c r="C1" s="25"/>
      <c r="D1" s="25"/>
      <c r="E1" s="25"/>
      <c r="F1" s="26"/>
    </row>
    <row r="2" spans="1:6" x14ac:dyDescent="0.2">
      <c r="A2" s="28" t="s">
        <v>0</v>
      </c>
      <c r="B2" s="29" t="s">
        <v>83</v>
      </c>
      <c r="C2" s="30" t="s">
        <v>84</v>
      </c>
      <c r="D2" s="30" t="s">
        <v>85</v>
      </c>
      <c r="E2" s="30" t="s">
        <v>86</v>
      </c>
      <c r="F2" s="31" t="s">
        <v>87</v>
      </c>
    </row>
    <row r="3" spans="1:6" x14ac:dyDescent="0.2">
      <c r="A3" s="32" t="s">
        <v>88</v>
      </c>
      <c r="B3" s="33" t="s">
        <v>89</v>
      </c>
      <c r="C3" s="33"/>
      <c r="D3" s="33"/>
      <c r="E3" s="34"/>
      <c r="F3" s="35" t="e">
        <f>SUM(F4:F11)</f>
        <v>#REF!</v>
      </c>
    </row>
    <row r="4" spans="1:6" ht="15" customHeight="1" x14ac:dyDescent="0.2">
      <c r="A4" s="36" t="s">
        <v>90</v>
      </c>
      <c r="B4" s="37" t="s">
        <v>1</v>
      </c>
      <c r="C4" s="43">
        <v>1</v>
      </c>
      <c r="D4" s="43">
        <v>1</v>
      </c>
      <c r="E4" s="38" t="e">
        <f>#REF!</f>
        <v>#REF!</v>
      </c>
      <c r="F4" s="39" t="e">
        <f t="shared" ref="F4:F11" si="0">E4</f>
        <v>#REF!</v>
      </c>
    </row>
    <row r="5" spans="1:6" ht="15" customHeight="1" x14ac:dyDescent="0.2">
      <c r="A5" s="36" t="s">
        <v>91</v>
      </c>
      <c r="B5" s="37" t="s">
        <v>3</v>
      </c>
      <c r="C5" s="43">
        <v>1</v>
      </c>
      <c r="D5" s="43">
        <v>1</v>
      </c>
      <c r="E5" s="38" t="e">
        <f>#REF!</f>
        <v>#REF!</v>
      </c>
      <c r="F5" s="39" t="e">
        <f t="shared" si="0"/>
        <v>#REF!</v>
      </c>
    </row>
    <row r="6" spans="1:6" ht="15" customHeight="1" x14ac:dyDescent="0.2">
      <c r="A6" s="36" t="s">
        <v>92</v>
      </c>
      <c r="B6" s="37" t="s">
        <v>6</v>
      </c>
      <c r="C6" s="43">
        <v>1</v>
      </c>
      <c r="D6" s="43">
        <v>1</v>
      </c>
      <c r="E6" s="38" t="e">
        <f>#REF!</f>
        <v>#REF!</v>
      </c>
      <c r="F6" s="39" t="e">
        <f t="shared" si="0"/>
        <v>#REF!</v>
      </c>
    </row>
    <row r="7" spans="1:6" ht="15" customHeight="1" x14ac:dyDescent="0.2">
      <c r="A7" s="36" t="s">
        <v>93</v>
      </c>
      <c r="B7" s="37" t="s">
        <v>5</v>
      </c>
      <c r="C7" s="43">
        <v>1</v>
      </c>
      <c r="D7" s="43">
        <v>1</v>
      </c>
      <c r="E7" s="38" t="e">
        <f>#REF!</f>
        <v>#REF!</v>
      </c>
      <c r="F7" s="39" t="e">
        <f t="shared" si="0"/>
        <v>#REF!</v>
      </c>
    </row>
    <row r="8" spans="1:6" ht="15" customHeight="1" x14ac:dyDescent="0.2">
      <c r="A8" s="36" t="s">
        <v>94</v>
      </c>
      <c r="B8" s="37" t="s">
        <v>7</v>
      </c>
      <c r="C8" s="43">
        <v>1</v>
      </c>
      <c r="D8" s="43">
        <v>1</v>
      </c>
      <c r="E8" s="38" t="e">
        <f>#REF!</f>
        <v>#REF!</v>
      </c>
      <c r="F8" s="39" t="e">
        <f t="shared" si="0"/>
        <v>#REF!</v>
      </c>
    </row>
    <row r="9" spans="1:6" ht="15" customHeight="1" x14ac:dyDescent="0.2">
      <c r="A9" s="36" t="s">
        <v>95</v>
      </c>
      <c r="B9" s="37" t="s">
        <v>9</v>
      </c>
      <c r="C9" s="43">
        <v>1</v>
      </c>
      <c r="D9" s="43">
        <v>1</v>
      </c>
      <c r="E9" s="38" t="e">
        <f>#REF!</f>
        <v>#REF!</v>
      </c>
      <c r="F9" s="39" t="e">
        <f t="shared" si="0"/>
        <v>#REF!</v>
      </c>
    </row>
    <row r="10" spans="1:6" ht="15" customHeight="1" x14ac:dyDescent="0.2">
      <c r="A10" s="36" t="s">
        <v>96</v>
      </c>
      <c r="B10" s="37" t="s">
        <v>11</v>
      </c>
      <c r="C10" s="43">
        <v>1</v>
      </c>
      <c r="D10" s="43">
        <v>1</v>
      </c>
      <c r="E10" s="38" t="e">
        <f>#REF!</f>
        <v>#REF!</v>
      </c>
      <c r="F10" s="39" t="e">
        <f t="shared" si="0"/>
        <v>#REF!</v>
      </c>
    </row>
    <row r="11" spans="1:6" x14ac:dyDescent="0.2">
      <c r="A11" s="36" t="s">
        <v>97</v>
      </c>
      <c r="B11" s="37" t="s">
        <v>13</v>
      </c>
      <c r="C11" s="43">
        <v>1</v>
      </c>
      <c r="D11" s="43">
        <v>1</v>
      </c>
      <c r="E11" s="38" t="e">
        <f>#REF!</f>
        <v>#REF!</v>
      </c>
      <c r="F11" s="39" t="e">
        <f t="shared" si="0"/>
        <v>#REF!</v>
      </c>
    </row>
    <row r="12" spans="1:6" x14ac:dyDescent="0.2">
      <c r="A12" s="36"/>
      <c r="B12" s="37"/>
      <c r="C12" s="37"/>
      <c r="D12" s="37"/>
      <c r="E12" s="40"/>
      <c r="F12" s="39"/>
    </row>
    <row r="13" spans="1:6" x14ac:dyDescent="0.2">
      <c r="A13" s="32" t="s">
        <v>98</v>
      </c>
      <c r="B13" s="33" t="s">
        <v>99</v>
      </c>
      <c r="C13" s="33"/>
      <c r="D13" s="33"/>
      <c r="E13" s="41"/>
      <c r="F13" s="42">
        <f>SUM(F14:F17)</f>
        <v>96630</v>
      </c>
    </row>
    <row r="14" spans="1:6" x14ac:dyDescent="0.2">
      <c r="A14" s="36" t="s">
        <v>100</v>
      </c>
      <c r="B14" s="37" t="s">
        <v>101</v>
      </c>
      <c r="C14" s="43" t="s">
        <v>102</v>
      </c>
      <c r="D14" s="43">
        <v>31</v>
      </c>
      <c r="E14" s="38">
        <v>1900</v>
      </c>
      <c r="F14" s="39">
        <f>D14*E14</f>
        <v>58900</v>
      </c>
    </row>
    <row r="15" spans="1:6" x14ac:dyDescent="0.2">
      <c r="A15" s="36" t="s">
        <v>103</v>
      </c>
      <c r="B15" s="37" t="s">
        <v>155</v>
      </c>
      <c r="C15" s="43" t="s">
        <v>102</v>
      </c>
      <c r="D15" s="43">
        <v>8</v>
      </c>
      <c r="E15" s="38">
        <f>'Base unitária para composição'!H167</f>
        <v>0</v>
      </c>
      <c r="F15" s="39">
        <f>D15*E15</f>
        <v>0</v>
      </c>
    </row>
    <row r="16" spans="1:6" x14ac:dyDescent="0.2">
      <c r="A16" s="36" t="s">
        <v>104</v>
      </c>
      <c r="B16" s="37" t="s">
        <v>105</v>
      </c>
      <c r="C16" s="43" t="s">
        <v>61</v>
      </c>
      <c r="D16" s="43">
        <v>33</v>
      </c>
      <c r="E16" s="38">
        <v>840</v>
      </c>
      <c r="F16" s="39">
        <f>D16*E16</f>
        <v>27720</v>
      </c>
    </row>
    <row r="17" spans="1:6" x14ac:dyDescent="0.2">
      <c r="A17" s="36" t="s">
        <v>106</v>
      </c>
      <c r="B17" s="37" t="s">
        <v>107</v>
      </c>
      <c r="C17" s="43" t="s">
        <v>108</v>
      </c>
      <c r="D17" s="43">
        <v>91</v>
      </c>
      <c r="E17" s="38">
        <v>110</v>
      </c>
      <c r="F17" s="39">
        <f>D17*E17</f>
        <v>10010</v>
      </c>
    </row>
    <row r="18" spans="1:6" x14ac:dyDescent="0.2">
      <c r="A18" s="36"/>
      <c r="B18" s="37"/>
      <c r="C18" s="37"/>
      <c r="D18" s="37"/>
      <c r="E18" s="40"/>
      <c r="F18" s="39"/>
    </row>
    <row r="19" spans="1:6" x14ac:dyDescent="0.2">
      <c r="A19" s="32" t="s">
        <v>109</v>
      </c>
      <c r="B19" s="33" t="s">
        <v>133</v>
      </c>
      <c r="C19" s="33"/>
      <c r="D19" s="33"/>
      <c r="E19" s="34"/>
      <c r="F19" s="35">
        <f>F20+F27</f>
        <v>421481.7</v>
      </c>
    </row>
    <row r="20" spans="1:6" x14ac:dyDescent="0.2">
      <c r="A20" s="44" t="s">
        <v>110</v>
      </c>
      <c r="B20" s="45" t="s">
        <v>111</v>
      </c>
      <c r="C20" s="46"/>
      <c r="D20" s="46"/>
      <c r="E20" s="47"/>
      <c r="F20" s="48">
        <f>SUM(F21:F26)</f>
        <v>298114.5</v>
      </c>
    </row>
    <row r="21" spans="1:6" x14ac:dyDescent="0.2">
      <c r="A21" s="36" t="s">
        <v>112</v>
      </c>
      <c r="B21" s="37" t="s">
        <v>131</v>
      </c>
      <c r="C21" s="43" t="s">
        <v>130</v>
      </c>
      <c r="D21" s="43">
        <v>1200</v>
      </c>
      <c r="E21" s="40">
        <v>120</v>
      </c>
      <c r="F21" s="39">
        <f t="shared" ref="F21:F26" si="1">E21*D21</f>
        <v>144000</v>
      </c>
    </row>
    <row r="22" spans="1:6" x14ac:dyDescent="0.2">
      <c r="A22" s="36" t="s">
        <v>113</v>
      </c>
      <c r="B22" s="37" t="s">
        <v>135</v>
      </c>
      <c r="C22" s="43" t="s">
        <v>130</v>
      </c>
      <c r="D22" s="43">
        <v>600</v>
      </c>
      <c r="E22" s="40">
        <v>78.319999999999993</v>
      </c>
      <c r="F22" s="39">
        <f t="shared" si="1"/>
        <v>46991.999999999993</v>
      </c>
    </row>
    <row r="23" spans="1:6" x14ac:dyDescent="0.2">
      <c r="A23" s="36" t="s">
        <v>115</v>
      </c>
      <c r="B23" s="37" t="s">
        <v>120</v>
      </c>
      <c r="C23" s="43" t="s">
        <v>130</v>
      </c>
      <c r="D23" s="43">
        <v>600</v>
      </c>
      <c r="E23" s="40">
        <v>78.319999999999993</v>
      </c>
      <c r="F23" s="39">
        <f t="shared" si="1"/>
        <v>46991.999999999993</v>
      </c>
    </row>
    <row r="24" spans="1:6" x14ac:dyDescent="0.2">
      <c r="A24" s="49" t="s">
        <v>116</v>
      </c>
      <c r="B24" s="37" t="s">
        <v>134</v>
      </c>
      <c r="C24" s="43" t="s">
        <v>130</v>
      </c>
      <c r="D24" s="43">
        <v>600</v>
      </c>
      <c r="E24" s="40">
        <v>78.319999999999993</v>
      </c>
      <c r="F24" s="39">
        <f t="shared" si="1"/>
        <v>46991.999999999993</v>
      </c>
    </row>
    <row r="25" spans="1:6" x14ac:dyDescent="0.2">
      <c r="A25" s="36" t="s">
        <v>115</v>
      </c>
      <c r="B25" s="37" t="s">
        <v>114</v>
      </c>
      <c r="C25" s="43" t="s">
        <v>130</v>
      </c>
      <c r="D25" s="43">
        <v>150</v>
      </c>
      <c r="E25" s="40">
        <v>35.19</v>
      </c>
      <c r="F25" s="39">
        <f t="shared" si="1"/>
        <v>5278.5</v>
      </c>
    </row>
    <row r="26" spans="1:6" x14ac:dyDescent="0.2">
      <c r="A26" s="49" t="s">
        <v>116</v>
      </c>
      <c r="B26" s="37" t="s">
        <v>117</v>
      </c>
      <c r="C26" s="43" t="s">
        <v>130</v>
      </c>
      <c r="D26" s="43">
        <v>1200</v>
      </c>
      <c r="E26" s="40">
        <v>6.55</v>
      </c>
      <c r="F26" s="39">
        <f t="shared" si="1"/>
        <v>7860</v>
      </c>
    </row>
    <row r="27" spans="1:6" x14ac:dyDescent="0.2">
      <c r="A27" s="44" t="s">
        <v>118</v>
      </c>
      <c r="B27" s="45" t="s">
        <v>119</v>
      </c>
      <c r="C27" s="45"/>
      <c r="D27" s="45"/>
      <c r="E27" s="50"/>
      <c r="F27" s="48">
        <f>SUM(F28:F29)</f>
        <v>123367.2</v>
      </c>
    </row>
    <row r="28" spans="1:6" x14ac:dyDescent="0.2">
      <c r="A28" s="49" t="s">
        <v>121</v>
      </c>
      <c r="B28" s="37" t="s">
        <v>122</v>
      </c>
      <c r="C28" s="43" t="s">
        <v>123</v>
      </c>
      <c r="D28" s="43">
        <v>65</v>
      </c>
      <c r="E28" s="40">
        <f>F21</f>
        <v>144000</v>
      </c>
      <c r="F28" s="39">
        <f>E28*D28/100</f>
        <v>93600</v>
      </c>
    </row>
    <row r="29" spans="1:6" x14ac:dyDescent="0.2">
      <c r="A29" s="49" t="s">
        <v>124</v>
      </c>
      <c r="B29" s="37" t="s">
        <v>125</v>
      </c>
      <c r="C29" s="43" t="s">
        <v>123</v>
      </c>
      <c r="D29" s="43">
        <v>20</v>
      </c>
      <c r="E29" s="40">
        <f>F22+F23+F24+F26</f>
        <v>148835.99999999997</v>
      </c>
      <c r="F29" s="39">
        <f>E29*D29/100</f>
        <v>29767.199999999997</v>
      </c>
    </row>
    <row r="30" spans="1:6" x14ac:dyDescent="0.2">
      <c r="A30" s="36"/>
      <c r="B30" s="37"/>
      <c r="C30" s="37"/>
      <c r="D30" s="37"/>
      <c r="E30" s="40"/>
      <c r="F30" s="39"/>
    </row>
    <row r="31" spans="1:6" x14ac:dyDescent="0.2">
      <c r="A31" s="36"/>
      <c r="B31" s="51" t="s">
        <v>126</v>
      </c>
      <c r="C31" s="52">
        <v>0.25</v>
      </c>
      <c r="D31" s="53"/>
      <c r="E31" s="54"/>
      <c r="F31" s="55" t="e">
        <f>F33-F32</f>
        <v>#REF!</v>
      </c>
    </row>
    <row r="32" spans="1:6" x14ac:dyDescent="0.2">
      <c r="A32" s="36"/>
      <c r="B32" s="320" t="s">
        <v>127</v>
      </c>
      <c r="C32" s="320"/>
      <c r="D32" s="320"/>
      <c r="E32" s="320"/>
      <c r="F32" s="56" t="e">
        <f>F3+F13+F19</f>
        <v>#REF!</v>
      </c>
    </row>
    <row r="33" spans="1:6" x14ac:dyDescent="0.2">
      <c r="A33" s="36"/>
      <c r="B33" s="321" t="s">
        <v>128</v>
      </c>
      <c r="C33" s="321"/>
      <c r="D33" s="321"/>
      <c r="E33" s="321"/>
      <c r="F33" s="57" t="e">
        <f>F32*C31+F32</f>
        <v>#REF!</v>
      </c>
    </row>
    <row r="34" spans="1:6" ht="13.5" thickBot="1" x14ac:dyDescent="0.25">
      <c r="A34" s="36"/>
      <c r="B34" s="37"/>
      <c r="C34" s="37"/>
      <c r="D34" s="37"/>
      <c r="E34" s="40"/>
    </row>
    <row r="35" spans="1:6" ht="13.5" thickBot="1" x14ac:dyDescent="0.25">
      <c r="A35" s="58"/>
      <c r="B35" s="59" t="s">
        <v>129</v>
      </c>
      <c r="C35" s="60"/>
      <c r="D35" s="60"/>
      <c r="E35" s="61"/>
      <c r="F35" s="62"/>
    </row>
    <row r="36" spans="1:6" x14ac:dyDescent="0.2">
      <c r="E36" s="63"/>
      <c r="F36" s="63"/>
    </row>
    <row r="37" spans="1:6" x14ac:dyDescent="0.2">
      <c r="E37" s="63"/>
      <c r="F37" s="63"/>
    </row>
    <row r="38" spans="1:6" x14ac:dyDescent="0.2">
      <c r="E38" s="63"/>
      <c r="F38" s="63"/>
    </row>
    <row r="39" spans="1:6" x14ac:dyDescent="0.2">
      <c r="E39" s="63"/>
      <c r="F39" s="63"/>
    </row>
    <row r="40" spans="1:6" x14ac:dyDescent="0.2">
      <c r="E40" s="63"/>
      <c r="F40" s="63"/>
    </row>
    <row r="41" spans="1:6" x14ac:dyDescent="0.2">
      <c r="E41" s="63"/>
      <c r="F41" s="63"/>
    </row>
    <row r="42" spans="1:6" x14ac:dyDescent="0.2">
      <c r="E42" s="63"/>
      <c r="F42" s="63"/>
    </row>
    <row r="43" spans="1:6" x14ac:dyDescent="0.2">
      <c r="E43" s="63"/>
      <c r="F43" s="63"/>
    </row>
    <row r="44" spans="1:6" x14ac:dyDescent="0.2">
      <c r="E44" s="63"/>
      <c r="F44" s="63"/>
    </row>
    <row r="45" spans="1:6" x14ac:dyDescent="0.2">
      <c r="E45" s="63"/>
      <c r="F45" s="63"/>
    </row>
    <row r="46" spans="1:6" x14ac:dyDescent="0.2">
      <c r="E46" s="63"/>
      <c r="F46" s="63"/>
    </row>
    <row r="47" spans="1:6" x14ac:dyDescent="0.2">
      <c r="E47" s="63"/>
      <c r="F47" s="63"/>
    </row>
    <row r="48" spans="1:6" x14ac:dyDescent="0.2">
      <c r="E48" s="63"/>
      <c r="F48" s="63"/>
    </row>
    <row r="49" spans="5:6" x14ac:dyDescent="0.2">
      <c r="E49" s="63"/>
      <c r="F49" s="63"/>
    </row>
    <row r="50" spans="5:6" x14ac:dyDescent="0.2">
      <c r="E50" s="63"/>
      <c r="F50" s="63"/>
    </row>
    <row r="51" spans="5:6" x14ac:dyDescent="0.2">
      <c r="E51" s="63"/>
      <c r="F51" s="63"/>
    </row>
    <row r="52" spans="5:6" x14ac:dyDescent="0.2">
      <c r="E52" s="63"/>
      <c r="F52" s="63"/>
    </row>
    <row r="53" spans="5:6" x14ac:dyDescent="0.2">
      <c r="E53" s="63"/>
      <c r="F53" s="63"/>
    </row>
    <row r="54" spans="5:6" x14ac:dyDescent="0.2">
      <c r="E54" s="63"/>
      <c r="F54" s="63"/>
    </row>
    <row r="55" spans="5:6" x14ac:dyDescent="0.2">
      <c r="E55" s="63"/>
      <c r="F55" s="63"/>
    </row>
    <row r="56" spans="5:6" x14ac:dyDescent="0.2">
      <c r="E56" s="63"/>
      <c r="F56" s="63"/>
    </row>
    <row r="57" spans="5:6" x14ac:dyDescent="0.2">
      <c r="E57" s="63"/>
      <c r="F57" s="63"/>
    </row>
    <row r="58" spans="5:6" x14ac:dyDescent="0.2">
      <c r="E58" s="63"/>
      <c r="F58" s="63"/>
    </row>
    <row r="59" spans="5:6" x14ac:dyDescent="0.2">
      <c r="E59" s="63"/>
      <c r="F59" s="63"/>
    </row>
    <row r="60" spans="5:6" x14ac:dyDescent="0.2">
      <c r="E60" s="63"/>
      <c r="F60" s="63"/>
    </row>
    <row r="61" spans="5:6" x14ac:dyDescent="0.2">
      <c r="E61" s="63"/>
      <c r="F61" s="63"/>
    </row>
    <row r="62" spans="5:6" x14ac:dyDescent="0.2">
      <c r="E62" s="63"/>
      <c r="F62" s="63"/>
    </row>
    <row r="63" spans="5:6" x14ac:dyDescent="0.2">
      <c r="E63" s="63"/>
      <c r="F63" s="63"/>
    </row>
    <row r="64" spans="5:6" x14ac:dyDescent="0.2">
      <c r="E64" s="63"/>
      <c r="F64" s="63"/>
    </row>
    <row r="65" spans="5:6" x14ac:dyDescent="0.2">
      <c r="E65" s="63"/>
      <c r="F65" s="63"/>
    </row>
    <row r="66" spans="5:6" x14ac:dyDescent="0.2">
      <c r="E66" s="63"/>
      <c r="F66" s="63"/>
    </row>
    <row r="67" spans="5:6" x14ac:dyDescent="0.2">
      <c r="E67" s="63"/>
      <c r="F67" s="63"/>
    </row>
    <row r="68" spans="5:6" x14ac:dyDescent="0.2">
      <c r="E68" s="63"/>
      <c r="F68" s="63"/>
    </row>
    <row r="69" spans="5:6" x14ac:dyDescent="0.2">
      <c r="E69" s="63"/>
      <c r="F69" s="63"/>
    </row>
    <row r="70" spans="5:6" x14ac:dyDescent="0.2">
      <c r="E70" s="63"/>
      <c r="F70" s="63"/>
    </row>
    <row r="71" spans="5:6" x14ac:dyDescent="0.2">
      <c r="E71" s="63"/>
      <c r="F71" s="63"/>
    </row>
    <row r="72" spans="5:6" x14ac:dyDescent="0.2">
      <c r="E72" s="63"/>
      <c r="F72" s="63"/>
    </row>
    <row r="73" spans="5:6" x14ac:dyDescent="0.2">
      <c r="E73" s="63"/>
      <c r="F73" s="63"/>
    </row>
    <row r="74" spans="5:6" x14ac:dyDescent="0.2">
      <c r="E74" s="63"/>
      <c r="F74" s="63"/>
    </row>
    <row r="75" spans="5:6" x14ac:dyDescent="0.2">
      <c r="E75" s="63"/>
      <c r="F75" s="63"/>
    </row>
    <row r="76" spans="5:6" x14ac:dyDescent="0.2">
      <c r="E76" s="63"/>
      <c r="F76" s="63"/>
    </row>
    <row r="77" spans="5:6" x14ac:dyDescent="0.2">
      <c r="E77" s="63"/>
      <c r="F77" s="63"/>
    </row>
    <row r="78" spans="5:6" x14ac:dyDescent="0.2">
      <c r="E78" s="63"/>
      <c r="F78" s="63"/>
    </row>
    <row r="79" spans="5:6" x14ac:dyDescent="0.2">
      <c r="E79" s="63"/>
      <c r="F79" s="63"/>
    </row>
    <row r="80" spans="5:6" x14ac:dyDescent="0.2">
      <c r="E80" s="63"/>
      <c r="F80" s="63"/>
    </row>
    <row r="81" spans="5:6" x14ac:dyDescent="0.2">
      <c r="E81" s="63"/>
      <c r="F81" s="63"/>
    </row>
    <row r="82" spans="5:6" x14ac:dyDescent="0.2">
      <c r="E82" s="63"/>
      <c r="F82" s="63"/>
    </row>
    <row r="83" spans="5:6" x14ac:dyDescent="0.2">
      <c r="E83" s="63"/>
      <c r="F83" s="63"/>
    </row>
    <row r="84" spans="5:6" x14ac:dyDescent="0.2">
      <c r="E84" s="63"/>
      <c r="F84" s="63"/>
    </row>
    <row r="85" spans="5:6" x14ac:dyDescent="0.2">
      <c r="E85" s="63"/>
      <c r="F85" s="63"/>
    </row>
    <row r="86" spans="5:6" x14ac:dyDescent="0.2">
      <c r="E86" s="63"/>
      <c r="F86" s="63"/>
    </row>
    <row r="87" spans="5:6" x14ac:dyDescent="0.2">
      <c r="E87" s="63"/>
      <c r="F87" s="63"/>
    </row>
    <row r="88" spans="5:6" x14ac:dyDescent="0.2">
      <c r="E88" s="63"/>
      <c r="F88" s="63"/>
    </row>
    <row r="89" spans="5:6" x14ac:dyDescent="0.2">
      <c r="E89" s="63"/>
      <c r="F89" s="63"/>
    </row>
    <row r="90" spans="5:6" x14ac:dyDescent="0.2">
      <c r="E90" s="63"/>
      <c r="F90" s="63"/>
    </row>
    <row r="91" spans="5:6" x14ac:dyDescent="0.2">
      <c r="E91" s="63"/>
      <c r="F91" s="63"/>
    </row>
    <row r="92" spans="5:6" x14ac:dyDescent="0.2">
      <c r="E92" s="63"/>
      <c r="F92" s="63"/>
    </row>
    <row r="93" spans="5:6" x14ac:dyDescent="0.2">
      <c r="E93" s="63"/>
      <c r="F93" s="63"/>
    </row>
    <row r="94" spans="5:6" x14ac:dyDescent="0.2">
      <c r="E94" s="63"/>
      <c r="F94" s="63"/>
    </row>
    <row r="95" spans="5:6" x14ac:dyDescent="0.2">
      <c r="E95" s="63"/>
      <c r="F95" s="63"/>
    </row>
    <row r="96" spans="5:6" x14ac:dyDescent="0.2">
      <c r="E96" s="63"/>
      <c r="F96" s="63"/>
    </row>
    <row r="97" spans="5:6" x14ac:dyDescent="0.2">
      <c r="E97" s="63"/>
      <c r="F97" s="63"/>
    </row>
    <row r="98" spans="5:6" x14ac:dyDescent="0.2">
      <c r="E98" s="63"/>
      <c r="F98" s="63"/>
    </row>
    <row r="99" spans="5:6" x14ac:dyDescent="0.2">
      <c r="E99" s="63"/>
      <c r="F99" s="63"/>
    </row>
    <row r="100" spans="5:6" x14ac:dyDescent="0.2">
      <c r="E100" s="63"/>
      <c r="F100" s="63"/>
    </row>
    <row r="101" spans="5:6" x14ac:dyDescent="0.2">
      <c r="E101" s="63"/>
      <c r="F101" s="63"/>
    </row>
    <row r="102" spans="5:6" x14ac:dyDescent="0.2">
      <c r="E102" s="63"/>
      <c r="F102" s="63"/>
    </row>
    <row r="103" spans="5:6" x14ac:dyDescent="0.2">
      <c r="E103" s="63"/>
      <c r="F103" s="63"/>
    </row>
    <row r="104" spans="5:6" x14ac:dyDescent="0.2">
      <c r="E104" s="63"/>
      <c r="F104" s="63"/>
    </row>
    <row r="105" spans="5:6" x14ac:dyDescent="0.2">
      <c r="E105" s="63"/>
      <c r="F105" s="63"/>
    </row>
    <row r="106" spans="5:6" x14ac:dyDescent="0.2">
      <c r="E106" s="63"/>
      <c r="F106" s="63"/>
    </row>
    <row r="107" spans="5:6" x14ac:dyDescent="0.2">
      <c r="E107" s="63"/>
      <c r="F107" s="63"/>
    </row>
    <row r="108" spans="5:6" x14ac:dyDescent="0.2">
      <c r="E108" s="63"/>
      <c r="F108" s="63"/>
    </row>
    <row r="109" spans="5:6" x14ac:dyDescent="0.2">
      <c r="E109" s="63"/>
      <c r="F109" s="63"/>
    </row>
    <row r="110" spans="5:6" x14ac:dyDescent="0.2">
      <c r="E110" s="63"/>
      <c r="F110" s="63"/>
    </row>
    <row r="111" spans="5:6" x14ac:dyDescent="0.2">
      <c r="E111" s="63"/>
      <c r="F111" s="63"/>
    </row>
    <row r="112" spans="5:6" x14ac:dyDescent="0.2">
      <c r="E112" s="63"/>
      <c r="F112" s="63"/>
    </row>
    <row r="113" spans="5:6" x14ac:dyDescent="0.2">
      <c r="E113" s="63"/>
      <c r="F113" s="63"/>
    </row>
    <row r="114" spans="5:6" x14ac:dyDescent="0.2">
      <c r="E114" s="63"/>
      <c r="F114" s="63"/>
    </row>
    <row r="115" spans="5:6" x14ac:dyDescent="0.2">
      <c r="E115" s="63"/>
      <c r="F115" s="63"/>
    </row>
    <row r="116" spans="5:6" x14ac:dyDescent="0.2">
      <c r="E116" s="63"/>
      <c r="F116" s="63"/>
    </row>
    <row r="117" spans="5:6" x14ac:dyDescent="0.2">
      <c r="E117" s="63"/>
      <c r="F117" s="63"/>
    </row>
    <row r="118" spans="5:6" x14ac:dyDescent="0.2">
      <c r="E118" s="63"/>
      <c r="F118" s="63"/>
    </row>
    <row r="119" spans="5:6" x14ac:dyDescent="0.2">
      <c r="E119" s="63"/>
      <c r="F119" s="63"/>
    </row>
    <row r="120" spans="5:6" x14ac:dyDescent="0.2">
      <c r="E120" s="63"/>
      <c r="F120" s="63"/>
    </row>
    <row r="121" spans="5:6" x14ac:dyDescent="0.2">
      <c r="E121" s="63"/>
      <c r="F121" s="63"/>
    </row>
    <row r="122" spans="5:6" x14ac:dyDescent="0.2">
      <c r="E122" s="63"/>
      <c r="F122" s="63"/>
    </row>
    <row r="123" spans="5:6" x14ac:dyDescent="0.2">
      <c r="E123" s="63"/>
      <c r="F123" s="63"/>
    </row>
    <row r="124" spans="5:6" x14ac:dyDescent="0.2">
      <c r="E124" s="63"/>
      <c r="F124" s="63"/>
    </row>
    <row r="125" spans="5:6" x14ac:dyDescent="0.2">
      <c r="E125" s="63"/>
      <c r="F125" s="63"/>
    </row>
    <row r="126" spans="5:6" x14ac:dyDescent="0.2">
      <c r="E126" s="63"/>
      <c r="F126" s="63"/>
    </row>
    <row r="127" spans="5:6" x14ac:dyDescent="0.2">
      <c r="E127" s="63"/>
      <c r="F127" s="63"/>
    </row>
    <row r="128" spans="5:6" x14ac:dyDescent="0.2">
      <c r="E128" s="63"/>
      <c r="F128" s="63"/>
    </row>
    <row r="129" spans="5:6" x14ac:dyDescent="0.2">
      <c r="E129" s="63"/>
      <c r="F129" s="63"/>
    </row>
    <row r="130" spans="5:6" x14ac:dyDescent="0.2">
      <c r="E130" s="63"/>
      <c r="F130" s="63"/>
    </row>
    <row r="131" spans="5:6" x14ac:dyDescent="0.2">
      <c r="E131" s="63"/>
      <c r="F131" s="63"/>
    </row>
    <row r="132" spans="5:6" x14ac:dyDescent="0.2">
      <c r="E132" s="63"/>
      <c r="F132" s="63"/>
    </row>
    <row r="133" spans="5:6" x14ac:dyDescent="0.2">
      <c r="E133" s="63"/>
      <c r="F133" s="63"/>
    </row>
    <row r="134" spans="5:6" x14ac:dyDescent="0.2">
      <c r="E134" s="63"/>
      <c r="F134" s="63"/>
    </row>
    <row r="135" spans="5:6" x14ac:dyDescent="0.2">
      <c r="E135" s="63"/>
      <c r="F135" s="63"/>
    </row>
    <row r="136" spans="5:6" x14ac:dyDescent="0.2">
      <c r="E136" s="63"/>
      <c r="F136" s="63"/>
    </row>
    <row r="137" spans="5:6" x14ac:dyDescent="0.2">
      <c r="E137" s="63"/>
      <c r="F137" s="63"/>
    </row>
    <row r="138" spans="5:6" x14ac:dyDescent="0.2">
      <c r="E138" s="63"/>
      <c r="F138" s="63"/>
    </row>
    <row r="139" spans="5:6" x14ac:dyDescent="0.2">
      <c r="E139" s="63"/>
      <c r="F139" s="63"/>
    </row>
    <row r="140" spans="5:6" x14ac:dyDescent="0.2">
      <c r="E140" s="63"/>
      <c r="F140" s="63"/>
    </row>
    <row r="141" spans="5:6" x14ac:dyDescent="0.2">
      <c r="E141" s="63"/>
      <c r="F141" s="63"/>
    </row>
    <row r="142" spans="5:6" x14ac:dyDescent="0.2">
      <c r="E142" s="63"/>
      <c r="F142" s="63"/>
    </row>
    <row r="143" spans="5:6" x14ac:dyDescent="0.2">
      <c r="E143" s="63"/>
      <c r="F143" s="63"/>
    </row>
    <row r="144" spans="5:6" x14ac:dyDescent="0.2">
      <c r="E144" s="63"/>
      <c r="F144" s="63"/>
    </row>
    <row r="145" spans="5:6" x14ac:dyDescent="0.2">
      <c r="E145" s="63"/>
      <c r="F145" s="63"/>
    </row>
    <row r="146" spans="5:6" x14ac:dyDescent="0.2">
      <c r="E146" s="63"/>
      <c r="F146" s="63"/>
    </row>
    <row r="147" spans="5:6" x14ac:dyDescent="0.2">
      <c r="E147" s="63"/>
      <c r="F147" s="63"/>
    </row>
    <row r="148" spans="5:6" x14ac:dyDescent="0.2">
      <c r="E148" s="63"/>
      <c r="F148" s="63"/>
    </row>
    <row r="149" spans="5:6" x14ac:dyDescent="0.2">
      <c r="E149" s="63"/>
      <c r="F149" s="63"/>
    </row>
    <row r="150" spans="5:6" x14ac:dyDescent="0.2">
      <c r="E150" s="63"/>
      <c r="F150" s="63"/>
    </row>
    <row r="151" spans="5:6" x14ac:dyDescent="0.2">
      <c r="E151" s="63"/>
      <c r="F151" s="63"/>
    </row>
    <row r="152" spans="5:6" x14ac:dyDescent="0.2">
      <c r="E152" s="63"/>
      <c r="F152" s="63"/>
    </row>
    <row r="153" spans="5:6" x14ac:dyDescent="0.2">
      <c r="E153" s="63"/>
      <c r="F153" s="63"/>
    </row>
    <row r="154" spans="5:6" x14ac:dyDescent="0.2">
      <c r="E154" s="63"/>
      <c r="F154" s="63"/>
    </row>
    <row r="155" spans="5:6" x14ac:dyDescent="0.2">
      <c r="E155" s="63"/>
      <c r="F155" s="63"/>
    </row>
    <row r="156" spans="5:6" x14ac:dyDescent="0.2">
      <c r="E156" s="63"/>
      <c r="F156" s="63"/>
    </row>
    <row r="157" spans="5:6" x14ac:dyDescent="0.2">
      <c r="E157" s="63"/>
      <c r="F157" s="63"/>
    </row>
    <row r="158" spans="5:6" x14ac:dyDescent="0.2">
      <c r="E158" s="63"/>
      <c r="F158" s="63"/>
    </row>
    <row r="159" spans="5:6" x14ac:dyDescent="0.2">
      <c r="E159" s="63"/>
      <c r="F159" s="63"/>
    </row>
    <row r="160" spans="5:6" x14ac:dyDescent="0.2">
      <c r="E160" s="63"/>
      <c r="F160" s="63"/>
    </row>
    <row r="161" spans="5:6" x14ac:dyDescent="0.2">
      <c r="E161" s="63"/>
      <c r="F161" s="63"/>
    </row>
    <row r="162" spans="5:6" x14ac:dyDescent="0.2">
      <c r="E162" s="63"/>
      <c r="F162" s="63"/>
    </row>
    <row r="163" spans="5:6" x14ac:dyDescent="0.2">
      <c r="E163" s="63"/>
      <c r="F163" s="63"/>
    </row>
    <row r="164" spans="5:6" x14ac:dyDescent="0.2">
      <c r="E164" s="63"/>
      <c r="F164" s="63"/>
    </row>
    <row r="165" spans="5:6" x14ac:dyDescent="0.2">
      <c r="E165" s="63"/>
      <c r="F165" s="63"/>
    </row>
    <row r="166" spans="5:6" x14ac:dyDescent="0.2">
      <c r="E166" s="63"/>
      <c r="F166" s="63"/>
    </row>
    <row r="167" spans="5:6" x14ac:dyDescent="0.2">
      <c r="E167" s="63"/>
      <c r="F167" s="63"/>
    </row>
    <row r="168" spans="5:6" x14ac:dyDescent="0.2">
      <c r="E168" s="63"/>
      <c r="F168" s="63"/>
    </row>
    <row r="169" spans="5:6" x14ac:dyDescent="0.2">
      <c r="E169" s="63"/>
      <c r="F169" s="63"/>
    </row>
    <row r="170" spans="5:6" x14ac:dyDescent="0.2">
      <c r="E170" s="63"/>
      <c r="F170" s="63"/>
    </row>
    <row r="171" spans="5:6" x14ac:dyDescent="0.2">
      <c r="E171" s="63"/>
      <c r="F171" s="63"/>
    </row>
    <row r="172" spans="5:6" x14ac:dyDescent="0.2">
      <c r="E172" s="63"/>
      <c r="F172" s="63"/>
    </row>
    <row r="173" spans="5:6" x14ac:dyDescent="0.2">
      <c r="E173" s="63"/>
      <c r="F173" s="63"/>
    </row>
    <row r="174" spans="5:6" x14ac:dyDescent="0.2">
      <c r="E174" s="63"/>
      <c r="F174" s="63"/>
    </row>
    <row r="175" spans="5:6" x14ac:dyDescent="0.2">
      <c r="E175" s="63"/>
      <c r="F175" s="63"/>
    </row>
    <row r="176" spans="5:6" x14ac:dyDescent="0.2">
      <c r="E176" s="63"/>
      <c r="F176" s="63"/>
    </row>
    <row r="177" spans="5:6" x14ac:dyDescent="0.2">
      <c r="E177" s="63"/>
      <c r="F177" s="63"/>
    </row>
    <row r="178" spans="5:6" x14ac:dyDescent="0.2">
      <c r="E178" s="63"/>
      <c r="F178" s="63"/>
    </row>
  </sheetData>
  <mergeCells count="2">
    <mergeCell ref="B32:E32"/>
    <mergeCell ref="B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zoomScaleSheetLayoutView="115" workbookViewId="0">
      <selection activeCell="Q18" sqref="A1:Q18"/>
    </sheetView>
  </sheetViews>
  <sheetFormatPr defaultRowHeight="15" x14ac:dyDescent="0.25"/>
  <cols>
    <col min="1" max="1" width="3.85546875" customWidth="1"/>
    <col min="2" max="2" width="21.85546875" customWidth="1"/>
    <col min="3" max="14" width="9.140625" customWidth="1"/>
    <col min="15" max="15" width="1.140625" style="1" customWidth="1"/>
    <col min="16" max="16" width="10.42578125" style="1" bestFit="1" customWidth="1"/>
    <col min="17" max="17" width="11.140625" bestFit="1" customWidth="1"/>
  </cols>
  <sheetData>
    <row r="1" spans="1:19" ht="15.75" thickBot="1" x14ac:dyDescent="0.3">
      <c r="A1" s="130"/>
      <c r="B1" s="131" t="s">
        <v>239</v>
      </c>
      <c r="C1" s="324" t="s">
        <v>240</v>
      </c>
      <c r="D1" s="325"/>
      <c r="E1" s="325"/>
      <c r="F1" s="326"/>
      <c r="G1" s="324" t="s">
        <v>241</v>
      </c>
      <c r="H1" s="325"/>
      <c r="I1" s="325"/>
      <c r="J1" s="326"/>
      <c r="K1" s="324" t="s">
        <v>242</v>
      </c>
      <c r="L1" s="325"/>
      <c r="M1" s="325"/>
      <c r="N1" s="325"/>
      <c r="O1" s="318"/>
      <c r="P1" s="347" t="s">
        <v>276</v>
      </c>
      <c r="Q1" s="180" t="s">
        <v>157</v>
      </c>
      <c r="R1" s="132"/>
      <c r="S1" s="1"/>
    </row>
    <row r="2" spans="1:19" ht="9.9499999999999993" customHeight="1" x14ac:dyDescent="0.25">
      <c r="A2" s="133"/>
      <c r="B2" s="134"/>
      <c r="C2" s="135"/>
      <c r="D2" s="136"/>
      <c r="E2" s="135"/>
      <c r="F2" s="135"/>
      <c r="G2" s="135"/>
      <c r="H2" s="136"/>
      <c r="I2" s="135"/>
      <c r="J2" s="135"/>
      <c r="K2" s="135"/>
      <c r="L2" s="136"/>
      <c r="M2" s="135"/>
      <c r="N2" s="135"/>
      <c r="O2" s="135"/>
      <c r="P2" s="137"/>
      <c r="Q2" s="137"/>
      <c r="R2" s="132"/>
      <c r="S2" s="1"/>
    </row>
    <row r="3" spans="1:19" ht="24" customHeight="1" x14ac:dyDescent="0.25">
      <c r="A3" s="341">
        <v>1</v>
      </c>
      <c r="B3" s="336" t="s">
        <v>247</v>
      </c>
      <c r="C3" s="168"/>
      <c r="D3" s="168"/>
      <c r="E3" s="337"/>
      <c r="F3" s="338"/>
      <c r="G3" s="339"/>
      <c r="H3" s="337"/>
      <c r="I3" s="337"/>
      <c r="J3" s="338"/>
      <c r="K3" s="339"/>
      <c r="L3" s="337"/>
      <c r="M3" s="337"/>
      <c r="N3" s="340"/>
      <c r="O3" s="349"/>
      <c r="P3" s="352">
        <f>12383.25/78455.85</f>
        <v>0.15783717848955814</v>
      </c>
      <c r="Q3" s="357">
        <v>0</v>
      </c>
      <c r="R3" s="139"/>
      <c r="S3" s="23">
        <f>SUM(C3:N3)</f>
        <v>0</v>
      </c>
    </row>
    <row r="4" spans="1:19" ht="9.9499999999999993" customHeight="1" x14ac:dyDescent="0.25">
      <c r="A4" s="138"/>
      <c r="B4" s="165"/>
      <c r="C4" s="332"/>
      <c r="D4" s="140"/>
      <c r="E4" s="140"/>
      <c r="F4" s="333"/>
      <c r="G4" s="332"/>
      <c r="H4" s="140"/>
      <c r="I4" s="140"/>
      <c r="J4" s="333"/>
      <c r="K4" s="332"/>
      <c r="L4" s="140"/>
      <c r="M4" s="140"/>
      <c r="N4" s="140"/>
      <c r="O4" s="140"/>
      <c r="P4" s="353"/>
      <c r="Q4" s="354"/>
      <c r="R4" s="139"/>
      <c r="S4" s="23"/>
    </row>
    <row r="5" spans="1:19" ht="24" customHeight="1" x14ac:dyDescent="0.25">
      <c r="A5" s="341">
        <v>2</v>
      </c>
      <c r="B5" s="141" t="s">
        <v>243</v>
      </c>
      <c r="C5" s="148"/>
      <c r="D5" s="168"/>
      <c r="E5" s="168"/>
      <c r="F5" s="169"/>
      <c r="G5" s="148"/>
      <c r="H5" s="149"/>
      <c r="I5" s="149"/>
      <c r="J5" s="328"/>
      <c r="K5" s="148"/>
      <c r="L5" s="149"/>
      <c r="M5" s="149"/>
      <c r="N5" s="149"/>
      <c r="O5" s="149"/>
      <c r="P5" s="352">
        <f>10408.02/78455.85</f>
        <v>0.13266085320597507</v>
      </c>
      <c r="Q5" s="357">
        <v>0</v>
      </c>
      <c r="R5" s="145"/>
      <c r="S5" s="23">
        <f t="shared" ref="S5:S11" si="0">SUM(C5:N5)</f>
        <v>0</v>
      </c>
    </row>
    <row r="6" spans="1:19" ht="9.9499999999999993" customHeight="1" x14ac:dyDescent="0.25">
      <c r="A6" s="138"/>
      <c r="B6" s="146"/>
      <c r="C6" s="142"/>
      <c r="D6" s="143"/>
      <c r="E6" s="143"/>
      <c r="F6" s="144"/>
      <c r="G6" s="142"/>
      <c r="H6" s="143"/>
      <c r="I6" s="143"/>
      <c r="J6" s="144"/>
      <c r="K6" s="142"/>
      <c r="L6" s="143"/>
      <c r="M6" s="143"/>
      <c r="N6" s="143"/>
      <c r="O6" s="143"/>
      <c r="P6" s="353"/>
      <c r="Q6" s="354"/>
      <c r="R6" s="145"/>
      <c r="S6" s="23"/>
    </row>
    <row r="7" spans="1:19" ht="24" customHeight="1" x14ac:dyDescent="0.25">
      <c r="A7" s="342">
        <v>3</v>
      </c>
      <c r="B7" s="147" t="s">
        <v>252</v>
      </c>
      <c r="C7" s="148"/>
      <c r="D7" s="149"/>
      <c r="E7" s="149"/>
      <c r="F7" s="168"/>
      <c r="G7" s="168"/>
      <c r="H7" s="169"/>
      <c r="I7" s="334"/>
      <c r="J7" s="335"/>
      <c r="K7" s="148"/>
      <c r="L7" s="149"/>
      <c r="M7" s="149"/>
      <c r="N7" s="149"/>
      <c r="O7" s="149"/>
      <c r="P7" s="352">
        <f>6521.25/78455.85</f>
        <v>8.3119996788002415E-2</v>
      </c>
      <c r="Q7" s="357">
        <v>0</v>
      </c>
      <c r="R7" s="145"/>
      <c r="S7" s="23">
        <f t="shared" si="0"/>
        <v>0</v>
      </c>
    </row>
    <row r="8" spans="1:19" ht="9.9499999999999993" customHeight="1" x14ac:dyDescent="0.25">
      <c r="A8" s="138"/>
      <c r="B8" s="146"/>
      <c r="C8" s="142"/>
      <c r="D8" s="143"/>
      <c r="E8" s="143"/>
      <c r="F8" s="144"/>
      <c r="G8" s="142"/>
      <c r="H8" s="143"/>
      <c r="I8" s="143"/>
      <c r="J8" s="144"/>
      <c r="K8" s="142"/>
      <c r="L8" s="143"/>
      <c r="M8" s="143"/>
      <c r="N8" s="143"/>
      <c r="O8" s="143"/>
      <c r="P8" s="353"/>
      <c r="Q8" s="354"/>
      <c r="R8" s="145"/>
      <c r="S8" s="23"/>
    </row>
    <row r="9" spans="1:19" ht="24" customHeight="1" x14ac:dyDescent="0.25">
      <c r="A9" s="341">
        <v>4</v>
      </c>
      <c r="B9" s="141" t="s">
        <v>253</v>
      </c>
      <c r="C9" s="148"/>
      <c r="D9" s="149"/>
      <c r="E9" s="149"/>
      <c r="F9" s="328"/>
      <c r="G9" s="168"/>
      <c r="H9" s="168"/>
      <c r="I9" s="168"/>
      <c r="J9" s="168"/>
      <c r="K9" s="168"/>
      <c r="L9" s="149"/>
      <c r="M9" s="149"/>
      <c r="N9" s="149"/>
      <c r="O9" s="149"/>
      <c r="P9" s="352">
        <f>27871.15/78455.85</f>
        <v>0.35524629457204276</v>
      </c>
      <c r="Q9" s="357">
        <v>0</v>
      </c>
      <c r="R9" s="145"/>
      <c r="S9" s="23">
        <f t="shared" si="0"/>
        <v>0</v>
      </c>
    </row>
    <row r="10" spans="1:19" ht="9.9499999999999993" customHeight="1" x14ac:dyDescent="0.25">
      <c r="A10" s="138"/>
      <c r="B10" s="146"/>
      <c r="C10" s="142"/>
      <c r="D10" s="143"/>
      <c r="E10" s="143"/>
      <c r="F10" s="144"/>
      <c r="G10" s="142"/>
      <c r="H10" s="143"/>
      <c r="I10" s="143"/>
      <c r="J10" s="144"/>
      <c r="K10" s="142"/>
      <c r="L10" s="143"/>
      <c r="M10" s="143"/>
      <c r="N10" s="143"/>
      <c r="O10" s="143"/>
      <c r="P10" s="353"/>
      <c r="Q10" s="354"/>
      <c r="R10" s="145"/>
      <c r="S10" s="23"/>
    </row>
    <row r="11" spans="1:19" ht="24" customHeight="1" x14ac:dyDescent="0.25">
      <c r="A11" s="341">
        <v>5</v>
      </c>
      <c r="B11" s="141" t="s">
        <v>274</v>
      </c>
      <c r="C11" s="148"/>
      <c r="D11" s="149"/>
      <c r="E11" s="149"/>
      <c r="F11" s="328"/>
      <c r="G11" s="330"/>
      <c r="H11" s="330"/>
      <c r="I11" s="168"/>
      <c r="J11" s="170"/>
      <c r="K11" s="168"/>
      <c r="L11" s="168"/>
      <c r="M11" s="168"/>
      <c r="N11" s="149"/>
      <c r="O11" s="149"/>
      <c r="P11" s="352">
        <f>17160.94/78455.85</f>
        <v>0.21873372093986615</v>
      </c>
      <c r="Q11" s="357">
        <v>0</v>
      </c>
      <c r="R11" s="145"/>
      <c r="S11" s="23">
        <f t="shared" si="0"/>
        <v>0</v>
      </c>
    </row>
    <row r="12" spans="1:19" s="139" customFormat="1" ht="9.9499999999999993" customHeight="1" x14ac:dyDescent="0.25">
      <c r="A12" s="331"/>
      <c r="B12" s="150"/>
      <c r="C12" s="143"/>
      <c r="D12" s="143"/>
      <c r="E12" s="143"/>
      <c r="F12" s="143"/>
      <c r="G12" s="142"/>
      <c r="H12" s="143"/>
      <c r="I12" s="143"/>
      <c r="J12" s="151"/>
      <c r="K12" s="142"/>
      <c r="L12" s="143"/>
      <c r="M12" s="143"/>
      <c r="N12" s="143"/>
      <c r="O12" s="143"/>
      <c r="P12" s="355"/>
      <c r="Q12" s="356"/>
      <c r="R12" s="151"/>
      <c r="S12" s="140"/>
    </row>
    <row r="13" spans="1:19" s="1" customFormat="1" ht="24" customHeight="1" x14ac:dyDescent="0.25">
      <c r="A13" s="341">
        <v>6</v>
      </c>
      <c r="B13" s="141" t="s">
        <v>254</v>
      </c>
      <c r="C13" s="148"/>
      <c r="D13" s="149"/>
      <c r="E13" s="149"/>
      <c r="F13" s="328"/>
      <c r="G13" s="329"/>
      <c r="H13" s="330"/>
      <c r="I13" s="328"/>
      <c r="J13" s="170"/>
      <c r="K13" s="168"/>
      <c r="L13" s="168"/>
      <c r="M13" s="168"/>
      <c r="N13" s="149"/>
      <c r="O13" s="149"/>
      <c r="P13" s="352">
        <f>4111.24/78455.85</f>
        <v>5.2401956004555425E-2</v>
      </c>
      <c r="Q13" s="357">
        <v>0</v>
      </c>
      <c r="R13" s="145"/>
      <c r="S13" s="23">
        <f t="shared" ref="S13" si="1">SUM(C13:N13)</f>
        <v>0</v>
      </c>
    </row>
    <row r="14" spans="1:19" s="139" customFormat="1" ht="9.9499999999999993" customHeight="1" thickBot="1" x14ac:dyDescent="0.3">
      <c r="A14" s="331"/>
      <c r="B14" s="150"/>
      <c r="C14" s="143"/>
      <c r="D14" s="143"/>
      <c r="E14" s="143"/>
      <c r="F14" s="143"/>
      <c r="G14" s="143"/>
      <c r="H14" s="143"/>
      <c r="I14" s="143"/>
      <c r="J14" s="151"/>
      <c r="K14" s="327"/>
      <c r="L14" s="143"/>
      <c r="M14" s="143"/>
      <c r="N14" s="143"/>
      <c r="O14" s="143"/>
      <c r="P14" s="183"/>
      <c r="Q14" s="183"/>
      <c r="R14" s="151"/>
      <c r="S14" s="140"/>
    </row>
    <row r="15" spans="1:19" ht="15.75" thickBot="1" x14ac:dyDescent="0.3">
      <c r="A15" s="138"/>
      <c r="B15" s="152"/>
      <c r="C15" s="343">
        <f>20837.27/78455.85</f>
        <v>0.26559230446168131</v>
      </c>
      <c r="D15" s="344"/>
      <c r="E15" s="344"/>
      <c r="F15" s="345"/>
      <c r="G15" s="343">
        <f>34536.61/78455.85</f>
        <v>0.44020439521080962</v>
      </c>
      <c r="H15" s="344"/>
      <c r="I15" s="344"/>
      <c r="J15" s="345"/>
      <c r="K15" s="343">
        <f>23081.97/78455.85</f>
        <v>0.29420330032750902</v>
      </c>
      <c r="L15" s="344"/>
      <c r="M15" s="344"/>
      <c r="N15" s="345"/>
      <c r="O15" s="348"/>
      <c r="P15" s="350">
        <f>SUM(P3,P5,P7,P9,P11,P13)</f>
        <v>1</v>
      </c>
      <c r="Q15" s="351">
        <v>0</v>
      </c>
      <c r="R15" s="145"/>
      <c r="S15" s="23">
        <f>SUM(C15:N15)</f>
        <v>1</v>
      </c>
    </row>
    <row r="16" spans="1:19" x14ac:dyDescent="0.25">
      <c r="A16" s="138"/>
      <c r="B16" s="153"/>
      <c r="C16" s="154"/>
      <c r="D16" s="155"/>
      <c r="E16" s="155"/>
      <c r="F16" s="155"/>
      <c r="G16" s="156"/>
      <c r="H16" s="156"/>
      <c r="I16" s="155"/>
      <c r="J16" s="155"/>
      <c r="K16" s="346" t="s">
        <v>87</v>
      </c>
      <c r="L16" s="346"/>
      <c r="M16" s="346"/>
      <c r="N16" s="346"/>
      <c r="O16" s="346"/>
      <c r="P16" s="346"/>
      <c r="Q16" s="157">
        <f>SUM(Q3:Q13)</f>
        <v>0</v>
      </c>
      <c r="R16" s="139"/>
      <c r="S16" s="1"/>
    </row>
    <row r="17" spans="1:20" x14ac:dyDescent="0.25">
      <c r="A17" s="138"/>
      <c r="B17" s="158"/>
      <c r="C17" s="155"/>
      <c r="D17" s="155"/>
      <c r="E17" s="155"/>
      <c r="F17" s="155"/>
      <c r="G17" s="155"/>
      <c r="H17" s="155"/>
      <c r="I17" s="155"/>
      <c r="J17" s="155"/>
      <c r="K17" s="322" t="s">
        <v>244</v>
      </c>
      <c r="L17" s="322"/>
      <c r="M17" s="322"/>
      <c r="N17" s="322"/>
      <c r="O17" s="322"/>
      <c r="P17" s="322"/>
      <c r="Q17" s="159">
        <f>ROUND(Q16*0.3,2)</f>
        <v>0</v>
      </c>
      <c r="R17" s="139"/>
      <c r="S17" s="1"/>
    </row>
    <row r="18" spans="1:20" ht="15.75" thickBot="1" x14ac:dyDescent="0.3">
      <c r="A18" s="160"/>
      <c r="B18" s="161"/>
      <c r="C18" s="162"/>
      <c r="D18" s="162"/>
      <c r="E18" s="162"/>
      <c r="F18" s="162"/>
      <c r="G18" s="162"/>
      <c r="H18" s="162"/>
      <c r="I18" s="162"/>
      <c r="J18" s="162"/>
      <c r="K18" s="323" t="s">
        <v>245</v>
      </c>
      <c r="L18" s="323"/>
      <c r="M18" s="323"/>
      <c r="N18" s="323"/>
      <c r="O18" s="323"/>
      <c r="P18" s="323"/>
      <c r="Q18" s="163">
        <f>SUM(Q16:Q17)</f>
        <v>0</v>
      </c>
      <c r="R18" s="139"/>
      <c r="S18" s="1"/>
    </row>
    <row r="19" spans="1:20" x14ac:dyDescent="0.25">
      <c r="A19" s="164"/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  <c r="R19" s="139"/>
      <c r="S19" s="1"/>
    </row>
    <row r="20" spans="1:20" x14ac:dyDescent="0.25">
      <c r="R20" s="139"/>
      <c r="S20" s="139"/>
      <c r="T20" s="139"/>
    </row>
    <row r="21" spans="1:20" x14ac:dyDescent="0.25">
      <c r="R21" s="139"/>
      <c r="S21" s="139"/>
      <c r="T21" s="139"/>
    </row>
    <row r="22" spans="1:20" x14ac:dyDescent="0.25">
      <c r="R22" s="139"/>
      <c r="S22" s="139"/>
      <c r="T22" s="139"/>
    </row>
    <row r="23" spans="1:20" x14ac:dyDescent="0.25">
      <c r="R23" s="139"/>
      <c r="S23" s="139"/>
      <c r="T23" s="139"/>
    </row>
    <row r="24" spans="1:20" x14ac:dyDescent="0.25">
      <c r="R24" s="139"/>
      <c r="S24" s="139"/>
      <c r="T24" s="139"/>
    </row>
    <row r="25" spans="1:20" x14ac:dyDescent="0.25">
      <c r="R25" s="139"/>
      <c r="S25" s="139"/>
      <c r="T25" s="139"/>
    </row>
    <row r="26" spans="1:20" x14ac:dyDescent="0.25">
      <c r="E26" s="139"/>
      <c r="F26" s="139"/>
      <c r="G26" s="139"/>
      <c r="H26" s="139"/>
      <c r="I26" s="139"/>
    </row>
    <row r="27" spans="1:20" x14ac:dyDescent="0.25">
      <c r="E27" s="139"/>
      <c r="F27" s="139"/>
      <c r="G27" s="139"/>
      <c r="H27" s="139"/>
      <c r="I27" s="139"/>
    </row>
    <row r="28" spans="1:20" x14ac:dyDescent="0.25">
      <c r="E28" s="139"/>
      <c r="F28" s="139"/>
      <c r="G28" s="139"/>
      <c r="H28" s="139"/>
      <c r="I28" s="139"/>
    </row>
    <row r="29" spans="1:20" x14ac:dyDescent="0.25">
      <c r="E29" s="139"/>
      <c r="F29" s="139"/>
      <c r="G29" s="139"/>
      <c r="H29" s="139"/>
      <c r="I29" s="139"/>
    </row>
    <row r="30" spans="1:20" x14ac:dyDescent="0.25">
      <c r="E30" s="139"/>
      <c r="F30" s="139"/>
      <c r="G30" s="139"/>
      <c r="H30" s="139"/>
      <c r="I30" s="139"/>
    </row>
  </sheetData>
  <mergeCells count="9">
    <mergeCell ref="C1:F1"/>
    <mergeCell ref="G1:J1"/>
    <mergeCell ref="K1:N1"/>
    <mergeCell ref="C15:F15"/>
    <mergeCell ref="G15:J15"/>
    <mergeCell ref="K15:N15"/>
    <mergeCell ref="K16:P16"/>
    <mergeCell ref="K17:P17"/>
    <mergeCell ref="K18:P18"/>
  </mergeCells>
  <pageMargins left="0.51181102362204722" right="0.51181102362204722" top="1.3779527559055118" bottom="0.78740157480314965" header="0.31496062992125984" footer="0.31496062992125984"/>
  <pageSetup paperSize="9" scale="84" orientation="landscape" r:id="rId1"/>
  <headerFooter>
    <oddHeader>&amp;L&amp;G&amp;C&amp;"-,Negrito"Parque Estadual Furnas do Bom Jesus
&amp;"-,Regular"Trilha do Mirante&amp;RCronograma Físico Financeiro
data base CPOS 174 - Novembro / 2019</oddHeader>
  </headerFooter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Preço final custos gerais c BID</vt:lpstr>
      <vt:lpstr>Base unitária para composição</vt:lpstr>
      <vt:lpstr>Preço final custos Gerais e BDI</vt:lpstr>
      <vt:lpstr>Cronograma</vt:lpstr>
      <vt:lpstr>'Base unitária para composição'!Area_de_impressao</vt:lpstr>
      <vt:lpstr>Cronograma!Area_de_impressao</vt:lpstr>
      <vt:lpstr>'Preço final custos gerais c BID'!Area_de_impressao</vt:lpstr>
      <vt:lpstr>'Base unitária para composição'!Titulos_de_impressao</vt:lpstr>
      <vt:lpstr>'Preço final custos gerais c BID'!Titulos_de_impressao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Markus Vinicius Trevisan</cp:lastModifiedBy>
  <cp:lastPrinted>2019-02-07T16:37:20Z</cp:lastPrinted>
  <dcterms:created xsi:type="dcterms:W3CDTF">2018-06-29T17:25:12Z</dcterms:created>
  <dcterms:modified xsi:type="dcterms:W3CDTF">2019-03-26T14:54:30Z</dcterms:modified>
</cp:coreProperties>
</file>