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955" activeTab="0"/>
  </bookViews>
  <sheets>
    <sheet name="Cronograma" sheetId="1" r:id="rId1"/>
    <sheet name="Implant" sheetId="2" r:id="rId2"/>
    <sheet name="Arquitetura" sheetId="3" r:id="rId3"/>
    <sheet name="Concreto" sheetId="4" r:id="rId4"/>
    <sheet name="A. Pluviais" sheetId="5" r:id="rId5"/>
    <sheet name="ORÇAMENTO" sheetId="6" r:id="rId6"/>
    <sheet name="BDI" sheetId="7" r:id="rId7"/>
  </sheets>
  <definedNames>
    <definedName name="_xlnm.Print_Area" localSheetId="4">'A. Pluviais'!$A$1:$I$21</definedName>
    <definedName name="_xlnm.Print_Area" localSheetId="2">'Arquitetura'!$A$1:$I$80</definedName>
    <definedName name="_xlnm.Print_Area" localSheetId="3">'Concreto'!$A$1:$I$32</definedName>
    <definedName name="_xlnm.Print_Area" localSheetId="0">'Cronograma'!$A$1:$W$16</definedName>
    <definedName name="_xlnm.Print_Area" localSheetId="1">'Implant'!$A$1:$I$24</definedName>
    <definedName name="_xlnm.Print_Titles" localSheetId="4">'A. Pluviais'!$2:$2</definedName>
    <definedName name="_xlnm.Print_Titles" localSheetId="2">'Arquitetura'!$1:$2</definedName>
    <definedName name="_xlnm.Print_Titles" localSheetId="3">'Concreto'!$2:$2</definedName>
    <definedName name="_xlnm.Print_Titles" localSheetId="0">'Cronograma'!$3:$4</definedName>
    <definedName name="_xlnm.Print_Titles" localSheetId="1">'Implant'!$1:$2</definedName>
  </definedNames>
  <calcPr fullCalcOnLoad="1"/>
</workbook>
</file>

<file path=xl/sharedStrings.xml><?xml version="1.0" encoding="utf-8"?>
<sst xmlns="http://schemas.openxmlformats.org/spreadsheetml/2006/main" count="460" uniqueCount="284">
  <si>
    <t>ITEM</t>
  </si>
  <si>
    <t>QUANT.</t>
  </si>
  <si>
    <t>SERVIÇOS PRELIMINARES</t>
  </si>
  <si>
    <t>1.1</t>
  </si>
  <si>
    <t xml:space="preserve"> </t>
  </si>
  <si>
    <t>vb</t>
  </si>
  <si>
    <t>m²</t>
  </si>
  <si>
    <t>3.1</t>
  </si>
  <si>
    <t>m³</t>
  </si>
  <si>
    <t>un</t>
  </si>
  <si>
    <t>m</t>
  </si>
  <si>
    <t>6.1</t>
  </si>
  <si>
    <t>COBERTURA</t>
  </si>
  <si>
    <t>PINTURA</t>
  </si>
  <si>
    <t>LIMPEZA FINAL DA OBRA</t>
  </si>
  <si>
    <t>2.1</t>
  </si>
  <si>
    <t>kg</t>
  </si>
  <si>
    <t xml:space="preserve">CONCRETO ESTRUTURAL </t>
  </si>
  <si>
    <t>FORMA</t>
  </si>
  <si>
    <t>1.3</t>
  </si>
  <si>
    <t>1.2</t>
  </si>
  <si>
    <t>IMPERMEABILIZAÇÃO</t>
  </si>
  <si>
    <t>TOTAL</t>
  </si>
  <si>
    <t>mês 1</t>
  </si>
  <si>
    <t>mês 2</t>
  </si>
  <si>
    <t>mês 3</t>
  </si>
  <si>
    <t>mês 4</t>
  </si>
  <si>
    <t>mês 5</t>
  </si>
  <si>
    <t>Custo por etapa</t>
  </si>
  <si>
    <t>TOTAL R$</t>
  </si>
  <si>
    <t>MOVIMENTO DE TERRA</t>
  </si>
  <si>
    <t>PUMO</t>
  </si>
  <si>
    <t>PUMAT</t>
  </si>
  <si>
    <t>DESCRIÇÃO</t>
  </si>
  <si>
    <t>1.4</t>
  </si>
  <si>
    <t>TOTAL + BDI</t>
  </si>
  <si>
    <t>TOTAL R$ + BDI</t>
  </si>
  <si>
    <t>3.2</t>
  </si>
  <si>
    <t>ALVENARIA DE EMBASAMENTO</t>
  </si>
  <si>
    <t xml:space="preserve">Brita </t>
  </si>
  <si>
    <t xml:space="preserve">Escavação </t>
  </si>
  <si>
    <t>Meses</t>
  </si>
  <si>
    <t>Etapas</t>
  </si>
  <si>
    <t>Armaduras de aço CA 25 CA 50</t>
  </si>
  <si>
    <t>Tubo de PVC branco soldável, ponta e bolsa conforme NBR 5688 da ABNT inclusive conexões</t>
  </si>
  <si>
    <t>PSERV</t>
  </si>
  <si>
    <t xml:space="preserve">REVESTIMENTO              </t>
  </si>
  <si>
    <t xml:space="preserve">ALVENARIA                       </t>
  </si>
  <si>
    <t>ESTRUTURA COBERTURA - Eucalipto citriodora, roliço, tratado em autoclave com CCA</t>
  </si>
  <si>
    <t>FECHADURAS PARA PORTAS</t>
  </si>
  <si>
    <t>3.4</t>
  </si>
  <si>
    <t>Canaleta de concreto tipo meio tubo de concreto</t>
  </si>
  <si>
    <t>Início de obra</t>
  </si>
  <si>
    <t>TOTAL COM BDI</t>
  </si>
  <si>
    <t>Telhado A  e B - caibro  peças medindo 2,50 m</t>
  </si>
  <si>
    <t>Telhado C - caibro peças medindo 3,50 m</t>
  </si>
  <si>
    <r>
      <t>Terça 5</t>
    </r>
    <r>
      <rPr>
        <sz val="10"/>
        <rFont val="Arial"/>
        <family val="2"/>
      </rPr>
      <t xml:space="preserve"> , com 15 a 18 cm de diâmetro,  medindo 4,10 m </t>
    </r>
  </si>
  <si>
    <t>Peças com 4,5 m de comprimento</t>
  </si>
  <si>
    <t>Peças com 6,00 m de comprimento</t>
  </si>
  <si>
    <t>Pintura com stain para portas de veneziana/ gabinetes/ bancadas /gaveteiros / prateleiras</t>
  </si>
  <si>
    <t>REVESTIMENTOS</t>
  </si>
  <si>
    <t>Ferragens galvanizadas e com tratamento anticorrosivo ( parafusos, chapas, cantoneiras, pregos, etc.)</t>
  </si>
  <si>
    <t>ESQUADRIAS COM FERRAGENS EM LATÃO</t>
  </si>
  <si>
    <t>VIDRO</t>
  </si>
  <si>
    <t xml:space="preserve"> Acessos / Implantação</t>
  </si>
  <si>
    <t>02.08.020</t>
  </si>
  <si>
    <t>02.09.030</t>
  </si>
  <si>
    <t>07.01.020</t>
  </si>
  <si>
    <t>07.10.020</t>
  </si>
  <si>
    <t>06.02.020</t>
  </si>
  <si>
    <t>06.11.040</t>
  </si>
  <si>
    <t>11.03.090</t>
  </si>
  <si>
    <t>34.02.100</t>
  </si>
  <si>
    <t>02.10.020</t>
  </si>
  <si>
    <t>17.02.020</t>
  </si>
  <si>
    <t>33.03.760</t>
  </si>
  <si>
    <t>05.04.060</t>
  </si>
  <si>
    <t>06.12.020</t>
  </si>
  <si>
    <t>10.01.020</t>
  </si>
  <si>
    <t>10.01.040</t>
  </si>
  <si>
    <t>11.16.020</t>
  </si>
  <si>
    <t>32.17.010</t>
  </si>
  <si>
    <t>46.02.060</t>
  </si>
  <si>
    <t>17.02.120</t>
  </si>
  <si>
    <t>17.02.220</t>
  </si>
  <si>
    <t>17.01.040</t>
  </si>
  <si>
    <t>17.03.060</t>
  </si>
  <si>
    <t>19.03.260</t>
  </si>
  <si>
    <t>19.03.270</t>
  </si>
  <si>
    <t>16.02.030</t>
  </si>
  <si>
    <t>16.20.040</t>
  </si>
  <si>
    <t>16.02.230</t>
  </si>
  <si>
    <t>16.02.120</t>
  </si>
  <si>
    <t>23.02.030</t>
  </si>
  <si>
    <t>26.01.020</t>
  </si>
  <si>
    <t>26.01.230</t>
  </si>
  <si>
    <t>33.02.080</t>
  </si>
  <si>
    <t>33.03.220</t>
  </si>
  <si>
    <t>33.05.020</t>
  </si>
  <si>
    <t>55.01.080</t>
  </si>
  <si>
    <t>14.01.060</t>
  </si>
  <si>
    <t>09.01.020</t>
  </si>
  <si>
    <t>11.18.040</t>
  </si>
  <si>
    <t>s/cód</t>
  </si>
  <si>
    <t>CÒDIGO CPOS</t>
  </si>
  <si>
    <t>1.Implantação</t>
  </si>
  <si>
    <t>2. Arquitetura</t>
  </si>
  <si>
    <t>3. Concreto</t>
  </si>
  <si>
    <t>7. Águas pluviais</t>
  </si>
  <si>
    <r>
      <rPr>
        <b/>
        <sz val="12"/>
        <rFont val="Ecofont Vera Sans"/>
        <family val="2"/>
      </rPr>
      <t>Terça 1</t>
    </r>
    <r>
      <rPr>
        <sz val="12"/>
        <rFont val="Ecofont Vera Sans"/>
        <family val="2"/>
      </rPr>
      <t xml:space="preserve"> , com 15 a 18 cm de diâmetro,  medindo 5,00  m </t>
    </r>
  </si>
  <si>
    <r>
      <t>Terça 2</t>
    </r>
    <r>
      <rPr>
        <sz val="10"/>
        <rFont val="Arial"/>
        <family val="2"/>
      </rPr>
      <t xml:space="preserve"> , </t>
    </r>
    <r>
      <rPr>
        <sz val="12"/>
        <rFont val="Ecofont Vera Sans"/>
        <family val="2"/>
      </rPr>
      <t xml:space="preserve">com 15 a 18 cm de diâmetro,  medindo 3,50 m </t>
    </r>
  </si>
  <si>
    <r>
      <t>Terça 3</t>
    </r>
    <r>
      <rPr>
        <sz val="10"/>
        <rFont val="Arial"/>
        <family val="2"/>
      </rPr>
      <t xml:space="preserve"> , </t>
    </r>
    <r>
      <rPr>
        <sz val="12"/>
        <rFont val="Ecofont Vera Sans"/>
        <family val="2"/>
      </rPr>
      <t xml:space="preserve">com 15 a 18 cm de diâmetro,  medindo 4,00 m </t>
    </r>
  </si>
  <si>
    <r>
      <t>Terça 4</t>
    </r>
    <r>
      <rPr>
        <sz val="10"/>
        <rFont val="Arial"/>
        <family val="2"/>
      </rPr>
      <t xml:space="preserve"> , </t>
    </r>
    <r>
      <rPr>
        <sz val="12"/>
        <rFont val="Ecofont Vera Sans"/>
        <family val="2"/>
      </rPr>
      <t xml:space="preserve">com 15 a 18 cm de diâmetro,  medindo 4,40 m </t>
    </r>
  </si>
  <si>
    <r>
      <rPr>
        <b/>
        <sz val="12"/>
        <rFont val="Ecofont Vera Sans"/>
        <family val="2"/>
      </rPr>
      <t>Ripas</t>
    </r>
    <r>
      <rPr>
        <sz val="12"/>
        <rFont val="Ecofont Vera Sans"/>
        <family val="2"/>
      </rPr>
      <t xml:space="preserve"> do tipo sarrafo medindo 5  x 2,5 cm</t>
    </r>
  </si>
  <si>
    <t>Piso em Pedra Britada nº 2 nos acessos / caminhos com 10 cm de espessura (profundidade)</t>
  </si>
  <si>
    <t>MERCADO</t>
  </si>
  <si>
    <t>41.11.450</t>
  </si>
  <si>
    <t>Suporte tubular de fixação em poste para 2 luminárias tipo pétala</t>
  </si>
  <si>
    <t>6.2</t>
  </si>
  <si>
    <t>6.3</t>
  </si>
  <si>
    <t>CÓDIGO CPOS</t>
  </si>
  <si>
    <t>Píer flutuante pré-moldado</t>
  </si>
  <si>
    <t>conj.</t>
  </si>
  <si>
    <t>Píer flutuante de elemento pré-moldado em madeira, concreto e aço. Passarela com piso em régulas (100 x 20mm) com dimensões de 12 x 1,20m. Deck com estrutura de madeira tratamento em autoclave, dimensões de 10 x 3m. Com todas as fixações, instalações e montagem no local. Defensas em EVA em toda extensão.</t>
  </si>
  <si>
    <t>Edificação/Serviços</t>
  </si>
  <si>
    <t>Custo Total por Serviços</t>
  </si>
  <si>
    <t>01</t>
  </si>
  <si>
    <t>02</t>
  </si>
  <si>
    <t>03</t>
  </si>
  <si>
    <t>04</t>
  </si>
  <si>
    <t>05</t>
  </si>
  <si>
    <t>Valor R$</t>
  </si>
  <si>
    <t>Placa de identificação para obra</t>
  </si>
  <si>
    <t>Limpeza manual do terreno, inclusive troncos até 5 cm de diâmetro, com caminhão à disposição, dentro da obra, até o raio de 1,0 km</t>
  </si>
  <si>
    <t>Escavação e carga mecanizada em solo de 1ª categoria, em campo aberto</t>
  </si>
  <si>
    <t>Espalhamento de solo em bota-fora com compactação sem controle</t>
  </si>
  <si>
    <t>Plantio de grama esmeralda em placas (jardins e canteiros)</t>
  </si>
  <si>
    <t>7.1</t>
  </si>
  <si>
    <t>UN</t>
  </si>
  <si>
    <t>Valores (R$)</t>
  </si>
  <si>
    <t>Escavação manual em solo de 1ª e 2ª categoria em vala ou cava até 1,50 m</t>
  </si>
  <si>
    <t>Lastro de pedra britada</t>
  </si>
  <si>
    <t>Canaleta de concreto tipo meio tubo de concreto diâmetro 40 cm</t>
  </si>
  <si>
    <t>Tubo de PVC rígido branco PxB com virola e anel de borracha, linha esgoto série normal, DN= 75 mm, inclusive conexões</t>
  </si>
  <si>
    <t>Alvenaria de embasamento em bloco de concreto de 19 x 19 x 39 cm - classe A</t>
  </si>
  <si>
    <t>Lançamento, espalhamento e adensamento de concreto ou massa em lastro e/ou enchimento</t>
  </si>
  <si>
    <t>Concreto preparado no local, fck = 20,0 MPa</t>
  </si>
  <si>
    <t>Armadura em barra de aço CA-25 fyk = 250 Mpa Ø5 mm</t>
  </si>
  <si>
    <t>Armadura em barra de aço CA-50 (A ou B) fyk = 500 Mpa Ø6,3 mm</t>
  </si>
  <si>
    <t>Armadura em barra de aço CA-50 (A ou B) fyk = 500 Mpa Ø12,5 mm</t>
  </si>
  <si>
    <t>Reaterro manual apiloado sem controle de compactação</t>
  </si>
  <si>
    <t>Aterro manual apiloado de área interna com maço de 30 kg</t>
  </si>
  <si>
    <t>Impermeabilização em argamassa impermeável com aditivo hidrófugo</t>
  </si>
  <si>
    <t>Forma em madeira comum para fundação</t>
  </si>
  <si>
    <t>Locação de obra de edificação</t>
  </si>
  <si>
    <t>14.10.111</t>
  </si>
  <si>
    <t>Alvenaria de bloco de concreto de vedação de 14 x 19 x 39 cm - classe C</t>
  </si>
  <si>
    <t>Chapisco</t>
  </si>
  <si>
    <t>Emboço comum</t>
  </si>
  <si>
    <t>Reboco</t>
  </si>
  <si>
    <t>18.11.042</t>
  </si>
  <si>
    <t>Revestimento em placa cerâmica esmaltada de 20x20 cm, tipo monocolor, assentado e rejuntado com argamassa industrializada</t>
  </si>
  <si>
    <t>Lastro de concreto impermeabilizado</t>
  </si>
  <si>
    <t>Cimentado desempenado e alisado com corante (queimado)</t>
  </si>
  <si>
    <t>Revestimento em pedra ardósia selecionada</t>
  </si>
  <si>
    <t>Rodapé em pedra ardósia, altura de 7 cm</t>
  </si>
  <si>
    <t>Telha de barro tipo romana</t>
  </si>
  <si>
    <t>Telhas de vidro para iluminação tipo colonial/paulistinha</t>
  </si>
  <si>
    <t>Cumeeira de barro emboçado tipos: plan, romana, italiana, francesa e paulistinha</t>
  </si>
  <si>
    <t>Emboçamento de beiral em telhas de barro</t>
  </si>
  <si>
    <t>Porta macho e fêmea com batente de madeira - 70 x 210 cm</t>
  </si>
  <si>
    <t>Vidro liso transparente de 3 mm</t>
  </si>
  <si>
    <t>Vidro fantasia de ¾ mm</t>
  </si>
  <si>
    <t>Massa corrida à base de resina acrílica</t>
  </si>
  <si>
    <t>Tinta látex em elemento vazado</t>
  </si>
  <si>
    <t>33.01.060</t>
  </si>
  <si>
    <t>Imunizante para madeira</t>
  </si>
  <si>
    <t>Enceramento de superfície de madeira à boneca</t>
  </si>
  <si>
    <t>Hidrorrepelente incolor para fachada à base de silano-siloxano oligomérico disperso em água</t>
  </si>
  <si>
    <t>33.03.770</t>
  </si>
  <si>
    <t>Hidrorrepelente incolor para fachada à base de silano-siloxano oligomérico disperso em solvente</t>
  </si>
  <si>
    <t>Transporte manual horizontal e/ou vertical de entulho até o local de despejo - ensacado</t>
  </si>
  <si>
    <t>55.01.070</t>
  </si>
  <si>
    <t>Limpeza complementar e especial de piso com produtos químicos</t>
  </si>
  <si>
    <t>Limpeza complementar e especial de peças e aparelhos sanitários</t>
  </si>
  <si>
    <t>55.01.100</t>
  </si>
  <si>
    <t>Limpeza complementar e especial de vidros</t>
  </si>
  <si>
    <r>
      <t>m</t>
    </r>
    <r>
      <rPr>
        <vertAlign val="superscript"/>
        <sz val="12"/>
        <rFont val="Ecofont Vera Sans"/>
        <family val="2"/>
      </rPr>
      <t>3</t>
    </r>
  </si>
  <si>
    <t>28.01.550</t>
  </si>
  <si>
    <t>Fechadura com maçaneta tipo alavanca em aço inoxidável, para porta externa</t>
  </si>
  <si>
    <t>Calha, rufo, afins em chapa galvanizada nº 24 - corte 0,33 m</t>
  </si>
  <si>
    <t>15.01.030</t>
  </si>
  <si>
    <t>Estrutura de madeira tesourada para telha de barro - vãos de 10,01 a 13,00 m</t>
  </si>
  <si>
    <t>15.01.020</t>
  </si>
  <si>
    <t>Estrutura de madeira tesourada para telha de barro - vãos de 7,01 a 10,00 m</t>
  </si>
  <si>
    <t xml:space="preserve">Terça 1 , com 15 a 18 cm de diâmetro,  medindo 5,00  m </t>
  </si>
  <si>
    <t xml:space="preserve">Terça 2 , com 15 a 18 cm de diâmetro,  medindo 3,50 m </t>
  </si>
  <si>
    <t xml:space="preserve">Terça 3 , com 15 a 18 cm de diâmetro,  medindo 4,00 m </t>
  </si>
  <si>
    <t xml:space="preserve">Terça 4 , com 15 a 18 cm de diâmetro,  medindo 4,40 m </t>
  </si>
  <si>
    <t xml:space="preserve">Terça 5 , com 15 a 18 cm de diâmetro,  medindo 4,10 m </t>
  </si>
  <si>
    <t>Ripas do tipo sarrafo medindo 5  x 2,5 cm</t>
  </si>
  <si>
    <t>Média</t>
  </si>
  <si>
    <t>Peças com 4,5 m de comprimento Ø 20 a 25</t>
  </si>
  <si>
    <t>Peças com 6,00 m de comprimento Ø20 a 25</t>
  </si>
  <si>
    <t>Telhado A  e B - caibro  peças medindo 2,50 m Ø12</t>
  </si>
  <si>
    <t>Telhado C - caibro peças medindo 3,50 m Ø12</t>
  </si>
  <si>
    <t>3.3</t>
  </si>
  <si>
    <t>4.1</t>
  </si>
  <si>
    <t>4.2</t>
  </si>
  <si>
    <t>4.3</t>
  </si>
  <si>
    <t>4.4</t>
  </si>
  <si>
    <t>5.1</t>
  </si>
  <si>
    <t>5.2</t>
  </si>
  <si>
    <t>5.3</t>
  </si>
  <si>
    <t>5.4</t>
  </si>
  <si>
    <t>6.4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</si>
  <si>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</si>
  <si>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</si>
  <si>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</si>
  <si>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</si>
  <si>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</si>
  <si>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</si>
  <si>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</si>
  <si>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</si>
  <si>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</si>
  <si>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</si>
  <si>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</si>
  <si>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</si>
  <si>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</si>
  <si>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</si>
  <si>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8.1</t>
  </si>
  <si>
    <t>9.1</t>
  </si>
  <si>
    <t>10.1</t>
  </si>
  <si>
    <t>10.2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</si>
  <si>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</si>
  <si>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</si>
  <si>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</si>
  <si>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</si>
  <si>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</si>
  <si>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</si>
  <si>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</si>
  <si>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</si>
  <si>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</si>
  <si>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12.1</t>
  </si>
  <si>
    <t>12.2</t>
  </si>
  <si>
    <t>12.3</t>
  </si>
  <si>
    <t>12.4</t>
  </si>
  <si>
    <t>2.2</t>
  </si>
  <si>
    <t>2.3</t>
  </si>
  <si>
    <t>* Valores de MERCADO alterados conforme Tabela do INCC</t>
  </si>
  <si>
    <t>B.01.000.010130</t>
  </si>
  <si>
    <t>Marceneiro</t>
  </si>
  <si>
    <t>h</t>
  </si>
  <si>
    <t>16.33.022</t>
  </si>
  <si>
    <t>ADMINISTRAÇÃO LOCAL - 6,23%</t>
  </si>
  <si>
    <t>DEMONSTRATIVO DE COMPOSIÇÃO DO BDI</t>
  </si>
  <si>
    <t>Componentes do BDI indicado pelo Acordão TCU-Plenario nº2622/2013 para obras de "Construção de edificios"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</si>
  <si>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</si>
  <si>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</si>
  <si>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</si>
  <si>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</si>
  <si>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</si>
  <si>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Despesas Financeiras</t>
  </si>
  <si>
    <t>PARCELAS RELATIVAS A SEGUROS, RISCOS E GARANTIAS DE OBRA</t>
  </si>
  <si>
    <t>Seguros</t>
  </si>
  <si>
    <t>Garantias</t>
  </si>
  <si>
    <t>Riscos</t>
  </si>
  <si>
    <t>PARCELAS RELATIVAS À INCIDENCIA DE TRIBUTOS</t>
  </si>
  <si>
    <t>Imposto sobre Serviços - ISS</t>
  </si>
  <si>
    <t>Impostos que incidem sobre faturamento - PIS</t>
  </si>
  <si>
    <t>Impostos que incidem sobre faturamento - COFINS</t>
  </si>
  <si>
    <t>Contribuição Previdenciaria</t>
  </si>
  <si>
    <r>
      <t xml:space="preserve">BDI = </t>
    </r>
    <r>
      <rPr>
        <u val="single"/>
        <sz val="11"/>
        <color indexed="8"/>
        <rFont val="Calibri"/>
        <family val="2"/>
      </rPr>
      <t>(1+("2.1"+"4.1"+"4.2"+"4.3"))x(1+"3.1")x(1+"1.1")</t>
    </r>
    <r>
      <rPr>
        <sz val="10"/>
        <rFont val="Arial"/>
        <family val="0"/>
      </rPr>
      <t xml:space="preserve"> -1</t>
    </r>
  </si>
  <si>
    <t>(1-("5.1"+"5.2"+"5.3"+"5.4"))</t>
  </si>
  <si>
    <r>
      <rPr>
        <b/>
        <sz val="14"/>
        <color indexed="8"/>
        <rFont val="Calibri"/>
        <family val="2"/>
      </rPr>
      <t>BDI</t>
    </r>
    <r>
      <rPr>
        <sz val="12"/>
        <color indexed="8"/>
        <rFont val="Calibri"/>
        <family val="2"/>
      </rPr>
      <t xml:space="preserve"> adotado</t>
    </r>
  </si>
  <si>
    <t>Especifico para prefeitura de São Bernardo</t>
  </si>
  <si>
    <t>BDI=25,65</t>
  </si>
  <si>
    <t>BDI 25,65 %</t>
  </si>
  <si>
    <t>BDI = 25,65%</t>
  </si>
  <si>
    <t>BDI=25,65%</t>
  </si>
  <si>
    <t>02.01.021</t>
  </si>
  <si>
    <t>Construção provisória em madeira - fornecimento e montagem</t>
  </si>
  <si>
    <t>02.01.200</t>
  </si>
  <si>
    <t>Desmobilização de construção provisória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</si>
</sst>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\ &quot;R$&quot;_);\(#,##0\ &quot;R$&quot;\)"/>
    <numFmt numFmtId="185" formatCode="#,##0\ &quot;R$&quot;_);[Red]\(#,##0\ &quot;R$&quot;\)"/>
    <numFmt numFmtId="186" formatCode="#,##0.00\ &quot;R$&quot;_);\(#,##0.00\ &quot;R$&quot;\)"/>
    <numFmt numFmtId="187" formatCode="#,##0.00\ &quot;R$&quot;_);[Red]\(#,##0.00\ &quot;R$&quot;\)"/>
    <numFmt numFmtId="188" formatCode="_ * #,##0_)\ &quot;R$&quot;_ ;_ * \(#,##0\)\ &quot;R$&quot;_ ;_ * &quot;-&quot;_)\ &quot;R$&quot;_ ;_ @_ "/>
    <numFmt numFmtId="189" formatCode="_ * #,##0_)\ _R_$_ ;_ * \(#,##0\)\ _R_$_ ;_ * &quot;-&quot;_)\ _R_$_ ;_ @_ "/>
    <numFmt numFmtId="190" formatCode="_ * #,##0.00_)\ &quot;R$&quot;_ ;_ * \(#,##0.00\)\ &quot;R$&quot;_ ;_ * &quot;-&quot;??_)\ &quot;R$&quot;_ ;_ @_ "/>
    <numFmt numFmtId="191" formatCode="_ * #,##0.00_)\ _R_$_ ;_ * \(#,##0.00\)\ _R_$_ ;_ * &quot;-&quot;??_)\ _R_$_ ;_ @_ "/>
    <numFmt numFmtId="192" formatCode="0.0"/>
    <numFmt numFmtId="193" formatCode="#,##0.000"/>
    <numFmt numFmtId="194" formatCode="#,##0.0000"/>
    <numFmt numFmtId="195" formatCode="#,##0.00000"/>
    <numFmt numFmtId="196" formatCode="#,##0.000000"/>
    <numFmt numFmtId="197" formatCode="&quot;R$&quot;#,##0.00"/>
    <numFmt numFmtId="198" formatCode="&quot;Sim&quot;;&quot;Sim&quot;;&quot;Não&quot;"/>
    <numFmt numFmtId="199" formatCode="&quot;Verdadeiro&quot;;&quot;Verdadeiro&quot;;&quot;Falso&quot;"/>
    <numFmt numFmtId="200" formatCode="&quot;Ativado&quot;;&quot;Ativado&quot;;&quot;Desativado&quot;"/>
    <numFmt numFmtId="201" formatCode="[$€-2]\ #,##0.00_);[Red]\([$€-2]\ #,##0.00\)"/>
    <numFmt numFmtId="202" formatCode="0.0%"/>
    <numFmt numFmtId="203" formatCode="[$-416]dddd\,\ d&quot; de &quot;mmmm&quot; de &quot;yyyy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Ecofont Vera Sans"/>
      <family val="2"/>
    </font>
    <font>
      <sz val="12"/>
      <name val="Ecofont Vera Sans"/>
      <family val="2"/>
    </font>
    <font>
      <b/>
      <sz val="11"/>
      <name val="Ecofont Vera Sans"/>
      <family val="2"/>
    </font>
    <font>
      <b/>
      <sz val="11"/>
      <color indexed="8"/>
      <name val="Ecofont Vera Sans"/>
      <family val="2"/>
    </font>
    <font>
      <sz val="11"/>
      <color indexed="8"/>
      <name val="Ecofont Vera Sans"/>
      <family val="2"/>
    </font>
    <font>
      <sz val="11"/>
      <name val="Ecofont Vera Sans"/>
      <family val="2"/>
    </font>
    <font>
      <vertAlign val="superscript"/>
      <sz val="12"/>
      <name val="Ecofont Vera Sans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Ecofont Vera Sans"/>
      <family val="2"/>
    </font>
    <font>
      <sz val="11"/>
      <color theme="1"/>
      <name val="Ecofont Vera Sans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bgColor indexed="22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>
        <color indexed="63"/>
      </bottom>
    </border>
    <border>
      <left/>
      <right>
        <color indexed="63"/>
      </right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/>
      <top style="hair"/>
      <bottom style="hair"/>
    </border>
    <border>
      <left>
        <color indexed="63"/>
      </left>
      <right/>
      <top style="hair"/>
      <bottom style="hair"/>
    </border>
    <border>
      <left style="thin"/>
      <right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91" fontId="0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right"/>
    </xf>
    <xf numFmtId="0" fontId="5" fillId="0" borderId="0" xfId="0" applyFont="1" applyAlignment="1">
      <alignment vertical="center" wrapText="1"/>
    </xf>
    <xf numFmtId="4" fontId="5" fillId="0" borderId="0" xfId="57" applyNumberFormat="1" applyFont="1" applyAlignment="1">
      <alignment horizontal="right" vertical="center" wrapText="1"/>
    </xf>
    <xf numFmtId="4" fontId="5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171" fontId="13" fillId="0" borderId="10" xfId="67" applyNumberFormat="1" applyFont="1" applyBorder="1" applyAlignment="1">
      <alignment horizontal="center" vertical="center"/>
    </xf>
    <xf numFmtId="171" fontId="13" fillId="0" borderId="10" xfId="67" applyNumberFormat="1" applyFont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 applyProtection="1">
      <alignment vertical="center" wrapText="1"/>
      <protection locked="0"/>
    </xf>
    <xf numFmtId="4" fontId="1" fillId="0" borderId="0" xfId="0" applyNumberFormat="1" applyFont="1" applyFill="1" applyAlignment="1">
      <alignment horizontal="left" vertical="center" wrapText="1"/>
    </xf>
    <xf numFmtId="4" fontId="1" fillId="0" borderId="0" xfId="58" applyNumberFormat="1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0" fontId="16" fillId="33" borderId="10" xfId="50" applyFont="1" applyFill="1" applyBorder="1" applyAlignment="1">
      <alignment horizontal="center" vertical="center" wrapText="1"/>
      <protection/>
    </xf>
    <xf numFmtId="0" fontId="16" fillId="33" borderId="10" xfId="50" applyFont="1" applyFill="1" applyBorder="1" applyAlignment="1">
      <alignment horizontal="left" vertical="center" wrapText="1"/>
      <protection/>
    </xf>
    <xf numFmtId="43" fontId="16" fillId="33" borderId="10" xfId="68" applyFont="1" applyFill="1" applyBorder="1" applyAlignment="1">
      <alignment horizontal="center" vertical="center" wrapText="1"/>
    </xf>
    <xf numFmtId="43" fontId="16" fillId="33" borderId="10" xfId="68" applyFont="1" applyFill="1" applyBorder="1" applyAlignment="1">
      <alignment horizontal="right"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center" wrapText="1"/>
    </xf>
    <xf numFmtId="4" fontId="16" fillId="33" borderId="10" xfId="50" applyNumberFormat="1" applyFont="1" applyFill="1" applyBorder="1" applyAlignment="1">
      <alignment horizontal="right" vertical="center" wrapText="1"/>
      <protection/>
    </xf>
    <xf numFmtId="0" fontId="17" fillId="33" borderId="10" xfId="50" applyFont="1" applyFill="1" applyBorder="1" applyAlignment="1">
      <alignment horizontal="center" vertical="center" wrapText="1"/>
      <protection/>
    </xf>
    <xf numFmtId="0" fontId="17" fillId="33" borderId="10" xfId="50" applyFont="1" applyFill="1" applyBorder="1" applyAlignment="1">
      <alignment horizontal="left" vertical="center" wrapText="1"/>
      <protection/>
    </xf>
    <xf numFmtId="43" fontId="17" fillId="33" borderId="10" xfId="68" applyFont="1" applyFill="1" applyBorder="1" applyAlignment="1">
      <alignment horizontal="center" vertical="center" wrapText="1"/>
    </xf>
    <xf numFmtId="43" fontId="17" fillId="33" borderId="10" xfId="68" applyFont="1" applyFill="1" applyBorder="1" applyAlignment="1">
      <alignment horizontal="right" vertical="center" wrapText="1"/>
    </xf>
    <xf numFmtId="4" fontId="17" fillId="33" borderId="10" xfId="50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34" borderId="11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4" fontId="15" fillId="35" borderId="14" xfId="50" applyNumberFormat="1" applyFont="1" applyFill="1" applyBorder="1" applyAlignment="1">
      <alignment horizontal="right" vertical="center" wrapText="1"/>
      <protection/>
    </xf>
    <xf numFmtId="4" fontId="17" fillId="33" borderId="12" xfId="50" applyNumberFormat="1" applyFont="1" applyFill="1" applyBorder="1" applyAlignment="1">
      <alignment horizontal="right" vertical="center" wrapText="1"/>
      <protection/>
    </xf>
    <xf numFmtId="4" fontId="15" fillId="35" borderId="10" xfId="50" applyNumberFormat="1" applyFont="1" applyFill="1" applyBorder="1" applyAlignment="1">
      <alignment horizontal="right" vertical="center" wrapText="1"/>
      <protection/>
    </xf>
    <xf numFmtId="0" fontId="15" fillId="35" borderId="15" xfId="50" applyFont="1" applyFill="1" applyBorder="1" applyAlignment="1">
      <alignment horizontal="center" vertical="center" wrapText="1"/>
      <protection/>
    </xf>
    <xf numFmtId="0" fontId="16" fillId="0" borderId="16" xfId="50" applyFont="1" applyBorder="1" applyAlignment="1">
      <alignment horizontal="center" vertical="center"/>
      <protection/>
    </xf>
    <xf numFmtId="0" fontId="16" fillId="0" borderId="10" xfId="50" applyFont="1" applyBorder="1" applyAlignment="1">
      <alignment vertical="center" wrapText="1"/>
      <protection/>
    </xf>
    <xf numFmtId="0" fontId="16" fillId="0" borderId="10" xfId="50" applyFont="1" applyBorder="1" applyAlignment="1">
      <alignment horizontal="center" vertical="center"/>
      <protection/>
    </xf>
    <xf numFmtId="43" fontId="16" fillId="0" borderId="10" xfId="68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 wrapText="1"/>
    </xf>
    <xf numFmtId="4" fontId="5" fillId="0" borderId="0" xfId="57" applyNumberFormat="1" applyFont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left" vertical="center" wrapText="1"/>
    </xf>
    <xf numFmtId="4" fontId="1" fillId="0" borderId="18" xfId="58" applyNumberFormat="1" applyFont="1" applyFill="1" applyBorder="1" applyAlignment="1">
      <alignment horizontal="right" vertical="center" wrapText="1"/>
    </xf>
    <xf numFmtId="4" fontId="1" fillId="0" borderId="19" xfId="58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21" xfId="58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58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left" vertical="center" wrapText="1"/>
    </xf>
    <xf numFmtId="4" fontId="1" fillId="0" borderId="23" xfId="58" applyNumberFormat="1" applyFont="1" applyFill="1" applyBorder="1" applyAlignment="1">
      <alignment horizontal="right" vertical="center" wrapText="1"/>
    </xf>
    <xf numFmtId="4" fontId="1" fillId="0" borderId="24" xfId="58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4" fontId="1" fillId="0" borderId="0" xfId="0" applyNumberFormat="1" applyFont="1" applyFill="1" applyBorder="1" applyAlignment="1">
      <alignment horizontal="right" vertical="center" wrapText="1"/>
    </xf>
    <xf numFmtId="0" fontId="6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left" vertical="center"/>
    </xf>
    <xf numFmtId="0" fontId="14" fillId="37" borderId="26" xfId="0" applyFont="1" applyFill="1" applyBorder="1" applyAlignment="1">
      <alignment horizontal="left" vertical="center"/>
    </xf>
    <xf numFmtId="0" fontId="12" fillId="37" borderId="10" xfId="58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5" fillId="35" borderId="10" xfId="50" applyFont="1" applyFill="1" applyBorder="1" applyAlignment="1">
      <alignment horizontal="center" vertical="center" wrapText="1"/>
      <protection/>
    </xf>
    <xf numFmtId="0" fontId="63" fillId="37" borderId="10" xfId="0" applyFont="1" applyFill="1" applyBorder="1" applyAlignment="1">
      <alignment horizontal="center" vertical="center"/>
    </xf>
    <xf numFmtId="4" fontId="63" fillId="37" borderId="10" xfId="0" applyNumberFormat="1" applyFont="1" applyFill="1" applyBorder="1" applyAlignment="1">
      <alignment horizontal="right" vertical="center"/>
    </xf>
    <xf numFmtId="0" fontId="64" fillId="37" borderId="10" xfId="0" applyFont="1" applyFill="1" applyBorder="1" applyAlignment="1">
      <alignment horizontal="center" vertical="center"/>
    </xf>
    <xf numFmtId="43" fontId="64" fillId="37" borderId="10" xfId="0" applyNumberFormat="1" applyFont="1" applyFill="1" applyBorder="1" applyAlignment="1">
      <alignment vertical="center"/>
    </xf>
    <xf numFmtId="43" fontId="63" fillId="37" borderId="10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4" fontId="5" fillId="0" borderId="28" xfId="0" applyNumberFormat="1" applyFont="1" applyFill="1" applyBorder="1" applyAlignment="1">
      <alignment horizontal="right" vertical="center" wrapText="1"/>
    </xf>
    <xf numFmtId="4" fontId="5" fillId="0" borderId="28" xfId="57" applyNumberFormat="1" applyFont="1" applyBorder="1" applyAlignment="1">
      <alignment horizontal="right" vertical="center" wrapText="1"/>
    </xf>
    <xf numFmtId="4" fontId="5" fillId="0" borderId="29" xfId="57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center" wrapText="1"/>
    </xf>
    <xf numFmtId="4" fontId="5" fillId="0" borderId="31" xfId="57" applyNumberFormat="1" applyFont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left" vertical="center" wrapText="1"/>
    </xf>
    <xf numFmtId="4" fontId="5" fillId="0" borderId="33" xfId="57" applyNumberFormat="1" applyFont="1" applyBorder="1" applyAlignment="1">
      <alignment horizontal="right" vertical="center" wrapText="1"/>
    </xf>
    <xf numFmtId="4" fontId="5" fillId="0" borderId="34" xfId="57" applyNumberFormat="1" applyFont="1" applyBorder="1" applyAlignment="1">
      <alignment horizontal="right" vertical="center" wrapText="1"/>
    </xf>
    <xf numFmtId="0" fontId="16" fillId="33" borderId="35" xfId="50" applyFont="1" applyFill="1" applyBorder="1" applyAlignment="1">
      <alignment horizontal="center" vertical="center" wrapText="1"/>
      <protection/>
    </xf>
    <xf numFmtId="0" fontId="16" fillId="33" borderId="35" xfId="50" applyFont="1" applyFill="1" applyBorder="1" applyAlignment="1">
      <alignment horizontal="left" vertical="center" wrapText="1"/>
      <protection/>
    </xf>
    <xf numFmtId="43" fontId="16" fillId="33" borderId="35" xfId="68" applyFont="1" applyFill="1" applyBorder="1" applyAlignment="1">
      <alignment horizontal="center" vertical="center" wrapText="1"/>
    </xf>
    <xf numFmtId="43" fontId="16" fillId="33" borderId="35" xfId="68" applyFont="1" applyFill="1" applyBorder="1" applyAlignment="1">
      <alignment horizontal="right" vertical="center" wrapText="1"/>
    </xf>
    <xf numFmtId="4" fontId="16" fillId="33" borderId="35" xfId="50" applyNumberFormat="1" applyFont="1" applyFill="1" applyBorder="1" applyAlignment="1">
      <alignment horizontal="right" vertical="center" wrapText="1"/>
      <protection/>
    </xf>
    <xf numFmtId="0" fontId="63" fillId="37" borderId="36" xfId="0" applyFont="1" applyFill="1" applyBorder="1" applyAlignment="1">
      <alignment horizontal="center" vertical="center"/>
    </xf>
    <xf numFmtId="0" fontId="63" fillId="37" borderId="36" xfId="0" applyFont="1" applyFill="1" applyBorder="1" applyAlignment="1">
      <alignment vertical="center"/>
    </xf>
    <xf numFmtId="4" fontId="63" fillId="37" borderId="36" xfId="0" applyNumberFormat="1" applyFont="1" applyFill="1" applyBorder="1" applyAlignment="1">
      <alignment vertical="center"/>
    </xf>
    <xf numFmtId="4" fontId="63" fillId="37" borderId="36" xfId="0" applyNumberFormat="1" applyFont="1" applyFill="1" applyBorder="1" applyAlignment="1">
      <alignment horizontal="right" vertical="center"/>
    </xf>
    <xf numFmtId="0" fontId="15" fillId="35" borderId="16" xfId="50" applyFont="1" applyFill="1" applyBorder="1" applyAlignment="1">
      <alignment horizontal="center" vertical="center" wrapText="1"/>
      <protection/>
    </xf>
    <xf numFmtId="4" fontId="15" fillId="35" borderId="37" xfId="50" applyNumberFormat="1" applyFont="1" applyFill="1" applyBorder="1" applyAlignment="1">
      <alignment horizontal="right" vertical="center" wrapText="1"/>
      <protection/>
    </xf>
    <xf numFmtId="0" fontId="16" fillId="33" borderId="16" xfId="50" applyFont="1" applyFill="1" applyBorder="1" applyAlignment="1">
      <alignment horizontal="center" vertical="center" wrapText="1"/>
      <protection/>
    </xf>
    <xf numFmtId="4" fontId="16" fillId="33" borderId="37" xfId="50" applyNumberFormat="1" applyFont="1" applyFill="1" applyBorder="1" applyAlignment="1">
      <alignment horizontal="right" vertical="center" wrapText="1"/>
      <protection/>
    </xf>
    <xf numFmtId="4" fontId="14" fillId="37" borderId="10" xfId="58" applyNumberFormat="1" applyFont="1" applyFill="1" applyBorder="1" applyAlignment="1">
      <alignment horizontal="center" vertical="center" wrapText="1"/>
    </xf>
    <xf numFmtId="4" fontId="14" fillId="37" borderId="11" xfId="58" applyNumberFormat="1" applyFont="1" applyFill="1" applyBorder="1" applyAlignment="1">
      <alignment vertical="center" wrapText="1"/>
    </xf>
    <xf numFmtId="4" fontId="14" fillId="37" borderId="11" xfId="58" applyNumberFormat="1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4" fontId="12" fillId="35" borderId="38" xfId="67" applyNumberFormat="1" applyFont="1" applyFill="1" applyBorder="1" applyAlignment="1">
      <alignment horizontal="right" vertical="center" wrapText="1"/>
    </xf>
    <xf numFmtId="4" fontId="15" fillId="35" borderId="15" xfId="50" applyNumberFormat="1" applyFont="1" applyFill="1" applyBorder="1" applyAlignment="1">
      <alignment horizontal="right" vertical="center" wrapText="1"/>
      <protection/>
    </xf>
    <xf numFmtId="43" fontId="16" fillId="33" borderId="10" xfId="50" applyNumberFormat="1" applyFont="1" applyFill="1" applyBorder="1" applyAlignment="1">
      <alignment horizontal="center" vertical="center" wrapText="1"/>
      <protection/>
    </xf>
    <xf numFmtId="0" fontId="16" fillId="35" borderId="10" xfId="50" applyFont="1" applyFill="1" applyBorder="1" applyAlignment="1">
      <alignment horizontal="center" vertical="center" wrapText="1"/>
      <protection/>
    </xf>
    <xf numFmtId="0" fontId="16" fillId="35" borderId="10" xfId="50" applyFont="1" applyFill="1" applyBorder="1" applyAlignment="1">
      <alignment horizontal="left" vertical="center" wrapText="1"/>
      <protection/>
    </xf>
    <xf numFmtId="43" fontId="16" fillId="35" borderId="10" xfId="68" applyFont="1" applyFill="1" applyBorder="1" applyAlignment="1">
      <alignment horizontal="center" vertical="center" wrapText="1"/>
    </xf>
    <xf numFmtId="43" fontId="16" fillId="35" borderId="10" xfId="68" applyFont="1" applyFill="1" applyBorder="1" applyAlignment="1">
      <alignment horizontal="right" vertical="center" wrapText="1"/>
    </xf>
    <xf numFmtId="43" fontId="16" fillId="35" borderId="10" xfId="50" applyNumberFormat="1" applyFont="1" applyFill="1" applyBorder="1" applyAlignment="1">
      <alignment horizontal="center" vertical="center" wrapText="1"/>
      <protection/>
    </xf>
    <xf numFmtId="4" fontId="16" fillId="35" borderId="10" xfId="50" applyNumberFormat="1" applyFont="1" applyFill="1" applyBorder="1" applyAlignment="1">
      <alignment horizontal="right" vertical="center" wrapText="1"/>
      <protection/>
    </xf>
    <xf numFmtId="0" fontId="1" fillId="35" borderId="0" xfId="0" applyFont="1" applyFill="1" applyAlignment="1">
      <alignment vertical="center" wrapText="1"/>
    </xf>
    <xf numFmtId="0" fontId="16" fillId="0" borderId="10" xfId="50" applyFont="1" applyFill="1" applyBorder="1" applyAlignment="1">
      <alignment horizontal="center" vertical="center" wrapText="1"/>
      <protection/>
    </xf>
    <xf numFmtId="0" fontId="16" fillId="0" borderId="10" xfId="50" applyFont="1" applyFill="1" applyBorder="1" applyAlignment="1">
      <alignment horizontal="left" vertical="center" wrapText="1"/>
      <protection/>
    </xf>
    <xf numFmtId="43" fontId="16" fillId="0" borderId="10" xfId="68" applyFont="1" applyFill="1" applyBorder="1" applyAlignment="1">
      <alignment horizontal="center" vertical="center" wrapText="1"/>
    </xf>
    <xf numFmtId="43" fontId="16" fillId="0" borderId="10" xfId="68" applyFont="1" applyFill="1" applyBorder="1" applyAlignment="1">
      <alignment horizontal="right" vertical="center" wrapText="1"/>
    </xf>
    <xf numFmtId="43" fontId="16" fillId="0" borderId="10" xfId="50" applyNumberFormat="1" applyFont="1" applyFill="1" applyBorder="1" applyAlignment="1">
      <alignment horizontal="center" vertical="center" wrapText="1"/>
      <protection/>
    </xf>
    <xf numFmtId="4" fontId="16" fillId="0" borderId="10" xfId="50" applyNumberFormat="1" applyFont="1" applyFill="1" applyBorder="1" applyAlignment="1">
      <alignment horizontal="right" vertical="center" wrapText="1"/>
      <protection/>
    </xf>
    <xf numFmtId="2" fontId="16" fillId="0" borderId="10" xfId="50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0" fillId="38" borderId="10" xfId="0" applyFill="1" applyBorder="1" applyAlignment="1">
      <alignment horizontal="center" vertical="center"/>
    </xf>
    <xf numFmtId="0" fontId="0" fillId="38" borderId="37" xfId="0" applyFill="1" applyBorder="1" applyAlignment="1">
      <alignment/>
    </xf>
    <xf numFmtId="0" fontId="0" fillId="38" borderId="16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10" fontId="0" fillId="34" borderId="10" xfId="54" applyNumberFormat="1" applyFont="1" applyFill="1" applyBorder="1" applyAlignment="1">
      <alignment/>
    </xf>
    <xf numFmtId="0" fontId="0" fillId="34" borderId="0" xfId="0" applyFill="1" applyAlignment="1">
      <alignment horizontal="center" vertical="center"/>
    </xf>
    <xf numFmtId="10" fontId="65" fillId="34" borderId="38" xfId="54" applyNumberFormat="1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4" fontId="14" fillId="37" borderId="11" xfId="0" applyNumberFormat="1" applyFont="1" applyFill="1" applyBorder="1" applyAlignment="1">
      <alignment horizontal="center" vertical="center"/>
    </xf>
    <xf numFmtId="4" fontId="14" fillId="37" borderId="13" xfId="0" applyNumberFormat="1" applyFont="1" applyFill="1" applyBorder="1" applyAlignment="1">
      <alignment horizontal="center" vertical="center"/>
    </xf>
    <xf numFmtId="4" fontId="14" fillId="37" borderId="10" xfId="0" applyNumberFormat="1" applyFont="1" applyFill="1" applyBorder="1" applyAlignment="1">
      <alignment horizontal="center" vertical="center"/>
    </xf>
    <xf numFmtId="4" fontId="14" fillId="37" borderId="12" xfId="0" applyNumberFormat="1" applyFont="1" applyFill="1" applyBorder="1" applyAlignment="1">
      <alignment horizontal="center" vertical="center"/>
    </xf>
    <xf numFmtId="4" fontId="11" fillId="0" borderId="10" xfId="67" applyNumberFormat="1" applyFont="1" applyBorder="1" applyAlignment="1">
      <alignment horizontal="center" vertical="center"/>
    </xf>
    <xf numFmtId="4" fontId="11" fillId="0" borderId="12" xfId="67" applyNumberFormat="1" applyFont="1" applyBorder="1" applyAlignment="1">
      <alignment horizontal="center" vertical="center"/>
    </xf>
    <xf numFmtId="4" fontId="11" fillId="0" borderId="10" xfId="67" applyNumberFormat="1" applyFont="1" applyBorder="1" applyAlignment="1">
      <alignment horizontal="center" vertical="center" wrapText="1"/>
    </xf>
    <xf numFmtId="4" fontId="11" fillId="0" borderId="12" xfId="67" applyNumberFormat="1" applyFont="1" applyBorder="1" applyAlignment="1">
      <alignment horizontal="center" vertical="center" wrapText="1"/>
    </xf>
    <xf numFmtId="4" fontId="11" fillId="0" borderId="10" xfId="54" applyNumberFormat="1" applyFont="1" applyBorder="1" applyAlignment="1">
      <alignment horizontal="center" vertical="center" wrapText="1"/>
    </xf>
    <xf numFmtId="4" fontId="11" fillId="0" borderId="12" xfId="54" applyNumberFormat="1" applyFont="1" applyBorder="1" applyAlignment="1">
      <alignment horizontal="center" vertical="center" wrapText="1"/>
    </xf>
    <xf numFmtId="4" fontId="11" fillId="0" borderId="37" xfId="67" applyNumberFormat="1" applyFont="1" applyBorder="1" applyAlignment="1">
      <alignment horizontal="center" vertical="center" wrapText="1"/>
    </xf>
    <xf numFmtId="4" fontId="11" fillId="0" borderId="39" xfId="67" applyNumberFormat="1" applyFont="1" applyBorder="1" applyAlignment="1">
      <alignment horizontal="center" vertical="center" wrapText="1"/>
    </xf>
    <xf numFmtId="4" fontId="11" fillId="0" borderId="37" xfId="54" applyNumberFormat="1" applyFont="1" applyBorder="1" applyAlignment="1">
      <alignment horizontal="center" vertical="center" wrapText="1"/>
    </xf>
    <xf numFmtId="4" fontId="11" fillId="0" borderId="39" xfId="54" applyNumberFormat="1" applyFont="1" applyBorder="1" applyAlignment="1">
      <alignment horizontal="center" vertical="center" wrapText="1"/>
    </xf>
    <xf numFmtId="0" fontId="14" fillId="37" borderId="40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4" fontId="14" fillId="37" borderId="36" xfId="0" applyNumberFormat="1" applyFont="1" applyFill="1" applyBorder="1" applyAlignment="1">
      <alignment horizontal="center" vertical="center" wrapText="1"/>
    </xf>
    <xf numFmtId="4" fontId="14" fillId="37" borderId="41" xfId="0" applyNumberFormat="1" applyFont="1" applyFill="1" applyBorder="1" applyAlignment="1">
      <alignment horizontal="center" vertical="center" wrapText="1"/>
    </xf>
    <xf numFmtId="0" fontId="14" fillId="37" borderId="36" xfId="0" applyFont="1" applyFill="1" applyBorder="1" applyAlignment="1">
      <alignment horizontal="center" vertical="center"/>
    </xf>
    <xf numFmtId="49" fontId="14" fillId="37" borderId="10" xfId="0" applyNumberFormat="1" applyFont="1" applyFill="1" applyBorder="1" applyAlignment="1">
      <alignment horizontal="center" vertical="center"/>
    </xf>
    <xf numFmtId="43" fontId="14" fillId="37" borderId="10" xfId="0" applyNumberFormat="1" applyFont="1" applyFill="1" applyBorder="1" applyAlignment="1">
      <alignment horizontal="center" vertical="center"/>
    </xf>
    <xf numFmtId="43" fontId="14" fillId="37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14" fillId="37" borderId="42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4" fillId="37" borderId="31" xfId="0" applyFont="1" applyFill="1" applyBorder="1" applyAlignment="1">
      <alignment horizontal="center" vertical="center" wrapText="1"/>
    </xf>
    <xf numFmtId="0" fontId="14" fillId="37" borderId="34" xfId="0" applyFont="1" applyFill="1" applyBorder="1" applyAlignment="1">
      <alignment horizontal="center" vertical="center" wrapText="1"/>
    </xf>
    <xf numFmtId="4" fontId="14" fillId="37" borderId="32" xfId="58" applyNumberFormat="1" applyFont="1" applyFill="1" applyBorder="1" applyAlignment="1">
      <alignment horizontal="center" vertical="center" wrapText="1"/>
    </xf>
    <xf numFmtId="4" fontId="14" fillId="37" borderId="33" xfId="58" applyNumberFormat="1" applyFont="1" applyFill="1" applyBorder="1" applyAlignment="1">
      <alignment horizontal="center" vertical="center" wrapText="1"/>
    </xf>
    <xf numFmtId="4" fontId="14" fillId="37" borderId="34" xfId="58" applyNumberFormat="1" applyFont="1" applyFill="1" applyBorder="1" applyAlignment="1">
      <alignment horizontal="center" vertical="center" wrapText="1"/>
    </xf>
    <xf numFmtId="4" fontId="14" fillId="37" borderId="30" xfId="58" applyNumberFormat="1" applyFont="1" applyFill="1" applyBorder="1" applyAlignment="1">
      <alignment horizontal="center" vertical="center" wrapText="1"/>
    </xf>
    <xf numFmtId="0" fontId="15" fillId="35" borderId="15" xfId="50" applyFont="1" applyFill="1" applyBorder="1" applyAlignment="1">
      <alignment horizontal="left" vertical="center" wrapText="1"/>
      <protection/>
    </xf>
    <xf numFmtId="0" fontId="15" fillId="35" borderId="10" xfId="50" applyFont="1" applyFill="1" applyBorder="1" applyAlignment="1">
      <alignment horizontal="left" vertical="center" wrapText="1"/>
      <protection/>
    </xf>
    <xf numFmtId="4" fontId="14" fillId="37" borderId="42" xfId="58" applyNumberFormat="1" applyFont="1" applyFill="1" applyBorder="1" applyAlignment="1">
      <alignment horizontal="center" vertical="center" wrapText="1"/>
    </xf>
    <xf numFmtId="4" fontId="14" fillId="37" borderId="15" xfId="58" applyNumberFormat="1" applyFont="1" applyFill="1" applyBorder="1" applyAlignment="1">
      <alignment horizontal="center" vertical="center" wrapText="1"/>
    </xf>
    <xf numFmtId="4" fontId="14" fillId="37" borderId="42" xfId="0" applyNumberFormat="1" applyFont="1" applyFill="1" applyBorder="1" applyAlignment="1">
      <alignment horizontal="center" vertical="center" wrapText="1"/>
    </xf>
    <xf numFmtId="4" fontId="14" fillId="37" borderId="15" xfId="0" applyNumberFormat="1" applyFont="1" applyFill="1" applyBorder="1" applyAlignment="1">
      <alignment horizontal="center" vertical="center" wrapText="1"/>
    </xf>
    <xf numFmtId="4" fontId="14" fillId="37" borderId="43" xfId="58" applyNumberFormat="1" applyFont="1" applyFill="1" applyBorder="1" applyAlignment="1">
      <alignment horizontal="center" vertical="center" wrapText="1"/>
    </xf>
    <xf numFmtId="4" fontId="14" fillId="37" borderId="44" xfId="58" applyNumberFormat="1" applyFont="1" applyFill="1" applyBorder="1" applyAlignment="1">
      <alignment horizontal="center" vertical="center" wrapText="1"/>
    </xf>
    <xf numFmtId="0" fontId="15" fillId="35" borderId="32" xfId="50" applyFont="1" applyFill="1" applyBorder="1" applyAlignment="1">
      <alignment horizontal="left" vertical="center" wrapText="1"/>
      <protection/>
    </xf>
    <xf numFmtId="0" fontId="15" fillId="35" borderId="33" xfId="50" applyFont="1" applyFill="1" applyBorder="1" applyAlignment="1">
      <alignment horizontal="left" vertical="center" wrapText="1"/>
      <protection/>
    </xf>
    <xf numFmtId="0" fontId="15" fillId="35" borderId="34" xfId="50" applyFont="1" applyFill="1" applyBorder="1" applyAlignment="1">
      <alignment horizontal="left" vertical="center" wrapText="1"/>
      <protection/>
    </xf>
    <xf numFmtId="4" fontId="14" fillId="37" borderId="36" xfId="58" applyNumberFormat="1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36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4" fontId="14" fillId="37" borderId="11" xfId="0" applyNumberFormat="1" applyFont="1" applyFill="1" applyBorder="1" applyAlignment="1">
      <alignment horizontal="center" vertical="center" wrapText="1"/>
    </xf>
    <xf numFmtId="4" fontId="14" fillId="37" borderId="11" xfId="58" applyNumberFormat="1" applyFont="1" applyFill="1" applyBorder="1" applyAlignment="1">
      <alignment horizontal="center" vertical="center" wrapText="1"/>
    </xf>
    <xf numFmtId="0" fontId="63" fillId="37" borderId="45" xfId="0" applyFont="1" applyFill="1" applyBorder="1" applyAlignment="1">
      <alignment horizontal="center" vertical="center"/>
    </xf>
    <xf numFmtId="0" fontId="63" fillId="37" borderId="46" xfId="0" applyFont="1" applyFill="1" applyBorder="1" applyAlignment="1">
      <alignment horizontal="center" vertical="center"/>
    </xf>
    <xf numFmtId="0" fontId="63" fillId="37" borderId="16" xfId="0" applyFont="1" applyFill="1" applyBorder="1" applyAlignment="1">
      <alignment horizontal="center" vertical="center"/>
    </xf>
    <xf numFmtId="43" fontId="63" fillId="37" borderId="37" xfId="0" applyNumberFormat="1" applyFont="1" applyFill="1" applyBorder="1" applyAlignment="1">
      <alignment horizontal="right" vertical="center"/>
    </xf>
    <xf numFmtId="43" fontId="63" fillId="37" borderId="39" xfId="0" applyNumberFormat="1" applyFont="1" applyFill="1" applyBorder="1" applyAlignment="1">
      <alignment horizontal="right" vertical="center"/>
    </xf>
    <xf numFmtId="0" fontId="63" fillId="37" borderId="47" xfId="0" applyFont="1" applyFill="1" applyBorder="1" applyAlignment="1">
      <alignment horizontal="center" vertical="center"/>
    </xf>
    <xf numFmtId="0" fontId="63" fillId="37" borderId="28" xfId="0" applyFont="1" applyFill="1" applyBorder="1" applyAlignment="1">
      <alignment horizontal="center" vertical="center"/>
    </xf>
    <xf numFmtId="0" fontId="63" fillId="37" borderId="29" xfId="0" applyFont="1" applyFill="1" applyBorder="1" applyAlignment="1">
      <alignment horizontal="center" vertical="center"/>
    </xf>
    <xf numFmtId="43" fontId="63" fillId="37" borderId="27" xfId="0" applyNumberFormat="1" applyFont="1" applyFill="1" applyBorder="1" applyAlignment="1">
      <alignment horizontal="center" vertical="center"/>
    </xf>
    <xf numFmtId="43" fontId="63" fillId="37" borderId="48" xfId="0" applyNumberFormat="1" applyFont="1" applyFill="1" applyBorder="1" applyAlignment="1">
      <alignment horizontal="center" vertical="center"/>
    </xf>
    <xf numFmtId="0" fontId="63" fillId="37" borderId="49" xfId="0" applyFont="1" applyFill="1" applyBorder="1" applyAlignment="1">
      <alignment horizontal="center" vertical="center"/>
    </xf>
    <xf numFmtId="0" fontId="63" fillId="37" borderId="50" xfId="0" applyFont="1" applyFill="1" applyBorder="1" applyAlignment="1">
      <alignment horizontal="center" vertical="center"/>
    </xf>
    <xf numFmtId="0" fontId="63" fillId="37" borderId="51" xfId="0" applyFont="1" applyFill="1" applyBorder="1" applyAlignment="1">
      <alignment horizontal="center" vertical="center"/>
    </xf>
    <xf numFmtId="4" fontId="63" fillId="37" borderId="52" xfId="0" applyNumberFormat="1" applyFont="1" applyFill="1" applyBorder="1" applyAlignment="1">
      <alignment horizontal="right" vertical="center"/>
    </xf>
    <xf numFmtId="4" fontId="63" fillId="37" borderId="53" xfId="0" applyNumberFormat="1" applyFont="1" applyFill="1" applyBorder="1" applyAlignment="1">
      <alignment horizontal="right" vertical="center"/>
    </xf>
    <xf numFmtId="4" fontId="14" fillId="37" borderId="41" xfId="58" applyNumberFormat="1" applyFont="1" applyFill="1" applyBorder="1" applyAlignment="1">
      <alignment horizontal="center" vertical="center" wrapText="1"/>
    </xf>
    <xf numFmtId="4" fontId="14" fillId="37" borderId="13" xfId="58" applyNumberFormat="1" applyFont="1" applyFill="1" applyBorder="1" applyAlignment="1">
      <alignment horizontal="center" vertical="center" wrapText="1"/>
    </xf>
    <xf numFmtId="43" fontId="63" fillId="37" borderId="37" xfId="0" applyNumberFormat="1" applyFont="1" applyFill="1" applyBorder="1" applyAlignment="1">
      <alignment horizontal="center" vertical="center"/>
    </xf>
    <xf numFmtId="43" fontId="63" fillId="37" borderId="39" xfId="0" applyNumberFormat="1" applyFont="1" applyFill="1" applyBorder="1" applyAlignment="1">
      <alignment horizontal="center" vertical="center"/>
    </xf>
    <xf numFmtId="0" fontId="15" fillId="35" borderId="37" xfId="50" applyFont="1" applyFill="1" applyBorder="1" applyAlignment="1">
      <alignment horizontal="left" vertical="center" wrapText="1"/>
      <protection/>
    </xf>
    <xf numFmtId="0" fontId="15" fillId="35" borderId="46" xfId="50" applyFont="1" applyFill="1" applyBorder="1" applyAlignment="1">
      <alignment horizontal="left" vertical="center" wrapText="1"/>
      <protection/>
    </xf>
    <xf numFmtId="0" fontId="15" fillId="35" borderId="16" xfId="50" applyFont="1" applyFill="1" applyBorder="1" applyAlignment="1">
      <alignment horizontal="left" vertical="center" wrapText="1"/>
      <protection/>
    </xf>
    <xf numFmtId="2" fontId="12" fillId="37" borderId="41" xfId="58" applyNumberFormat="1" applyFont="1" applyFill="1" applyBorder="1" applyAlignment="1">
      <alignment horizontal="center" vertical="center" wrapText="1"/>
    </xf>
    <xf numFmtId="2" fontId="12" fillId="37" borderId="12" xfId="58" applyNumberFormat="1" applyFont="1" applyFill="1" applyBorder="1" applyAlignment="1">
      <alignment horizontal="center" vertical="center" wrapText="1"/>
    </xf>
    <xf numFmtId="0" fontId="12" fillId="37" borderId="40" xfId="0" applyFont="1" applyFill="1" applyBorder="1" applyAlignment="1">
      <alignment horizontal="center" vertical="center" wrapText="1"/>
    </xf>
    <xf numFmtId="0" fontId="12" fillId="37" borderId="25" xfId="0" applyFont="1" applyFill="1" applyBorder="1" applyAlignment="1">
      <alignment horizontal="center" vertical="center" wrapText="1"/>
    </xf>
    <xf numFmtId="4" fontId="12" fillId="37" borderId="36" xfId="0" applyNumberFormat="1" applyFont="1" applyFill="1" applyBorder="1" applyAlignment="1">
      <alignment horizontal="center" vertical="center" wrapText="1"/>
    </xf>
    <xf numFmtId="4" fontId="12" fillId="37" borderId="10" xfId="0" applyNumberFormat="1" applyFont="1" applyFill="1" applyBorder="1" applyAlignment="1">
      <alignment horizontal="center" vertical="center" wrapText="1"/>
    </xf>
    <xf numFmtId="4" fontId="12" fillId="37" borderId="36" xfId="58" applyNumberFormat="1" applyFont="1" applyFill="1" applyBorder="1" applyAlignment="1">
      <alignment horizontal="center" vertical="center" wrapText="1"/>
    </xf>
    <xf numFmtId="4" fontId="12" fillId="37" borderId="10" xfId="58" applyNumberFormat="1" applyFont="1" applyFill="1" applyBorder="1" applyAlignment="1">
      <alignment horizontal="center" vertical="center" wrapText="1"/>
    </xf>
    <xf numFmtId="2" fontId="12" fillId="37" borderId="36" xfId="58" applyNumberFormat="1" applyFont="1" applyFill="1" applyBorder="1" applyAlignment="1">
      <alignment horizontal="center" vertical="center" wrapText="1"/>
    </xf>
    <xf numFmtId="0" fontId="65" fillId="39" borderId="0" xfId="0" applyFont="1" applyFill="1" applyAlignment="1">
      <alignment horizontal="center"/>
    </xf>
    <xf numFmtId="0" fontId="66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67" fillId="34" borderId="54" xfId="0" applyFont="1" applyFill="1" applyBorder="1" applyAlignment="1">
      <alignment horizontal="center" vertical="center"/>
    </xf>
    <xf numFmtId="0" fontId="67" fillId="34" borderId="55" xfId="0" applyFont="1" applyFill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 [0]" xfId="56"/>
    <cellStyle name="Separador de milhares_Implantação" xfId="57"/>
    <cellStyle name="Separador de milhares_SSebastiao SedeRev 01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2"/>
  <dimension ref="A1:AP16"/>
  <sheetViews>
    <sheetView showGridLines="0" showZeros="0" tabSelected="1" zoomScale="89" zoomScaleNormal="89" zoomScaleSheetLayoutView="100" workbookViewId="0" topLeftCell="A1">
      <selection activeCell="AD16" sqref="AD16"/>
    </sheetView>
  </sheetViews>
  <sheetFormatPr defaultColWidth="11.421875" defaultRowHeight="16.5" customHeight="1"/>
  <cols>
    <col min="1" max="1" width="45.7109375" style="1" customWidth="1"/>
    <col min="2" max="2" width="16.57421875" style="1" customWidth="1"/>
    <col min="3" max="21" width="4.7109375" style="1" customWidth="1"/>
    <col min="22" max="22" width="11.8515625" style="10" customWidth="1"/>
    <col min="23" max="23" width="12.140625" style="4" customWidth="1"/>
    <col min="24" max="24" width="16.421875" style="2" customWidth="1"/>
    <col min="25" max="26" width="11.421875" style="2" customWidth="1"/>
  </cols>
  <sheetData>
    <row r="1" spans="1:26" ht="28.5" customHeight="1">
      <c r="A1" s="181" t="s">
        <v>124</v>
      </c>
      <c r="B1" s="185" t="s">
        <v>41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3" t="s">
        <v>125</v>
      </c>
      <c r="W1" s="184"/>
      <c r="X1"/>
      <c r="Y1"/>
      <c r="Z1"/>
    </row>
    <row r="2" spans="1:26" ht="16.5" customHeight="1">
      <c r="A2" s="182"/>
      <c r="B2" s="186" t="s">
        <v>126</v>
      </c>
      <c r="C2" s="186"/>
      <c r="D2" s="186"/>
      <c r="E2" s="186"/>
      <c r="F2" s="186" t="s">
        <v>127</v>
      </c>
      <c r="G2" s="186"/>
      <c r="H2" s="186"/>
      <c r="I2" s="186"/>
      <c r="J2" s="186" t="s">
        <v>128</v>
      </c>
      <c r="K2" s="186"/>
      <c r="L2" s="186"/>
      <c r="M2" s="186"/>
      <c r="N2" s="186" t="s">
        <v>129</v>
      </c>
      <c r="O2" s="186"/>
      <c r="P2" s="186"/>
      <c r="Q2" s="186"/>
      <c r="R2" s="186" t="s">
        <v>130</v>
      </c>
      <c r="S2" s="186"/>
      <c r="T2" s="186"/>
      <c r="U2" s="186"/>
      <c r="V2" s="187" t="s">
        <v>131</v>
      </c>
      <c r="W2" s="188"/>
      <c r="X2"/>
      <c r="Y2"/>
      <c r="Z2"/>
    </row>
    <row r="3" spans="1:42" s="3" customFormat="1" ht="16.5" customHeight="1">
      <c r="A3" s="86" t="s">
        <v>41</v>
      </c>
      <c r="B3" s="189" t="s">
        <v>23</v>
      </c>
      <c r="C3" s="189"/>
      <c r="D3" s="189"/>
      <c r="E3" s="189"/>
      <c r="F3" s="189" t="s">
        <v>24</v>
      </c>
      <c r="G3" s="189"/>
      <c r="H3" s="189"/>
      <c r="I3" s="189"/>
      <c r="J3" s="189" t="s">
        <v>25</v>
      </c>
      <c r="K3" s="189"/>
      <c r="L3" s="189"/>
      <c r="M3" s="189"/>
      <c r="N3" s="189" t="s">
        <v>26</v>
      </c>
      <c r="O3" s="189"/>
      <c r="P3" s="189"/>
      <c r="Q3" s="189"/>
      <c r="R3" s="189" t="s">
        <v>27</v>
      </c>
      <c r="S3" s="189"/>
      <c r="T3" s="189"/>
      <c r="U3" s="189"/>
      <c r="V3" s="190" t="s">
        <v>28</v>
      </c>
      <c r="W3" s="191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3" customFormat="1" ht="16.5" customHeight="1">
      <c r="A4" s="86" t="s">
        <v>42</v>
      </c>
      <c r="B4" s="87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190"/>
      <c r="W4" s="191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5" customFormat="1" ht="16.5" customHeight="1">
      <c r="A5" s="89" t="s">
        <v>105</v>
      </c>
      <c r="B5" s="90"/>
      <c r="C5" s="90"/>
      <c r="D5" s="91"/>
      <c r="E5" s="92"/>
      <c r="F5" s="91"/>
      <c r="G5" s="91"/>
      <c r="H5" s="91"/>
      <c r="I5" s="92"/>
      <c r="J5" s="91"/>
      <c r="K5" s="91"/>
      <c r="L5" s="91"/>
      <c r="M5" s="92"/>
      <c r="N5" s="91"/>
      <c r="O5" s="91"/>
      <c r="P5" s="91"/>
      <c r="Q5" s="92"/>
      <c r="R5" s="91"/>
      <c r="S5" s="91"/>
      <c r="T5" s="90"/>
      <c r="U5" s="93"/>
      <c r="V5" s="175">
        <f>Implant!I18</f>
        <v>51710.194823000005</v>
      </c>
      <c r="W5" s="176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5" customFormat="1" ht="16.5" customHeight="1">
      <c r="A6" s="89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179"/>
      <c r="W6" s="180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s="5" customFormat="1" ht="16.5" customHeight="1">
      <c r="A7" s="89" t="s">
        <v>106</v>
      </c>
      <c r="B7" s="91"/>
      <c r="C7" s="91"/>
      <c r="D7" s="91"/>
      <c r="E7" s="93"/>
      <c r="F7" s="90"/>
      <c r="G7" s="90"/>
      <c r="H7" s="90"/>
      <c r="I7" s="93"/>
      <c r="J7" s="90"/>
      <c r="K7" s="90"/>
      <c r="L7" s="91"/>
      <c r="M7" s="92"/>
      <c r="N7" s="91"/>
      <c r="O7" s="91"/>
      <c r="P7" s="91"/>
      <c r="Q7" s="92"/>
      <c r="R7" s="91"/>
      <c r="S7" s="91"/>
      <c r="T7" s="91"/>
      <c r="U7" s="92"/>
      <c r="V7" s="173">
        <f>Arquitetura!H74</f>
        <v>135691.34500000003</v>
      </c>
      <c r="W7" s="174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5" customFormat="1" ht="16.5" customHeight="1">
      <c r="A8" s="89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177"/>
      <c r="W8" s="17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5" customFormat="1" ht="16.5" customHeight="1">
      <c r="A9" s="89" t="s">
        <v>107</v>
      </c>
      <c r="B9" s="91"/>
      <c r="C9" s="91"/>
      <c r="D9" s="91"/>
      <c r="E9" s="92"/>
      <c r="F9" s="91"/>
      <c r="G9" s="91"/>
      <c r="H9" s="91"/>
      <c r="I9" s="93"/>
      <c r="J9" s="90"/>
      <c r="K9" s="90"/>
      <c r="L9" s="90"/>
      <c r="M9" s="93"/>
      <c r="N9" s="90"/>
      <c r="O9" s="90"/>
      <c r="P9" s="91"/>
      <c r="Q9" s="92"/>
      <c r="R9" s="91"/>
      <c r="S9" s="91"/>
      <c r="T9" s="91"/>
      <c r="U9" s="92"/>
      <c r="V9" s="171">
        <f>Concreto!H26</f>
        <v>37903.18</v>
      </c>
      <c r="W9" s="172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5" customFormat="1" ht="16.5" customHeight="1">
      <c r="A10" s="89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171"/>
      <c r="W10" s="172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5" customFormat="1" ht="16.5" customHeight="1">
      <c r="A11" s="89" t="s">
        <v>108</v>
      </c>
      <c r="B11" s="91"/>
      <c r="C11" s="91"/>
      <c r="D11" s="90"/>
      <c r="E11" s="92"/>
      <c r="F11" s="91"/>
      <c r="G11" s="91"/>
      <c r="H11" s="91"/>
      <c r="I11" s="92"/>
      <c r="J11" s="90"/>
      <c r="K11" s="90"/>
      <c r="L11" s="90"/>
      <c r="M11" s="93"/>
      <c r="N11" s="90"/>
      <c r="O11" s="91"/>
      <c r="P11" s="90"/>
      <c r="Q11" s="93"/>
      <c r="R11" s="91"/>
      <c r="S11" s="91"/>
      <c r="T11" s="91"/>
      <c r="U11" s="92"/>
      <c r="V11" s="171">
        <f>'A. Pluviais'!H15</f>
        <v>7624.872619999999</v>
      </c>
      <c r="W11" s="172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5" customFormat="1" ht="16.5" customHeight="1">
      <c r="A12" s="89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171"/>
      <c r="W12" s="17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5" customFormat="1" ht="16.5" customHeight="1">
      <c r="A13" s="95"/>
      <c r="B13" s="165" t="s">
        <v>29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9">
        <f>SUM(V5:V11)</f>
        <v>232929.59244300003</v>
      </c>
      <c r="W13" s="170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5" customFormat="1" ht="16.5" customHeight="1">
      <c r="A14" s="95"/>
      <c r="B14" s="165" t="s">
        <v>254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9">
        <f>V13*0.0623</f>
        <v>14511.513609198902</v>
      </c>
      <c r="W14" s="17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26" s="7" customFormat="1" ht="16.5" customHeight="1">
      <c r="A15" s="95"/>
      <c r="B15" s="165" t="s">
        <v>276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9">
        <f>(V14+V13)*0.2565</f>
        <v>63468.64370238903</v>
      </c>
      <c r="W15" s="170"/>
      <c r="X15" s="6"/>
      <c r="Y15" s="6"/>
      <c r="Z15" s="6"/>
    </row>
    <row r="16" spans="1:26" s="7" customFormat="1" ht="16.5" customHeight="1">
      <c r="A16" s="96"/>
      <c r="B16" s="166" t="s">
        <v>36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7">
        <f>SUM(V13:V15)</f>
        <v>310909.749754588</v>
      </c>
      <c r="W16" s="168"/>
      <c r="X16" s="6"/>
      <c r="Y16" s="6"/>
      <c r="Z16" s="6"/>
    </row>
  </sheetData>
  <sheetProtection/>
  <mergeCells count="32">
    <mergeCell ref="B3:E3"/>
    <mergeCell ref="F3:I3"/>
    <mergeCell ref="J3:M3"/>
    <mergeCell ref="N3:Q3"/>
    <mergeCell ref="B14:U14"/>
    <mergeCell ref="V14:W14"/>
    <mergeCell ref="V11:W11"/>
    <mergeCell ref="R3:U3"/>
    <mergeCell ref="V3:W3"/>
    <mergeCell ref="V4:W4"/>
    <mergeCell ref="A1:A2"/>
    <mergeCell ref="V1:W1"/>
    <mergeCell ref="B1:U1"/>
    <mergeCell ref="B2:E2"/>
    <mergeCell ref="F2:I2"/>
    <mergeCell ref="J2:M2"/>
    <mergeCell ref="N2:Q2"/>
    <mergeCell ref="R2:U2"/>
    <mergeCell ref="V2:W2"/>
    <mergeCell ref="V10:W10"/>
    <mergeCell ref="V12:W12"/>
    <mergeCell ref="V9:W9"/>
    <mergeCell ref="V7:W7"/>
    <mergeCell ref="V5:W5"/>
    <mergeCell ref="V8:W8"/>
    <mergeCell ref="V6:W6"/>
    <mergeCell ref="B13:U13"/>
    <mergeCell ref="B15:U15"/>
    <mergeCell ref="B16:U16"/>
    <mergeCell ref="V16:W16"/>
    <mergeCell ref="V15:W15"/>
    <mergeCell ref="V13:W13"/>
  </mergeCells>
  <printOptions gridLines="1" horizontalCentered="1"/>
  <pageMargins left="0.1968503937007874" right="0.1968503937007874" top="1.3779527559055118" bottom="0.984251968503937" header="0.1968503937007874" footer="0.1968503937007874"/>
  <pageSetup horizontalDpi="300" verticalDpi="300" orientation="landscape" paperSize="9" scale="67" r:id="rId2"/>
  <headerFooter>
    <oddHeader>&amp;L&amp;11&amp;G&amp;C&amp;"Ecofont Vera Sans,Regular"&amp;14
GARAGEM / OFICINA / DEPÓSITO&amp;R&amp;"Ecofont Vera Sans,Regular"&amp;11PLANILHA DE CUSTOS
Data Base Março/2019
CPOS 175
</oddHeader>
    <oddFooter>&amp;C&amp;"Ecofont Vera Sans,Regular"Av. Prof. Frederico Hermann Júnior, 345 - Prédio 12, 1° andar - Pinheiros - 05.459-010 São Paulo
(11) 2997-5000             www. fflorestal.sp.gov.br&amp;RPágina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zoomScale="90" zoomScaleNormal="90" zoomScaleSheetLayoutView="112" zoomScalePageLayoutView="90" workbookViewId="0" topLeftCell="A1">
      <selection activeCell="N7" sqref="N7"/>
    </sheetView>
  </sheetViews>
  <sheetFormatPr defaultColWidth="9.140625" defaultRowHeight="12.75"/>
  <cols>
    <col min="1" max="1" width="10.00390625" style="8" customWidth="1"/>
    <col min="2" max="2" width="20.140625" style="8" customWidth="1"/>
    <col min="3" max="3" width="63.421875" style="9" customWidth="1"/>
    <col min="4" max="4" width="5.421875" style="8" customWidth="1"/>
    <col min="5" max="5" width="17.421875" style="12" customWidth="1"/>
    <col min="6" max="6" width="13.8515625" style="12" customWidth="1"/>
    <col min="7" max="8" width="13.421875" style="12" customWidth="1"/>
    <col min="9" max="9" width="20.140625" style="12" customWidth="1"/>
    <col min="10" max="10" width="9.140625" style="11" customWidth="1"/>
    <col min="11" max="11" width="19.57421875" style="11" customWidth="1"/>
    <col min="12" max="16384" width="9.140625" style="11" customWidth="1"/>
  </cols>
  <sheetData>
    <row r="1" spans="1:9" ht="13.5" customHeight="1">
      <c r="A1" s="196" t="s">
        <v>0</v>
      </c>
      <c r="B1" s="192" t="s">
        <v>120</v>
      </c>
      <c r="C1" s="206" t="s">
        <v>33</v>
      </c>
      <c r="D1" s="204" t="s">
        <v>138</v>
      </c>
      <c r="E1" s="204" t="s">
        <v>1</v>
      </c>
      <c r="F1" s="198" t="s">
        <v>139</v>
      </c>
      <c r="G1" s="199"/>
      <c r="H1" s="200"/>
      <c r="I1" s="201" t="s">
        <v>22</v>
      </c>
    </row>
    <row r="2" spans="1:9" s="8" customFormat="1" ht="15">
      <c r="A2" s="197"/>
      <c r="B2" s="193"/>
      <c r="C2" s="207"/>
      <c r="D2" s="205"/>
      <c r="E2" s="205"/>
      <c r="F2" s="132" t="s">
        <v>32</v>
      </c>
      <c r="G2" s="132" t="s">
        <v>31</v>
      </c>
      <c r="H2" s="132" t="s">
        <v>45</v>
      </c>
      <c r="I2" s="198"/>
    </row>
    <row r="3" spans="1:9" ht="15">
      <c r="A3" s="128">
        <v>1</v>
      </c>
      <c r="B3" s="203" t="s">
        <v>52</v>
      </c>
      <c r="C3" s="203"/>
      <c r="D3" s="203"/>
      <c r="E3" s="203"/>
      <c r="F3" s="203"/>
      <c r="G3" s="203"/>
      <c r="H3" s="203"/>
      <c r="I3" s="129">
        <f>SUM(I4:I7)</f>
        <v>7594.900000000001</v>
      </c>
    </row>
    <row r="4" spans="1:9" ht="32.25" customHeight="1">
      <c r="A4" s="130" t="s">
        <v>3</v>
      </c>
      <c r="B4" s="28" t="s">
        <v>65</v>
      </c>
      <c r="C4" s="29" t="s">
        <v>132</v>
      </c>
      <c r="D4" s="28" t="s">
        <v>6</v>
      </c>
      <c r="E4" s="30">
        <v>6</v>
      </c>
      <c r="F4" s="31">
        <v>314.03</v>
      </c>
      <c r="G4" s="31">
        <v>68.22</v>
      </c>
      <c r="H4" s="141">
        <f>SUM(G4+F4)</f>
        <v>382.25</v>
      </c>
      <c r="I4" s="131">
        <f aca="true" t="shared" si="0" ref="I4:I9">H4*E4</f>
        <v>2293.5</v>
      </c>
    </row>
    <row r="5" spans="1:9" ht="45">
      <c r="A5" s="130" t="s">
        <v>20</v>
      </c>
      <c r="B5" s="28" t="s">
        <v>66</v>
      </c>
      <c r="C5" s="29" t="s">
        <v>133</v>
      </c>
      <c r="D5" s="28" t="s">
        <v>6</v>
      </c>
      <c r="E5" s="30">
        <v>320</v>
      </c>
      <c r="F5" s="31">
        <v>1.4</v>
      </c>
      <c r="G5" s="31">
        <v>3.72</v>
      </c>
      <c r="H5" s="141">
        <f>SUM(G5+F5)</f>
        <v>5.12</v>
      </c>
      <c r="I5" s="131">
        <f t="shared" si="0"/>
        <v>1638.4</v>
      </c>
    </row>
    <row r="6" spans="1:9" ht="52.5" customHeight="1">
      <c r="A6" s="130" t="s">
        <v>19</v>
      </c>
      <c r="B6" s="28" t="s">
        <v>67</v>
      </c>
      <c r="C6" s="29" t="s">
        <v>134</v>
      </c>
      <c r="D6" s="28" t="s">
        <v>8</v>
      </c>
      <c r="E6" s="30">
        <v>300</v>
      </c>
      <c r="F6" s="31">
        <v>8.67</v>
      </c>
      <c r="G6" s="31">
        <v>0.21</v>
      </c>
      <c r="H6" s="141">
        <f>SUM(G6+F6)</f>
        <v>8.88</v>
      </c>
      <c r="I6" s="131">
        <f t="shared" si="0"/>
        <v>2664.0000000000005</v>
      </c>
    </row>
    <row r="7" spans="1:9" ht="51" customHeight="1">
      <c r="A7" s="130" t="s">
        <v>34</v>
      </c>
      <c r="B7" s="28" t="s">
        <v>68</v>
      </c>
      <c r="C7" s="29" t="s">
        <v>135</v>
      </c>
      <c r="D7" s="28" t="s">
        <v>8</v>
      </c>
      <c r="E7" s="30">
        <v>300</v>
      </c>
      <c r="F7" s="31">
        <v>3.24</v>
      </c>
      <c r="G7" s="31">
        <v>0.09</v>
      </c>
      <c r="H7" s="141">
        <f>SUM(G7+F7)</f>
        <v>3.33</v>
      </c>
      <c r="I7" s="131">
        <f t="shared" si="0"/>
        <v>999</v>
      </c>
    </row>
    <row r="8" spans="1:9" ht="15">
      <c r="A8" s="130"/>
      <c r="B8" s="28"/>
      <c r="C8" s="29"/>
      <c r="D8" s="28"/>
      <c r="E8" s="30"/>
      <c r="F8" s="31"/>
      <c r="G8" s="31"/>
      <c r="H8" s="28">
        <f>F8+G8</f>
        <v>0</v>
      </c>
      <c r="I8" s="131">
        <f t="shared" si="0"/>
        <v>0</v>
      </c>
    </row>
    <row r="9" spans="1:13" ht="15">
      <c r="A9" s="130"/>
      <c r="B9" s="28"/>
      <c r="C9" s="29"/>
      <c r="D9" s="28"/>
      <c r="E9" s="30"/>
      <c r="F9" s="31"/>
      <c r="G9" s="31"/>
      <c r="H9" s="28">
        <f>F9+G9</f>
        <v>0</v>
      </c>
      <c r="I9" s="131">
        <f t="shared" si="0"/>
        <v>0</v>
      </c>
      <c r="L9" s="13"/>
      <c r="M9" s="13"/>
    </row>
    <row r="10" spans="1:13" ht="15" customHeight="1">
      <c r="A10" s="55">
        <v>6</v>
      </c>
      <c r="B10" s="202" t="s">
        <v>64</v>
      </c>
      <c r="C10" s="202"/>
      <c r="D10" s="202"/>
      <c r="E10" s="202"/>
      <c r="F10" s="202"/>
      <c r="G10" s="202"/>
      <c r="H10" s="202"/>
      <c r="I10" s="140">
        <f>SUM(I11:I13)</f>
        <v>4785.349432</v>
      </c>
      <c r="L10" s="13"/>
      <c r="M10" s="13"/>
    </row>
    <row r="11" spans="1:15" s="32" customFormat="1" ht="30">
      <c r="A11" s="36" t="s">
        <v>11</v>
      </c>
      <c r="B11" s="36" t="s">
        <v>103</v>
      </c>
      <c r="C11" s="37" t="s">
        <v>114</v>
      </c>
      <c r="D11" s="36" t="s">
        <v>187</v>
      </c>
      <c r="E11" s="38">
        <v>75</v>
      </c>
      <c r="F11" s="39">
        <v>29</v>
      </c>
      <c r="G11" s="39">
        <v>0.17</v>
      </c>
      <c r="H11" s="36">
        <f>F11+G11</f>
        <v>29.17</v>
      </c>
      <c r="I11" s="40">
        <f>H11*E11</f>
        <v>2187.75</v>
      </c>
      <c r="K11" s="11"/>
      <c r="L11" s="13"/>
      <c r="M11" s="13"/>
      <c r="O11" s="11"/>
    </row>
    <row r="12" spans="1:13" ht="30">
      <c r="A12" s="36" t="s">
        <v>118</v>
      </c>
      <c r="B12" s="36" t="s">
        <v>72</v>
      </c>
      <c r="C12" s="37" t="s">
        <v>136</v>
      </c>
      <c r="D12" s="36" t="s">
        <v>6</v>
      </c>
      <c r="E12" s="38">
        <v>250</v>
      </c>
      <c r="F12" s="31">
        <v>5.22</v>
      </c>
      <c r="G12" s="31">
        <v>3.76</v>
      </c>
      <c r="H12" s="141">
        <f>SUM(G12+F12)</f>
        <v>8.98</v>
      </c>
      <c r="I12" s="40">
        <f>H12*E12</f>
        <v>2245</v>
      </c>
      <c r="L12" s="13"/>
      <c r="M12" s="13"/>
    </row>
    <row r="13" spans="1:13" ht="30">
      <c r="A13" s="36" t="s">
        <v>119</v>
      </c>
      <c r="B13" s="36" t="s">
        <v>116</v>
      </c>
      <c r="C13" s="37" t="s">
        <v>117</v>
      </c>
      <c r="D13" s="36" t="s">
        <v>9</v>
      </c>
      <c r="E13" s="38">
        <v>4</v>
      </c>
      <c r="F13" s="31">
        <v>73.58</v>
      </c>
      <c r="G13" s="31">
        <v>10.96</v>
      </c>
      <c r="H13" s="141">
        <f>SUM(G13+F13)</f>
        <v>84.53999999999999</v>
      </c>
      <c r="I13" s="40">
        <f>(H13*E13)+((H13*E13)*0.0427)</f>
        <v>352.599432</v>
      </c>
      <c r="L13" s="13"/>
      <c r="M13" s="13"/>
    </row>
    <row r="14" spans="1:13" ht="15">
      <c r="A14" s="36"/>
      <c r="B14" s="36"/>
      <c r="C14" s="37"/>
      <c r="D14" s="36"/>
      <c r="E14" s="38"/>
      <c r="F14" s="39"/>
      <c r="G14" s="39"/>
      <c r="H14" s="36"/>
      <c r="I14" s="40"/>
      <c r="L14" s="13"/>
      <c r="M14" s="13"/>
    </row>
    <row r="15" spans="1:13" ht="15" customHeight="1">
      <c r="A15" s="100">
        <v>7</v>
      </c>
      <c r="B15" s="203" t="s">
        <v>121</v>
      </c>
      <c r="C15" s="203"/>
      <c r="D15" s="203"/>
      <c r="E15" s="203"/>
      <c r="F15" s="203"/>
      <c r="G15" s="203"/>
      <c r="H15" s="203"/>
      <c r="I15" s="54">
        <f>I16</f>
        <v>39329.945391</v>
      </c>
      <c r="L15" s="13"/>
      <c r="M15" s="13"/>
    </row>
    <row r="16" spans="1:13" s="32" customFormat="1" ht="105">
      <c r="A16" s="36" t="s">
        <v>137</v>
      </c>
      <c r="B16" s="36" t="s">
        <v>115</v>
      </c>
      <c r="C16" s="37" t="s">
        <v>123</v>
      </c>
      <c r="D16" s="36" t="s">
        <v>122</v>
      </c>
      <c r="E16" s="38">
        <v>1</v>
      </c>
      <c r="F16" s="39">
        <v>37719.33</v>
      </c>
      <c r="G16" s="39"/>
      <c r="H16" s="141">
        <f>SUM(G16+F16)</f>
        <v>37719.33</v>
      </c>
      <c r="I16" s="40">
        <f>(H16*E16)+((H16*E16)*0.0427)</f>
        <v>39329.945391</v>
      </c>
      <c r="K16" s="11"/>
      <c r="L16" s="13"/>
      <c r="M16" s="13"/>
    </row>
    <row r="17" spans="1:9" ht="15">
      <c r="A17" s="119"/>
      <c r="B17" s="119"/>
      <c r="C17" s="120"/>
      <c r="D17" s="119"/>
      <c r="E17" s="121"/>
      <c r="F17" s="122"/>
      <c r="G17" s="122"/>
      <c r="H17" s="119"/>
      <c r="I17" s="123"/>
    </row>
    <row r="18" spans="1:9" ht="15">
      <c r="A18" s="124"/>
      <c r="B18" s="124"/>
      <c r="C18" s="124" t="s">
        <v>22</v>
      </c>
      <c r="D18" s="125"/>
      <c r="E18" s="125"/>
      <c r="F18" s="125"/>
      <c r="G18" s="125"/>
      <c r="H18" s="126"/>
      <c r="I18" s="127">
        <f>I15+I10+I3</f>
        <v>51710.194823000005</v>
      </c>
    </row>
    <row r="19" spans="1:9" ht="15">
      <c r="A19" s="101"/>
      <c r="B19" s="101"/>
      <c r="C19" s="101" t="s">
        <v>277</v>
      </c>
      <c r="D19" s="103"/>
      <c r="E19" s="104"/>
      <c r="F19" s="104"/>
      <c r="G19" s="104"/>
      <c r="H19" s="105"/>
      <c r="I19" s="102">
        <f>I18*0.2565</f>
        <v>13263.664972099501</v>
      </c>
    </row>
    <row r="20" spans="1:9" ht="15">
      <c r="A20" s="101"/>
      <c r="B20" s="101"/>
      <c r="C20" s="101" t="s">
        <v>53</v>
      </c>
      <c r="D20" s="103"/>
      <c r="E20" s="104"/>
      <c r="F20" s="104"/>
      <c r="G20" s="104"/>
      <c r="H20" s="105"/>
      <c r="I20" s="102">
        <f>I18+I19</f>
        <v>64973.8597950995</v>
      </c>
    </row>
    <row r="21" spans="1:9" ht="12">
      <c r="A21" s="106"/>
      <c r="B21" s="107"/>
      <c r="C21" s="108"/>
      <c r="D21" s="107"/>
      <c r="E21" s="109"/>
      <c r="F21" s="110"/>
      <c r="G21" s="110"/>
      <c r="H21" s="110"/>
      <c r="I21" s="111"/>
    </row>
    <row r="22" spans="1:9" ht="12">
      <c r="A22" s="112"/>
      <c r="B22" s="194" t="s">
        <v>249</v>
      </c>
      <c r="C22" s="195"/>
      <c r="D22" s="195"/>
      <c r="E22" s="195"/>
      <c r="F22" s="195"/>
      <c r="G22" s="195"/>
      <c r="H22" s="195"/>
      <c r="I22" s="113"/>
    </row>
    <row r="23" spans="1:9" ht="12">
      <c r="A23" s="112"/>
      <c r="B23" s="60"/>
      <c r="C23" s="61"/>
      <c r="D23" s="60"/>
      <c r="E23" s="62"/>
      <c r="F23" s="62"/>
      <c r="G23" s="62"/>
      <c r="H23" s="62"/>
      <c r="I23" s="113"/>
    </row>
    <row r="24" spans="1:9" ht="12">
      <c r="A24" s="114"/>
      <c r="B24" s="115"/>
      <c r="C24" s="116"/>
      <c r="D24" s="115"/>
      <c r="E24" s="117"/>
      <c r="F24" s="117"/>
      <c r="G24" s="117"/>
      <c r="H24" s="117"/>
      <c r="I24" s="118"/>
    </row>
  </sheetData>
  <sheetProtection/>
  <mergeCells count="11">
    <mergeCell ref="C1:C2"/>
    <mergeCell ref="B1:B2"/>
    <mergeCell ref="B22:H22"/>
    <mergeCell ref="A1:A2"/>
    <mergeCell ref="F1:H1"/>
    <mergeCell ref="I1:I2"/>
    <mergeCell ref="B10:H10"/>
    <mergeCell ref="B15:H15"/>
    <mergeCell ref="B3:H3"/>
    <mergeCell ref="E1:E2"/>
    <mergeCell ref="D1:D2"/>
  </mergeCells>
  <printOptions gridLines="1" horizontalCentered="1"/>
  <pageMargins left="0.1968503937007874" right="0.1968503937007874" top="1.3779527559055118" bottom="0.984251968503937" header="0.1968503937007874" footer="0.1968503937007874"/>
  <pageSetup fitToHeight="0" fitToWidth="0" horizontalDpi="600" verticalDpi="600" orientation="landscape" paperSize="9" scale="67" r:id="rId2"/>
  <headerFooter>
    <oddHeader>&amp;L&amp;11&amp;G&amp;C&amp;"Ecofont Vera Sans,Regular"&amp;14
GARAGEM / OFICINA / DEPÓSITO&amp;R&amp;"Ecofont Vera Sans,Regular"&amp;11PLANILHA DE CUSTOS
Data Base Março/2019
CPOS 175
</oddHeader>
    <oddFooter>&amp;C&amp;"Ecofont Vera Sans,Regular"Av. Prof. Frederico Hermann Júnior, 345 - Prédio 12, 1° andar - Pinheiros - 05.459-010 São Paulo
(11) 2997-5000             www. fflorestal.sp.gov.br&amp;RPágina &amp;P de &amp;N</oddFooter>
  </headerFooter>
  <rowBreaks count="1" manualBreakCount="1">
    <brk id="9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IV80"/>
  <sheetViews>
    <sheetView showGridLines="0" showZeros="0" zoomScale="84" zoomScaleNormal="84" zoomScaleSheetLayoutView="100" workbookViewId="0" topLeftCell="A31">
      <selection activeCell="C43" sqref="C43"/>
    </sheetView>
  </sheetViews>
  <sheetFormatPr defaultColWidth="9.140625" defaultRowHeight="12.75"/>
  <cols>
    <col min="1" max="1" width="13.7109375" style="14" customWidth="1"/>
    <col min="2" max="2" width="16.00390625" style="14" customWidth="1"/>
    <col min="3" max="3" width="60.7109375" style="25" customWidth="1"/>
    <col min="4" max="4" width="13.7109375" style="14" customWidth="1"/>
    <col min="5" max="8" width="13.7109375" style="26" customWidth="1"/>
    <col min="9" max="9" width="17.7109375" style="26" customWidth="1"/>
    <col min="10" max="10" width="9.140625" style="16" customWidth="1"/>
    <col min="11" max="11" width="27.8515625" style="16" customWidth="1"/>
    <col min="12" max="16384" width="9.140625" style="16" customWidth="1"/>
  </cols>
  <sheetData>
    <row r="1" spans="1:9" ht="12.75" customHeight="1">
      <c r="A1" s="181" t="s">
        <v>0</v>
      </c>
      <c r="B1" s="215" t="s">
        <v>104</v>
      </c>
      <c r="C1" s="183" t="s">
        <v>33</v>
      </c>
      <c r="D1" s="213" t="s">
        <v>138</v>
      </c>
      <c r="E1" s="213" t="s">
        <v>1</v>
      </c>
      <c r="F1" s="213" t="s">
        <v>139</v>
      </c>
      <c r="G1" s="213"/>
      <c r="H1" s="213"/>
      <c r="I1" s="208" t="s">
        <v>22</v>
      </c>
    </row>
    <row r="2" spans="1:9" s="14" customFormat="1" ht="16.5" customHeight="1">
      <c r="A2" s="214"/>
      <c r="B2" s="216"/>
      <c r="C2" s="217"/>
      <c r="D2" s="218"/>
      <c r="E2" s="218"/>
      <c r="F2" s="133" t="s">
        <v>32</v>
      </c>
      <c r="G2" s="133" t="s">
        <v>31</v>
      </c>
      <c r="H2" s="133" t="s">
        <v>45</v>
      </c>
      <c r="I2" s="209"/>
    </row>
    <row r="3" spans="1:9" ht="15" customHeight="1">
      <c r="A3" s="55">
        <v>1</v>
      </c>
      <c r="B3" s="210" t="s">
        <v>2</v>
      </c>
      <c r="C3" s="211"/>
      <c r="D3" s="211"/>
      <c r="E3" s="211"/>
      <c r="F3" s="211"/>
      <c r="G3" s="211"/>
      <c r="H3" s="212"/>
      <c r="I3" s="54">
        <f>SUM(I4:I6)</f>
        <v>5454.32</v>
      </c>
    </row>
    <row r="4" spans="1:9" s="22" customFormat="1" ht="45.75" customHeight="1">
      <c r="A4" s="28" t="s">
        <v>3</v>
      </c>
      <c r="B4" s="28" t="s">
        <v>280</v>
      </c>
      <c r="C4" s="29" t="s">
        <v>281</v>
      </c>
      <c r="D4" s="28" t="s">
        <v>6</v>
      </c>
      <c r="E4" s="30">
        <v>12</v>
      </c>
      <c r="F4" s="31">
        <v>194.86</v>
      </c>
      <c r="G4" s="31">
        <v>93.48</v>
      </c>
      <c r="H4" s="141">
        <v>288.34</v>
      </c>
      <c r="I4" s="35">
        <f>SUM(H4*E4)</f>
        <v>3460.08</v>
      </c>
    </row>
    <row r="5" spans="1:9" s="22" customFormat="1" ht="45.75" customHeight="1">
      <c r="A5" s="28" t="s">
        <v>20</v>
      </c>
      <c r="B5" s="28" t="s">
        <v>282</v>
      </c>
      <c r="C5" s="29" t="s">
        <v>283</v>
      </c>
      <c r="D5" s="28" t="s">
        <v>6</v>
      </c>
      <c r="E5" s="30">
        <v>12</v>
      </c>
      <c r="F5" s="31">
        <v>9.26</v>
      </c>
      <c r="G5" s="31">
        <v>5.26</v>
      </c>
      <c r="H5" s="141">
        <v>14.52</v>
      </c>
      <c r="I5" s="35">
        <f>SUM(H5*E5)</f>
        <v>174.24</v>
      </c>
    </row>
    <row r="6" spans="1:9" s="22" customFormat="1" ht="15">
      <c r="A6" s="28" t="s">
        <v>19</v>
      </c>
      <c r="B6" s="28" t="s">
        <v>73</v>
      </c>
      <c r="C6" s="29" t="s">
        <v>154</v>
      </c>
      <c r="D6" s="28" t="s">
        <v>6</v>
      </c>
      <c r="E6" s="30">
        <v>200</v>
      </c>
      <c r="F6" s="31">
        <v>4.82</v>
      </c>
      <c r="G6" s="31">
        <v>4.28</v>
      </c>
      <c r="H6" s="141">
        <f>SUM(G6+F6)</f>
        <v>9.100000000000001</v>
      </c>
      <c r="I6" s="35">
        <f>SUM(H6*E6)</f>
        <v>1820.0000000000002</v>
      </c>
    </row>
    <row r="7" spans="1:13" s="15" customFormat="1" ht="15">
      <c r="A7" s="28"/>
      <c r="B7" s="28"/>
      <c r="C7" s="29"/>
      <c r="D7" s="28"/>
      <c r="E7" s="30"/>
      <c r="F7" s="31"/>
      <c r="G7" s="31"/>
      <c r="H7" s="28">
        <f>SUM(F7+G7)</f>
        <v>0</v>
      </c>
      <c r="I7" s="35">
        <f>SUM(H7*E7)</f>
        <v>0</v>
      </c>
      <c r="K7" s="22"/>
      <c r="L7" s="22"/>
      <c r="M7" s="22"/>
    </row>
    <row r="8" spans="1:13" s="15" customFormat="1" ht="15" customHeight="1">
      <c r="A8" s="55">
        <v>2</v>
      </c>
      <c r="B8" s="210" t="s">
        <v>47</v>
      </c>
      <c r="C8" s="211"/>
      <c r="D8" s="211"/>
      <c r="E8" s="211"/>
      <c r="F8" s="211"/>
      <c r="G8" s="211"/>
      <c r="H8" s="212"/>
      <c r="I8" s="54">
        <f>I9</f>
        <v>13869.900000000001</v>
      </c>
      <c r="K8" s="22"/>
      <c r="L8" s="22"/>
      <c r="M8" s="22"/>
    </row>
    <row r="9" spans="1:13" ht="30">
      <c r="A9" s="28" t="s">
        <v>15</v>
      </c>
      <c r="B9" s="28" t="s">
        <v>155</v>
      </c>
      <c r="C9" s="29" t="s">
        <v>156</v>
      </c>
      <c r="D9" s="28" t="s">
        <v>6</v>
      </c>
      <c r="E9" s="30">
        <v>270</v>
      </c>
      <c r="F9" s="31">
        <v>25.18</v>
      </c>
      <c r="G9" s="31">
        <v>26.19</v>
      </c>
      <c r="H9" s="141">
        <f>SUM(G9+F9)</f>
        <v>51.370000000000005</v>
      </c>
      <c r="I9" s="35">
        <f>SUM(H9*E9)</f>
        <v>13869.900000000001</v>
      </c>
      <c r="K9" s="22"/>
      <c r="L9" s="22"/>
      <c r="M9" s="22"/>
    </row>
    <row r="10" spans="1:13" ht="15">
      <c r="A10" s="28"/>
      <c r="B10" s="28"/>
      <c r="C10" s="29"/>
      <c r="D10" s="28"/>
      <c r="E10" s="30"/>
      <c r="F10" s="31"/>
      <c r="G10" s="31"/>
      <c r="H10" s="28"/>
      <c r="I10" s="35"/>
      <c r="K10" s="22"/>
      <c r="L10" s="22"/>
      <c r="M10" s="22"/>
    </row>
    <row r="11" spans="1:13" ht="15" customHeight="1">
      <c r="A11" s="55">
        <v>3</v>
      </c>
      <c r="B11" s="210" t="s">
        <v>46</v>
      </c>
      <c r="C11" s="211"/>
      <c r="D11" s="211"/>
      <c r="E11" s="211"/>
      <c r="F11" s="211"/>
      <c r="G11" s="211"/>
      <c r="H11" s="212"/>
      <c r="I11" s="54">
        <f>SUM(I12:I15)</f>
        <v>11674.560000000001</v>
      </c>
      <c r="K11" s="22"/>
      <c r="L11" s="22"/>
      <c r="M11" s="22"/>
    </row>
    <row r="12" spans="1:13" ht="15">
      <c r="A12" s="28" t="s">
        <v>7</v>
      </c>
      <c r="B12" s="28" t="s">
        <v>74</v>
      </c>
      <c r="C12" s="29" t="s">
        <v>157</v>
      </c>
      <c r="D12" s="28" t="s">
        <v>6</v>
      </c>
      <c r="E12" s="30">
        <v>540</v>
      </c>
      <c r="F12" s="31">
        <v>1.34</v>
      </c>
      <c r="G12" s="31">
        <v>3.48</v>
      </c>
      <c r="H12" s="141">
        <f>SUM(G12+F12)</f>
        <v>4.82</v>
      </c>
      <c r="I12" s="35">
        <f>SUM(H12*E12)</f>
        <v>2602.8</v>
      </c>
      <c r="K12" s="22"/>
      <c r="L12" s="22"/>
      <c r="M12" s="22"/>
    </row>
    <row r="13" spans="1:13" ht="15">
      <c r="A13" s="28" t="s">
        <v>37</v>
      </c>
      <c r="B13" s="28" t="s">
        <v>83</v>
      </c>
      <c r="C13" s="29" t="s">
        <v>158</v>
      </c>
      <c r="D13" s="28" t="s">
        <v>6</v>
      </c>
      <c r="E13" s="30">
        <v>310</v>
      </c>
      <c r="F13" s="31">
        <v>5.44</v>
      </c>
      <c r="G13" s="31">
        <v>9.55</v>
      </c>
      <c r="H13" s="141">
        <f>SUM(G13+F13)</f>
        <v>14.990000000000002</v>
      </c>
      <c r="I13" s="35">
        <f>SUM(H13*E13)</f>
        <v>4646.900000000001</v>
      </c>
      <c r="K13" s="22"/>
      <c r="L13" s="22"/>
      <c r="M13" s="22"/>
    </row>
    <row r="14" spans="1:13" ht="15">
      <c r="A14" s="28" t="s">
        <v>206</v>
      </c>
      <c r="B14" s="28" t="s">
        <v>84</v>
      </c>
      <c r="C14" s="29" t="s">
        <v>159</v>
      </c>
      <c r="D14" s="28" t="s">
        <v>6</v>
      </c>
      <c r="E14" s="30">
        <v>284</v>
      </c>
      <c r="F14" s="31">
        <v>1.16</v>
      </c>
      <c r="G14" s="31">
        <v>8.24</v>
      </c>
      <c r="H14" s="141">
        <f>SUM(G14+F14)</f>
        <v>9.4</v>
      </c>
      <c r="I14" s="35">
        <f>SUM(H14*E14)</f>
        <v>2669.6</v>
      </c>
      <c r="K14" s="22"/>
      <c r="L14" s="22"/>
      <c r="M14" s="22"/>
    </row>
    <row r="15" spans="1:13" ht="45">
      <c r="A15" s="28" t="s">
        <v>50</v>
      </c>
      <c r="B15" s="28" t="s">
        <v>160</v>
      </c>
      <c r="C15" s="29" t="s">
        <v>161</v>
      </c>
      <c r="D15" s="28" t="s">
        <v>6</v>
      </c>
      <c r="E15" s="30">
        <v>26</v>
      </c>
      <c r="F15" s="31">
        <v>50.73</v>
      </c>
      <c r="G15" s="31">
        <v>16.78</v>
      </c>
      <c r="H15" s="141">
        <f>SUM(G15+F15)</f>
        <v>67.50999999999999</v>
      </c>
      <c r="I15" s="35">
        <f>SUM(H15*E15)</f>
        <v>1755.2599999999998</v>
      </c>
      <c r="K15" s="22"/>
      <c r="L15" s="22"/>
      <c r="M15" s="22"/>
    </row>
    <row r="16" spans="1:13" ht="15">
      <c r="A16" s="28"/>
      <c r="B16" s="28"/>
      <c r="C16" s="29"/>
      <c r="D16" s="28"/>
      <c r="E16" s="30"/>
      <c r="F16" s="31"/>
      <c r="G16" s="31"/>
      <c r="H16" s="28">
        <f>SUM(F16+G16)</f>
        <v>0</v>
      </c>
      <c r="I16" s="35">
        <f aca="true" t="shared" si="0" ref="I16:I21">SUM(H16*E16)</f>
        <v>0</v>
      </c>
      <c r="K16" s="22"/>
      <c r="L16" s="22"/>
      <c r="M16" s="22"/>
    </row>
    <row r="17" spans="1:13" ht="15" customHeight="1">
      <c r="A17" s="55">
        <v>4</v>
      </c>
      <c r="B17" s="210" t="s">
        <v>60</v>
      </c>
      <c r="C17" s="211"/>
      <c r="D17" s="211"/>
      <c r="E17" s="211"/>
      <c r="F17" s="211"/>
      <c r="G17" s="211"/>
      <c r="H17" s="212"/>
      <c r="I17" s="54">
        <f>SUM(I18:I21)</f>
        <v>17263.64</v>
      </c>
      <c r="K17" s="22"/>
      <c r="L17" s="22"/>
      <c r="M17" s="22"/>
    </row>
    <row r="18" spans="1:13" ht="15">
      <c r="A18" s="28" t="s">
        <v>207</v>
      </c>
      <c r="B18" s="28" t="s">
        <v>85</v>
      </c>
      <c r="C18" s="29" t="s">
        <v>162</v>
      </c>
      <c r="D18" s="28" t="s">
        <v>8</v>
      </c>
      <c r="E18" s="30">
        <v>15</v>
      </c>
      <c r="F18" s="31">
        <v>234.48</v>
      </c>
      <c r="G18" s="31">
        <v>234.65</v>
      </c>
      <c r="H18" s="141">
        <f>SUM(G18+F18)</f>
        <v>469.13</v>
      </c>
      <c r="I18" s="35">
        <f>SUM(H18*E18)</f>
        <v>7036.95</v>
      </c>
      <c r="K18" s="22"/>
      <c r="L18" s="22"/>
      <c r="M18" s="22"/>
    </row>
    <row r="19" spans="1:13" ht="30">
      <c r="A19" s="28" t="s">
        <v>208</v>
      </c>
      <c r="B19" s="28" t="s">
        <v>86</v>
      </c>
      <c r="C19" s="29" t="s">
        <v>163</v>
      </c>
      <c r="D19" s="28" t="s">
        <v>6</v>
      </c>
      <c r="E19" s="30">
        <v>164</v>
      </c>
      <c r="F19" s="31">
        <v>16.95</v>
      </c>
      <c r="G19" s="31">
        <v>21.41</v>
      </c>
      <c r="H19" s="141">
        <f>SUM(G19+F19)</f>
        <v>38.36</v>
      </c>
      <c r="I19" s="35">
        <f t="shared" si="0"/>
        <v>6291.04</v>
      </c>
      <c r="K19" s="22"/>
      <c r="L19" s="22"/>
      <c r="M19" s="22"/>
    </row>
    <row r="20" spans="1:13" ht="15">
      <c r="A20" s="28" t="s">
        <v>209</v>
      </c>
      <c r="B20" s="28" t="s">
        <v>87</v>
      </c>
      <c r="C20" s="29" t="s">
        <v>164</v>
      </c>
      <c r="D20" s="28" t="s">
        <v>6</v>
      </c>
      <c r="E20" s="30">
        <v>40</v>
      </c>
      <c r="F20" s="31">
        <v>67.11</v>
      </c>
      <c r="G20" s="31">
        <v>19.11</v>
      </c>
      <c r="H20" s="141">
        <f>SUM(G20+F20)</f>
        <v>86.22</v>
      </c>
      <c r="I20" s="35">
        <f t="shared" si="0"/>
        <v>3448.8</v>
      </c>
      <c r="K20" s="22"/>
      <c r="L20" s="22"/>
      <c r="M20" s="22"/>
    </row>
    <row r="21" spans="1:13" ht="15">
      <c r="A21" s="28" t="s">
        <v>210</v>
      </c>
      <c r="B21" s="28" t="s">
        <v>88</v>
      </c>
      <c r="C21" s="29" t="s">
        <v>165</v>
      </c>
      <c r="D21" s="28" t="s">
        <v>10</v>
      </c>
      <c r="E21" s="30">
        <v>35</v>
      </c>
      <c r="F21" s="31">
        <v>8.81</v>
      </c>
      <c r="G21" s="31">
        <v>5.1</v>
      </c>
      <c r="H21" s="141">
        <f>SUM(G21+F21)</f>
        <v>13.91</v>
      </c>
      <c r="I21" s="35">
        <f t="shared" si="0"/>
        <v>486.85</v>
      </c>
      <c r="K21" s="22"/>
      <c r="L21" s="22"/>
      <c r="M21" s="22"/>
    </row>
    <row r="22" spans="1:13" ht="15">
      <c r="A22" s="28"/>
      <c r="B22" s="28"/>
      <c r="C22" s="29"/>
      <c r="D22" s="28"/>
      <c r="E22" s="30"/>
      <c r="F22" s="31"/>
      <c r="G22" s="31"/>
      <c r="H22" s="28">
        <f>SUM(F22+G22)</f>
        <v>0</v>
      </c>
      <c r="I22" s="35">
        <f>SUM(H22*E22)</f>
        <v>0</v>
      </c>
      <c r="K22" s="22"/>
      <c r="L22" s="22"/>
      <c r="M22" s="22"/>
    </row>
    <row r="23" spans="1:13" ht="15">
      <c r="A23" s="28"/>
      <c r="B23" s="28"/>
      <c r="C23" s="29"/>
      <c r="D23" s="28"/>
      <c r="E23" s="30"/>
      <c r="F23" s="31"/>
      <c r="G23" s="31"/>
      <c r="H23" s="28">
        <f>SUM(F23+G23)</f>
        <v>0</v>
      </c>
      <c r="I23" s="35"/>
      <c r="K23" s="22"/>
      <c r="L23" s="22"/>
      <c r="M23" s="22"/>
    </row>
    <row r="24" spans="1:13" ht="15" customHeight="1">
      <c r="A24" s="55">
        <v>6</v>
      </c>
      <c r="B24" s="210" t="s">
        <v>12</v>
      </c>
      <c r="C24" s="211"/>
      <c r="D24" s="211"/>
      <c r="E24" s="211"/>
      <c r="F24" s="211"/>
      <c r="G24" s="211"/>
      <c r="H24" s="212"/>
      <c r="I24" s="139">
        <f>SUM(I25:I28)</f>
        <v>14674.32</v>
      </c>
      <c r="K24" s="22"/>
      <c r="L24" s="22"/>
      <c r="M24" s="22"/>
    </row>
    <row r="25" spans="1:13" ht="15">
      <c r="A25" s="28" t="s">
        <v>11</v>
      </c>
      <c r="B25" s="28" t="s">
        <v>89</v>
      </c>
      <c r="C25" s="29" t="s">
        <v>166</v>
      </c>
      <c r="D25" s="28" t="s">
        <v>6</v>
      </c>
      <c r="E25" s="30">
        <v>250</v>
      </c>
      <c r="F25" s="31">
        <v>19.36</v>
      </c>
      <c r="G25" s="31">
        <v>23.89</v>
      </c>
      <c r="H25" s="141">
        <f>SUM(G25+F25)</f>
        <v>43.25</v>
      </c>
      <c r="I25" s="35">
        <f>SUM(H25*E25)</f>
        <v>10812.5</v>
      </c>
      <c r="K25" s="22"/>
      <c r="L25" s="22"/>
      <c r="M25" s="22"/>
    </row>
    <row r="26" spans="1:13" ht="30">
      <c r="A26" s="28" t="s">
        <v>118</v>
      </c>
      <c r="B26" s="28" t="s">
        <v>90</v>
      </c>
      <c r="C26" s="29" t="s">
        <v>167</v>
      </c>
      <c r="D26" s="28" t="s">
        <v>9</v>
      </c>
      <c r="E26" s="30">
        <v>50</v>
      </c>
      <c r="F26" s="31">
        <v>49.83</v>
      </c>
      <c r="G26" s="31">
        <v>3.3</v>
      </c>
      <c r="H26" s="141">
        <f>SUM(G26+F26)</f>
        <v>53.129999999999995</v>
      </c>
      <c r="I26" s="35">
        <f>SUM(H26*E26)</f>
        <v>2656.5</v>
      </c>
      <c r="K26" s="22"/>
      <c r="L26" s="22"/>
      <c r="M26" s="22"/>
    </row>
    <row r="27" spans="1:13" ht="30">
      <c r="A27" s="28" t="s">
        <v>119</v>
      </c>
      <c r="B27" s="28" t="s">
        <v>91</v>
      </c>
      <c r="C27" s="29" t="s">
        <v>168</v>
      </c>
      <c r="D27" s="28" t="s">
        <v>10</v>
      </c>
      <c r="E27" s="30">
        <v>33</v>
      </c>
      <c r="F27" s="31">
        <v>7.56</v>
      </c>
      <c r="G27" s="31">
        <v>13.17</v>
      </c>
      <c r="H27" s="141">
        <f>SUM(G27+F27)</f>
        <v>20.73</v>
      </c>
      <c r="I27" s="35">
        <f>SUM(H27*E27)</f>
        <v>684.09</v>
      </c>
      <c r="K27" s="22"/>
      <c r="L27" s="22"/>
      <c r="M27" s="22"/>
    </row>
    <row r="28" spans="1:13" ht="15">
      <c r="A28" s="28" t="s">
        <v>215</v>
      </c>
      <c r="B28" s="28" t="s">
        <v>92</v>
      </c>
      <c r="C28" s="29" t="s">
        <v>169</v>
      </c>
      <c r="D28" s="28" t="s">
        <v>10</v>
      </c>
      <c r="E28" s="30">
        <v>47</v>
      </c>
      <c r="F28" s="31">
        <v>0.55</v>
      </c>
      <c r="G28" s="31">
        <v>10.54</v>
      </c>
      <c r="H28" s="141">
        <f>SUM(G28+F28)</f>
        <v>11.09</v>
      </c>
      <c r="I28" s="35">
        <f>SUM(H28*E28)</f>
        <v>521.23</v>
      </c>
      <c r="K28" s="22"/>
      <c r="L28" s="22"/>
      <c r="M28" s="22"/>
    </row>
    <row r="29" spans="1:13" ht="15">
      <c r="A29" s="28"/>
      <c r="B29" s="28"/>
      <c r="C29" s="29"/>
      <c r="D29" s="28"/>
      <c r="E29" s="30"/>
      <c r="F29" s="31"/>
      <c r="G29" s="31"/>
      <c r="H29" s="28"/>
      <c r="I29" s="35"/>
      <c r="K29" s="22"/>
      <c r="L29" s="22"/>
      <c r="M29" s="22"/>
    </row>
    <row r="30" spans="1:13" ht="15" customHeight="1">
      <c r="A30" s="55">
        <v>7</v>
      </c>
      <c r="B30" s="210" t="s">
        <v>48</v>
      </c>
      <c r="C30" s="211"/>
      <c r="D30" s="211"/>
      <c r="E30" s="211"/>
      <c r="F30" s="211"/>
      <c r="G30" s="211"/>
      <c r="H30" s="212"/>
      <c r="I30" s="54">
        <f>SUM(I31:I45)</f>
        <v>33382.145000000004</v>
      </c>
      <c r="K30" s="22"/>
      <c r="L30" s="22"/>
      <c r="M30" s="22"/>
    </row>
    <row r="31" spans="1:13" ht="30">
      <c r="A31" s="28" t="s">
        <v>137</v>
      </c>
      <c r="B31" s="28" t="s">
        <v>191</v>
      </c>
      <c r="C31" s="29" t="s">
        <v>192</v>
      </c>
      <c r="D31" s="28" t="s">
        <v>6</v>
      </c>
      <c r="E31" s="30">
        <v>4</v>
      </c>
      <c r="F31" s="31">
        <v>64.65</v>
      </c>
      <c r="G31" s="31">
        <v>44.45</v>
      </c>
      <c r="H31" s="141">
        <f>SUM(G31+F31)</f>
        <v>109.10000000000001</v>
      </c>
      <c r="I31" s="35">
        <f>SUM(H31*E31)</f>
        <v>436.40000000000003</v>
      </c>
      <c r="K31" s="22"/>
      <c r="L31" s="22"/>
      <c r="M31" s="22"/>
    </row>
    <row r="32" spans="1:13" ht="30">
      <c r="A32" s="28" t="s">
        <v>216</v>
      </c>
      <c r="B32" s="28" t="s">
        <v>193</v>
      </c>
      <c r="C32" s="29" t="s">
        <v>194</v>
      </c>
      <c r="D32" s="28" t="s">
        <v>6</v>
      </c>
      <c r="E32" s="30">
        <v>2</v>
      </c>
      <c r="F32" s="31">
        <v>60.54</v>
      </c>
      <c r="G32" s="31">
        <v>42.8</v>
      </c>
      <c r="H32" s="141">
        <f>SUM(G32+F32)</f>
        <v>103.34</v>
      </c>
      <c r="I32" s="35">
        <f>SUM(H32*E32)</f>
        <v>206.68</v>
      </c>
      <c r="J32" s="27"/>
      <c r="K32" s="22"/>
      <c r="L32" s="22"/>
      <c r="M32" s="22"/>
    </row>
    <row r="33" spans="1:13" ht="31.5">
      <c r="A33" s="28" t="s">
        <v>217</v>
      </c>
      <c r="B33" s="149" t="s">
        <v>103</v>
      </c>
      <c r="C33" s="150" t="s">
        <v>109</v>
      </c>
      <c r="D33" s="149" t="s">
        <v>9</v>
      </c>
      <c r="E33" s="151">
        <v>4</v>
      </c>
      <c r="F33" s="152">
        <v>75.26</v>
      </c>
      <c r="G33" s="152"/>
      <c r="H33" s="155">
        <v>143.2</v>
      </c>
      <c r="I33" s="154">
        <f>SUM(H33*E33)</f>
        <v>572.8</v>
      </c>
      <c r="K33" s="22"/>
      <c r="L33" s="22"/>
      <c r="M33" s="22"/>
    </row>
    <row r="34" spans="1:13" ht="31.5">
      <c r="A34" s="28" t="s">
        <v>218</v>
      </c>
      <c r="B34" s="149" t="s">
        <v>103</v>
      </c>
      <c r="C34" s="150" t="s">
        <v>110</v>
      </c>
      <c r="D34" s="149" t="s">
        <v>9</v>
      </c>
      <c r="E34" s="151">
        <v>23</v>
      </c>
      <c r="F34" s="152">
        <v>52.68</v>
      </c>
      <c r="G34" s="152"/>
      <c r="H34" s="155">
        <v>121.35</v>
      </c>
      <c r="I34" s="154">
        <f aca="true" t="shared" si="1" ref="I34:I45">SUM(H34*E34)</f>
        <v>2791.0499999999997</v>
      </c>
      <c r="K34" s="22"/>
      <c r="L34" s="22"/>
      <c r="M34" s="22"/>
    </row>
    <row r="35" spans="1:13" ht="31.5">
      <c r="A35" s="28" t="s">
        <v>219</v>
      </c>
      <c r="B35" s="149" t="s">
        <v>103</v>
      </c>
      <c r="C35" s="150" t="s">
        <v>111</v>
      </c>
      <c r="D35" s="149" t="s">
        <v>9</v>
      </c>
      <c r="E35" s="151">
        <v>14</v>
      </c>
      <c r="F35" s="152">
        <v>165.2</v>
      </c>
      <c r="G35" s="152"/>
      <c r="H35" s="155">
        <v>128.88</v>
      </c>
      <c r="I35" s="154">
        <f t="shared" si="1"/>
        <v>1804.32</v>
      </c>
      <c r="K35" s="22"/>
      <c r="L35" s="22"/>
      <c r="M35" s="22"/>
    </row>
    <row r="36" spans="1:13" ht="31.5">
      <c r="A36" s="28" t="s">
        <v>220</v>
      </c>
      <c r="B36" s="149" t="s">
        <v>103</v>
      </c>
      <c r="C36" s="150" t="s">
        <v>112</v>
      </c>
      <c r="D36" s="149" t="s">
        <v>9</v>
      </c>
      <c r="E36" s="151">
        <v>3</v>
      </c>
      <c r="F36" s="152">
        <v>66.23</v>
      </c>
      <c r="G36" s="152"/>
      <c r="H36" s="155">
        <v>169.17</v>
      </c>
      <c r="I36" s="154">
        <f t="shared" si="1"/>
        <v>507.51</v>
      </c>
      <c r="K36" s="22"/>
      <c r="L36" s="22"/>
      <c r="M36" s="22"/>
    </row>
    <row r="37" spans="1:13" ht="15">
      <c r="A37" s="28" t="s">
        <v>221</v>
      </c>
      <c r="B37" s="149" t="s">
        <v>103</v>
      </c>
      <c r="C37" s="150" t="s">
        <v>56</v>
      </c>
      <c r="D37" s="149" t="s">
        <v>9</v>
      </c>
      <c r="E37" s="151">
        <v>4</v>
      </c>
      <c r="F37" s="152">
        <v>61.72</v>
      </c>
      <c r="G37" s="152"/>
      <c r="H37" s="155">
        <v>128.88</v>
      </c>
      <c r="I37" s="154">
        <f t="shared" si="1"/>
        <v>515.52</v>
      </c>
      <c r="K37" s="22"/>
      <c r="L37" s="22"/>
      <c r="M37" s="22"/>
    </row>
    <row r="38" spans="1:13" ht="15">
      <c r="A38" s="28" t="s">
        <v>222</v>
      </c>
      <c r="B38" s="149" t="s">
        <v>103</v>
      </c>
      <c r="C38" s="150" t="s">
        <v>54</v>
      </c>
      <c r="D38" s="149" t="s">
        <v>9</v>
      </c>
      <c r="E38" s="151">
        <v>68</v>
      </c>
      <c r="F38" s="152">
        <v>26.44</v>
      </c>
      <c r="G38" s="152"/>
      <c r="H38" s="155">
        <v>18.35</v>
      </c>
      <c r="I38" s="154">
        <f t="shared" si="1"/>
        <v>1247.8000000000002</v>
      </c>
      <c r="K38" s="22"/>
      <c r="L38" s="22"/>
      <c r="M38" s="22"/>
    </row>
    <row r="39" spans="1:13" ht="15">
      <c r="A39" s="28" t="s">
        <v>223</v>
      </c>
      <c r="B39" s="149" t="s">
        <v>103</v>
      </c>
      <c r="C39" s="150" t="s">
        <v>55</v>
      </c>
      <c r="D39" s="149" t="s">
        <v>9</v>
      </c>
      <c r="E39" s="151">
        <v>132</v>
      </c>
      <c r="F39" s="152">
        <v>37.02</v>
      </c>
      <c r="G39" s="152"/>
      <c r="H39" s="155">
        <v>74.05</v>
      </c>
      <c r="I39" s="154">
        <f t="shared" si="1"/>
        <v>9774.6</v>
      </c>
      <c r="K39" s="22"/>
      <c r="L39" s="22"/>
      <c r="M39" s="22"/>
    </row>
    <row r="40" spans="1:13" ht="15.75">
      <c r="A40" s="28" t="s">
        <v>224</v>
      </c>
      <c r="B40" s="149" t="s">
        <v>103</v>
      </c>
      <c r="C40" s="150" t="s">
        <v>113</v>
      </c>
      <c r="D40" s="149" t="s">
        <v>10</v>
      </c>
      <c r="E40" s="151">
        <v>1255</v>
      </c>
      <c r="F40" s="152">
        <v>1.47</v>
      </c>
      <c r="G40" s="152"/>
      <c r="H40" s="155">
        <v>2.74</v>
      </c>
      <c r="I40" s="154">
        <f t="shared" si="1"/>
        <v>3438.7000000000003</v>
      </c>
      <c r="K40" s="22"/>
      <c r="L40" s="22"/>
      <c r="M40" s="22"/>
    </row>
    <row r="41" spans="1:13" ht="15">
      <c r="A41" s="28" t="s">
        <v>225</v>
      </c>
      <c r="B41" s="149" t="s">
        <v>103</v>
      </c>
      <c r="C41" s="150" t="s">
        <v>57</v>
      </c>
      <c r="D41" s="149" t="s">
        <v>9</v>
      </c>
      <c r="E41" s="151">
        <v>18</v>
      </c>
      <c r="F41" s="152">
        <v>83.6</v>
      </c>
      <c r="G41" s="152"/>
      <c r="H41" s="155">
        <v>258.05</v>
      </c>
      <c r="I41" s="154">
        <f t="shared" si="1"/>
        <v>4644.900000000001</v>
      </c>
      <c r="K41" s="22"/>
      <c r="L41" s="22"/>
      <c r="M41" s="22"/>
    </row>
    <row r="42" spans="1:13" ht="15">
      <c r="A42" s="28" t="s">
        <v>226</v>
      </c>
      <c r="B42" s="149" t="s">
        <v>103</v>
      </c>
      <c r="C42" s="150" t="s">
        <v>58</v>
      </c>
      <c r="D42" s="149" t="s">
        <v>9</v>
      </c>
      <c r="E42" s="151">
        <v>2</v>
      </c>
      <c r="F42" s="152">
        <v>112.29</v>
      </c>
      <c r="G42" s="152"/>
      <c r="H42" s="155">
        <v>245.25</v>
      </c>
      <c r="I42" s="154">
        <f t="shared" si="1"/>
        <v>490.5</v>
      </c>
      <c r="K42" s="22"/>
      <c r="L42" s="22"/>
      <c r="M42" s="22"/>
    </row>
    <row r="43" spans="1:13" s="34" customFormat="1" ht="45">
      <c r="A43" s="28" t="s">
        <v>227</v>
      </c>
      <c r="B43" s="28" t="s">
        <v>115</v>
      </c>
      <c r="C43" s="29" t="s">
        <v>61</v>
      </c>
      <c r="D43" s="28" t="s">
        <v>5</v>
      </c>
      <c r="E43" s="30"/>
      <c r="F43" s="31"/>
      <c r="G43" s="31"/>
      <c r="H43" s="28">
        <v>150</v>
      </c>
      <c r="I43" s="35">
        <f>((H43)+H43*0.0427)</f>
        <v>156.405</v>
      </c>
      <c r="K43" s="22"/>
      <c r="L43" s="22"/>
      <c r="M43" s="22"/>
    </row>
    <row r="44" spans="1:13" ht="30">
      <c r="A44" s="28" t="s">
        <v>228</v>
      </c>
      <c r="B44" s="28" t="s">
        <v>253</v>
      </c>
      <c r="C44" s="29" t="s">
        <v>190</v>
      </c>
      <c r="D44" s="28" t="s">
        <v>10</v>
      </c>
      <c r="E44" s="30">
        <v>18</v>
      </c>
      <c r="F44" s="31">
        <v>26.96</v>
      </c>
      <c r="G44" s="31">
        <v>40.69</v>
      </c>
      <c r="H44" s="141">
        <f>SUM(G44+F44)</f>
        <v>67.65</v>
      </c>
      <c r="I44" s="35">
        <f t="shared" si="1"/>
        <v>1217.7</v>
      </c>
      <c r="K44" s="22"/>
      <c r="L44" s="22"/>
      <c r="M44" s="22"/>
    </row>
    <row r="45" spans="1:13" s="34" customFormat="1" ht="15">
      <c r="A45" s="28" t="s">
        <v>229</v>
      </c>
      <c r="B45" s="56" t="s">
        <v>250</v>
      </c>
      <c r="C45" s="57" t="s">
        <v>251</v>
      </c>
      <c r="D45" s="58" t="s">
        <v>252</v>
      </c>
      <c r="E45" s="59">
        <v>400</v>
      </c>
      <c r="F45" s="39"/>
      <c r="G45" s="39">
        <v>13.94315</v>
      </c>
      <c r="H45" s="141">
        <f>SUM(G45+F45)</f>
        <v>13.94315</v>
      </c>
      <c r="I45" s="40">
        <f t="shared" si="1"/>
        <v>5577.259999999999</v>
      </c>
      <c r="K45" s="22"/>
      <c r="L45" s="22"/>
      <c r="M45" s="22"/>
    </row>
    <row r="46" spans="1:13" ht="15">
      <c r="A46" s="28"/>
      <c r="B46" s="28"/>
      <c r="C46" s="29"/>
      <c r="D46" s="28"/>
      <c r="E46" s="30"/>
      <c r="F46" s="31"/>
      <c r="G46" s="31"/>
      <c r="H46" s="28">
        <f>SUM(F46+G46)</f>
        <v>0</v>
      </c>
      <c r="I46" s="35">
        <f>SUM(H46*E46)</f>
        <v>0</v>
      </c>
      <c r="K46" s="22"/>
      <c r="L46" s="22"/>
      <c r="M46" s="22"/>
    </row>
    <row r="47" spans="1:13" ht="15" customHeight="1">
      <c r="A47" s="55">
        <v>8</v>
      </c>
      <c r="B47" s="210" t="s">
        <v>62</v>
      </c>
      <c r="C47" s="211"/>
      <c r="D47" s="211"/>
      <c r="E47" s="211"/>
      <c r="F47" s="211"/>
      <c r="G47" s="211"/>
      <c r="H47" s="212"/>
      <c r="I47" s="54">
        <f>I48</f>
        <v>1397.48</v>
      </c>
      <c r="K47" s="22"/>
      <c r="L47" s="22"/>
      <c r="M47" s="22"/>
    </row>
    <row r="48" spans="1:13" ht="30">
      <c r="A48" s="28" t="s">
        <v>230</v>
      </c>
      <c r="B48" s="28" t="s">
        <v>93</v>
      </c>
      <c r="C48" s="29" t="s">
        <v>170</v>
      </c>
      <c r="D48" s="28" t="s">
        <v>9</v>
      </c>
      <c r="E48" s="30">
        <v>2</v>
      </c>
      <c r="F48" s="31">
        <v>606.55</v>
      </c>
      <c r="G48" s="31">
        <v>92.19</v>
      </c>
      <c r="H48" s="141">
        <f>SUM(G48+F48)</f>
        <v>698.74</v>
      </c>
      <c r="I48" s="35">
        <f>SUM(H48*E48)</f>
        <v>1397.48</v>
      </c>
      <c r="K48" s="22"/>
      <c r="L48" s="22"/>
      <c r="M48" s="22"/>
    </row>
    <row r="49" spans="1:13" ht="15">
      <c r="A49" s="28"/>
      <c r="B49" s="28"/>
      <c r="C49" s="29"/>
      <c r="D49" s="28"/>
      <c r="E49" s="30"/>
      <c r="F49" s="31"/>
      <c r="G49" s="31"/>
      <c r="H49" s="28">
        <f>SUM(F49+G49)</f>
        <v>0</v>
      </c>
      <c r="I49" s="35">
        <f>SUM(H49*E49)</f>
        <v>0</v>
      </c>
      <c r="K49" s="22"/>
      <c r="L49" s="22"/>
      <c r="M49" s="22"/>
    </row>
    <row r="50" spans="1:13" ht="15" customHeight="1">
      <c r="A50" s="55">
        <v>9</v>
      </c>
      <c r="B50" s="210" t="s">
        <v>49</v>
      </c>
      <c r="C50" s="211"/>
      <c r="D50" s="211"/>
      <c r="E50" s="211"/>
      <c r="F50" s="211"/>
      <c r="G50" s="211"/>
      <c r="H50" s="212"/>
      <c r="I50" s="54">
        <f>I51</f>
        <v>811.08</v>
      </c>
      <c r="K50" s="22"/>
      <c r="L50" s="22"/>
      <c r="M50" s="22"/>
    </row>
    <row r="51" spans="1:13" ht="30">
      <c r="A51" s="28" t="s">
        <v>231</v>
      </c>
      <c r="B51" s="28" t="s">
        <v>188</v>
      </c>
      <c r="C51" s="29" t="s">
        <v>189</v>
      </c>
      <c r="D51" s="28" t="s">
        <v>9</v>
      </c>
      <c r="E51" s="30">
        <v>3</v>
      </c>
      <c r="F51" s="31">
        <v>220.97</v>
      </c>
      <c r="G51" s="31">
        <v>49.39</v>
      </c>
      <c r="H51" s="141">
        <f>SUM(G51+F51)</f>
        <v>270.36</v>
      </c>
      <c r="I51" s="35">
        <f>SUM(H51*E51)</f>
        <v>811.08</v>
      </c>
      <c r="K51" s="22"/>
      <c r="L51" s="22"/>
      <c r="M51" s="22"/>
    </row>
    <row r="52" spans="1:13" ht="15">
      <c r="A52" s="28"/>
      <c r="B52" s="28"/>
      <c r="C52" s="29"/>
      <c r="D52" s="28"/>
      <c r="E52" s="30"/>
      <c r="F52" s="31"/>
      <c r="G52" s="31"/>
      <c r="H52" s="28"/>
      <c r="I52" s="35"/>
      <c r="K52" s="22"/>
      <c r="L52" s="22"/>
      <c r="M52" s="22"/>
    </row>
    <row r="53" spans="1:13" ht="15">
      <c r="A53" s="55">
        <v>10</v>
      </c>
      <c r="B53" s="210" t="s">
        <v>63</v>
      </c>
      <c r="C53" s="211"/>
      <c r="D53" s="211"/>
      <c r="E53" s="211"/>
      <c r="F53" s="211"/>
      <c r="G53" s="211"/>
      <c r="H53" s="212"/>
      <c r="I53" s="54">
        <f>SUM(I54:I55)</f>
        <v>418.96</v>
      </c>
      <c r="K53" s="22"/>
      <c r="L53" s="22"/>
      <c r="M53" s="22"/>
    </row>
    <row r="54" spans="1:256" ht="15">
      <c r="A54" s="28" t="s">
        <v>232</v>
      </c>
      <c r="B54" s="28" t="s">
        <v>94</v>
      </c>
      <c r="C54" s="29" t="s">
        <v>171</v>
      </c>
      <c r="D54" s="28" t="s">
        <v>6</v>
      </c>
      <c r="E54" s="30">
        <v>4.5</v>
      </c>
      <c r="F54" s="31">
        <v>59.83</v>
      </c>
      <c r="G54" s="31">
        <v>21.65</v>
      </c>
      <c r="H54" s="141">
        <f>SUM(G54+F54)</f>
        <v>81.47999999999999</v>
      </c>
      <c r="I54" s="35">
        <f>SUM(H54*E54)</f>
        <v>366.65999999999997</v>
      </c>
      <c r="J54" s="28"/>
      <c r="K54" s="22"/>
      <c r="L54" s="22"/>
      <c r="M54" s="22"/>
      <c r="N54" s="30"/>
      <c r="O54" s="31"/>
      <c r="P54" s="31"/>
      <c r="Q54" s="28"/>
      <c r="R54" s="35"/>
      <c r="S54" s="28"/>
      <c r="T54" s="29"/>
      <c r="U54" s="29"/>
      <c r="V54" s="28"/>
      <c r="W54" s="30"/>
      <c r="X54" s="31"/>
      <c r="Y54" s="31"/>
      <c r="Z54" s="28"/>
      <c r="AA54" s="35"/>
      <c r="AB54" s="28"/>
      <c r="AC54" s="29"/>
      <c r="AD54" s="29"/>
      <c r="AE54" s="28"/>
      <c r="AF54" s="30"/>
      <c r="AG54" s="31"/>
      <c r="AH54" s="31"/>
      <c r="AI54" s="28"/>
      <c r="AJ54" s="35"/>
      <c r="AK54" s="28"/>
      <c r="AL54" s="29"/>
      <c r="AM54" s="29"/>
      <c r="AN54" s="28"/>
      <c r="AO54" s="30"/>
      <c r="AP54" s="31"/>
      <c r="AQ54" s="31"/>
      <c r="AR54" s="28"/>
      <c r="AS54" s="35"/>
      <c r="AT54" s="28"/>
      <c r="AU54" s="29"/>
      <c r="AV54" s="29"/>
      <c r="AW54" s="28"/>
      <c r="AX54" s="30"/>
      <c r="AY54" s="31"/>
      <c r="AZ54" s="31"/>
      <c r="BA54" s="28"/>
      <c r="BB54" s="35"/>
      <c r="BC54" s="28"/>
      <c r="BD54" s="29"/>
      <c r="BE54" s="29"/>
      <c r="BF54" s="28"/>
      <c r="BG54" s="30"/>
      <c r="BH54" s="31"/>
      <c r="BI54" s="31"/>
      <c r="BJ54" s="28"/>
      <c r="BK54" s="35"/>
      <c r="BL54" s="28"/>
      <c r="BM54" s="29"/>
      <c r="BN54" s="29"/>
      <c r="BO54" s="28"/>
      <c r="BP54" s="30"/>
      <c r="BQ54" s="31"/>
      <c r="BR54" s="31"/>
      <c r="BS54" s="28"/>
      <c r="BT54" s="35"/>
      <c r="BU54" s="28"/>
      <c r="BV54" s="29"/>
      <c r="BW54" s="29"/>
      <c r="BX54" s="28"/>
      <c r="BY54" s="30"/>
      <c r="BZ54" s="31"/>
      <c r="CA54" s="31"/>
      <c r="CB54" s="28"/>
      <c r="CC54" s="35"/>
      <c r="CD54" s="28"/>
      <c r="CE54" s="29"/>
      <c r="CF54" s="29"/>
      <c r="CG54" s="28"/>
      <c r="CH54" s="30"/>
      <c r="CI54" s="31"/>
      <c r="CJ54" s="31"/>
      <c r="CK54" s="28"/>
      <c r="CL54" s="35"/>
      <c r="CM54" s="28"/>
      <c r="CN54" s="29"/>
      <c r="CO54" s="29"/>
      <c r="CP54" s="28"/>
      <c r="CQ54" s="30"/>
      <c r="CR54" s="31"/>
      <c r="CS54" s="31"/>
      <c r="CT54" s="28"/>
      <c r="CU54" s="35"/>
      <c r="CV54" s="28"/>
      <c r="CW54" s="29"/>
      <c r="CX54" s="29"/>
      <c r="CY54" s="28"/>
      <c r="CZ54" s="30"/>
      <c r="DA54" s="31"/>
      <c r="DB54" s="31"/>
      <c r="DC54" s="28"/>
      <c r="DD54" s="35"/>
      <c r="DE54" s="28"/>
      <c r="DF54" s="29"/>
      <c r="DG54" s="29"/>
      <c r="DH54" s="28"/>
      <c r="DI54" s="30"/>
      <c r="DJ54" s="31"/>
      <c r="DK54" s="31"/>
      <c r="DL54" s="28"/>
      <c r="DM54" s="35"/>
      <c r="DN54" s="28"/>
      <c r="DO54" s="29"/>
      <c r="DP54" s="29"/>
      <c r="DQ54" s="28"/>
      <c r="DR54" s="30"/>
      <c r="DS54" s="31"/>
      <c r="DT54" s="31"/>
      <c r="DU54" s="28"/>
      <c r="DV54" s="35"/>
      <c r="DW54" s="28"/>
      <c r="DX54" s="29"/>
      <c r="DY54" s="29"/>
      <c r="DZ54" s="28"/>
      <c r="EA54" s="30"/>
      <c r="EB54" s="31"/>
      <c r="EC54" s="31"/>
      <c r="ED54" s="28"/>
      <c r="EE54" s="35"/>
      <c r="EF54" s="28"/>
      <c r="EG54" s="29"/>
      <c r="EH54" s="29"/>
      <c r="EI54" s="28"/>
      <c r="EJ54" s="30"/>
      <c r="EK54" s="31"/>
      <c r="EL54" s="31"/>
      <c r="EM54" s="28"/>
      <c r="EN54" s="35"/>
      <c r="EO54" s="28"/>
      <c r="EP54" s="29"/>
      <c r="EQ54" s="29"/>
      <c r="ER54" s="28"/>
      <c r="ES54" s="30"/>
      <c r="ET54" s="31"/>
      <c r="EU54" s="31"/>
      <c r="EV54" s="28"/>
      <c r="EW54" s="35"/>
      <c r="EX54" s="28"/>
      <c r="EY54" s="29"/>
      <c r="EZ54" s="29"/>
      <c r="FA54" s="28"/>
      <c r="FB54" s="30"/>
      <c r="FC54" s="31"/>
      <c r="FD54" s="31"/>
      <c r="FE54" s="28"/>
      <c r="FF54" s="35"/>
      <c r="FG54" s="28"/>
      <c r="FH54" s="29"/>
      <c r="FI54" s="29"/>
      <c r="FJ54" s="28"/>
      <c r="FK54" s="30"/>
      <c r="FL54" s="31"/>
      <c r="FM54" s="31"/>
      <c r="FN54" s="28"/>
      <c r="FO54" s="35"/>
      <c r="FP54" s="28"/>
      <c r="FQ54" s="29"/>
      <c r="FR54" s="29"/>
      <c r="FS54" s="28"/>
      <c r="FT54" s="30"/>
      <c r="FU54" s="31"/>
      <c r="FV54" s="31"/>
      <c r="FW54" s="28"/>
      <c r="FX54" s="35"/>
      <c r="FY54" s="28"/>
      <c r="FZ54" s="29"/>
      <c r="GA54" s="29"/>
      <c r="GB54" s="28"/>
      <c r="GC54" s="30"/>
      <c r="GD54" s="31"/>
      <c r="GE54" s="31"/>
      <c r="GF54" s="28"/>
      <c r="GG54" s="35"/>
      <c r="GH54" s="28"/>
      <c r="GI54" s="29"/>
      <c r="GJ54" s="29"/>
      <c r="GK54" s="28"/>
      <c r="GL54" s="30"/>
      <c r="GM54" s="31"/>
      <c r="GN54" s="31"/>
      <c r="GO54" s="28"/>
      <c r="GP54" s="35"/>
      <c r="GQ54" s="28"/>
      <c r="GR54" s="29"/>
      <c r="GS54" s="29"/>
      <c r="GT54" s="28"/>
      <c r="GU54" s="30"/>
      <c r="GV54" s="31"/>
      <c r="GW54" s="31"/>
      <c r="GX54" s="28"/>
      <c r="GY54" s="35"/>
      <c r="GZ54" s="28"/>
      <c r="HA54" s="29"/>
      <c r="HB54" s="29"/>
      <c r="HC54" s="28"/>
      <c r="HD54" s="30"/>
      <c r="HE54" s="31"/>
      <c r="HF54" s="31"/>
      <c r="HG54" s="28"/>
      <c r="HH54" s="35"/>
      <c r="HI54" s="28"/>
      <c r="HJ54" s="29"/>
      <c r="HK54" s="29"/>
      <c r="HL54" s="28"/>
      <c r="HM54" s="30"/>
      <c r="HN54" s="31"/>
      <c r="HO54" s="31"/>
      <c r="HP54" s="28"/>
      <c r="HQ54" s="35"/>
      <c r="HR54" s="28"/>
      <c r="HS54" s="29"/>
      <c r="HT54" s="29"/>
      <c r="HU54" s="28"/>
      <c r="HV54" s="30"/>
      <c r="HW54" s="31"/>
      <c r="HX54" s="31"/>
      <c r="HY54" s="28"/>
      <c r="HZ54" s="35"/>
      <c r="IA54" s="28"/>
      <c r="IB54" s="29"/>
      <c r="IC54" s="29"/>
      <c r="ID54" s="28"/>
      <c r="IE54" s="30"/>
      <c r="IF54" s="31"/>
      <c r="IG54" s="31"/>
      <c r="IH54" s="28"/>
      <c r="II54" s="35"/>
      <c r="IJ54" s="28"/>
      <c r="IK54" s="29"/>
      <c r="IL54" s="29"/>
      <c r="IM54" s="28"/>
      <c r="IN54" s="30"/>
      <c r="IO54" s="31"/>
      <c r="IP54" s="31"/>
      <c r="IQ54" s="28"/>
      <c r="IR54" s="35"/>
      <c r="IS54" s="28"/>
      <c r="IT54" s="29"/>
      <c r="IU54" s="29"/>
      <c r="IV54" s="28"/>
    </row>
    <row r="55" spans="1:256" ht="15">
      <c r="A55" s="28" t="s">
        <v>233</v>
      </c>
      <c r="B55" s="28" t="s">
        <v>95</v>
      </c>
      <c r="C55" s="29" t="s">
        <v>172</v>
      </c>
      <c r="D55" s="28" t="s">
        <v>6</v>
      </c>
      <c r="E55" s="30">
        <v>0.5</v>
      </c>
      <c r="F55" s="31">
        <v>82.95</v>
      </c>
      <c r="G55" s="31">
        <v>21.65</v>
      </c>
      <c r="H55" s="141">
        <f>SUM(G55+F55)</f>
        <v>104.6</v>
      </c>
      <c r="I55" s="35">
        <f>SUM(H55*E55)</f>
        <v>52.3</v>
      </c>
      <c r="J55" s="28"/>
      <c r="K55" s="22"/>
      <c r="L55" s="22"/>
      <c r="M55" s="22"/>
      <c r="N55" s="30"/>
      <c r="O55" s="31"/>
      <c r="P55" s="31"/>
      <c r="Q55" s="28"/>
      <c r="R55" s="35"/>
      <c r="S55" s="28"/>
      <c r="T55" s="29"/>
      <c r="U55" s="29"/>
      <c r="V55" s="28"/>
      <c r="W55" s="30"/>
      <c r="X55" s="31"/>
      <c r="Y55" s="31"/>
      <c r="Z55" s="28"/>
      <c r="AA55" s="35"/>
      <c r="AB55" s="28"/>
      <c r="AC55" s="29"/>
      <c r="AD55" s="29"/>
      <c r="AE55" s="28"/>
      <c r="AF55" s="30"/>
      <c r="AG55" s="31"/>
      <c r="AH55" s="31"/>
      <c r="AI55" s="28"/>
      <c r="AJ55" s="35"/>
      <c r="AK55" s="28"/>
      <c r="AL55" s="29"/>
      <c r="AM55" s="29"/>
      <c r="AN55" s="28"/>
      <c r="AO55" s="30"/>
      <c r="AP55" s="31"/>
      <c r="AQ55" s="31"/>
      <c r="AR55" s="28"/>
      <c r="AS55" s="35"/>
      <c r="AT55" s="28"/>
      <c r="AU55" s="29"/>
      <c r="AV55" s="29"/>
      <c r="AW55" s="28"/>
      <c r="AX55" s="30"/>
      <c r="AY55" s="31"/>
      <c r="AZ55" s="31"/>
      <c r="BA55" s="28"/>
      <c r="BB55" s="35"/>
      <c r="BC55" s="28"/>
      <c r="BD55" s="29"/>
      <c r="BE55" s="29"/>
      <c r="BF55" s="28"/>
      <c r="BG55" s="30"/>
      <c r="BH55" s="31"/>
      <c r="BI55" s="31"/>
      <c r="BJ55" s="28"/>
      <c r="BK55" s="35"/>
      <c r="BL55" s="28"/>
      <c r="BM55" s="29"/>
      <c r="BN55" s="29"/>
      <c r="BO55" s="28"/>
      <c r="BP55" s="30"/>
      <c r="BQ55" s="31"/>
      <c r="BR55" s="31"/>
      <c r="BS55" s="28"/>
      <c r="BT55" s="35"/>
      <c r="BU55" s="28"/>
      <c r="BV55" s="29"/>
      <c r="BW55" s="29"/>
      <c r="BX55" s="28"/>
      <c r="BY55" s="30"/>
      <c r="BZ55" s="31"/>
      <c r="CA55" s="31"/>
      <c r="CB55" s="28"/>
      <c r="CC55" s="35"/>
      <c r="CD55" s="28"/>
      <c r="CE55" s="29"/>
      <c r="CF55" s="29"/>
      <c r="CG55" s="28"/>
      <c r="CH55" s="30"/>
      <c r="CI55" s="31"/>
      <c r="CJ55" s="31"/>
      <c r="CK55" s="28"/>
      <c r="CL55" s="35"/>
      <c r="CM55" s="28"/>
      <c r="CN55" s="29"/>
      <c r="CO55" s="29"/>
      <c r="CP55" s="28"/>
      <c r="CQ55" s="30"/>
      <c r="CR55" s="31"/>
      <c r="CS55" s="31"/>
      <c r="CT55" s="28"/>
      <c r="CU55" s="35"/>
      <c r="CV55" s="28"/>
      <c r="CW55" s="29"/>
      <c r="CX55" s="29"/>
      <c r="CY55" s="28"/>
      <c r="CZ55" s="30"/>
      <c r="DA55" s="31"/>
      <c r="DB55" s="31"/>
      <c r="DC55" s="28"/>
      <c r="DD55" s="35"/>
      <c r="DE55" s="28"/>
      <c r="DF55" s="29"/>
      <c r="DG55" s="29"/>
      <c r="DH55" s="28"/>
      <c r="DI55" s="30"/>
      <c r="DJ55" s="31"/>
      <c r="DK55" s="31"/>
      <c r="DL55" s="28"/>
      <c r="DM55" s="35"/>
      <c r="DN55" s="28"/>
      <c r="DO55" s="29"/>
      <c r="DP55" s="29"/>
      <c r="DQ55" s="28"/>
      <c r="DR55" s="30"/>
      <c r="DS55" s="31"/>
      <c r="DT55" s="31"/>
      <c r="DU55" s="28"/>
      <c r="DV55" s="35"/>
      <c r="DW55" s="28"/>
      <c r="DX55" s="29"/>
      <c r="DY55" s="29"/>
      <c r="DZ55" s="28"/>
      <c r="EA55" s="30"/>
      <c r="EB55" s="31"/>
      <c r="EC55" s="31"/>
      <c r="ED55" s="28"/>
      <c r="EE55" s="35"/>
      <c r="EF55" s="28"/>
      <c r="EG55" s="29"/>
      <c r="EH55" s="29"/>
      <c r="EI55" s="28"/>
      <c r="EJ55" s="30"/>
      <c r="EK55" s="31"/>
      <c r="EL55" s="31"/>
      <c r="EM55" s="28"/>
      <c r="EN55" s="35"/>
      <c r="EO55" s="28"/>
      <c r="EP55" s="29"/>
      <c r="EQ55" s="29"/>
      <c r="ER55" s="28"/>
      <c r="ES55" s="30"/>
      <c r="ET55" s="31"/>
      <c r="EU55" s="31"/>
      <c r="EV55" s="28"/>
      <c r="EW55" s="35"/>
      <c r="EX55" s="28"/>
      <c r="EY55" s="29"/>
      <c r="EZ55" s="29"/>
      <c r="FA55" s="28"/>
      <c r="FB55" s="30"/>
      <c r="FC55" s="31"/>
      <c r="FD55" s="31"/>
      <c r="FE55" s="28"/>
      <c r="FF55" s="35"/>
      <c r="FG55" s="28"/>
      <c r="FH55" s="29"/>
      <c r="FI55" s="29"/>
      <c r="FJ55" s="28"/>
      <c r="FK55" s="30"/>
      <c r="FL55" s="31"/>
      <c r="FM55" s="31"/>
      <c r="FN55" s="28"/>
      <c r="FO55" s="35"/>
      <c r="FP55" s="28"/>
      <c r="FQ55" s="29"/>
      <c r="FR55" s="29"/>
      <c r="FS55" s="28"/>
      <c r="FT55" s="30"/>
      <c r="FU55" s="31"/>
      <c r="FV55" s="31"/>
      <c r="FW55" s="28"/>
      <c r="FX55" s="35"/>
      <c r="FY55" s="28"/>
      <c r="FZ55" s="29"/>
      <c r="GA55" s="29"/>
      <c r="GB55" s="28"/>
      <c r="GC55" s="30"/>
      <c r="GD55" s="31"/>
      <c r="GE55" s="31"/>
      <c r="GF55" s="28"/>
      <c r="GG55" s="35"/>
      <c r="GH55" s="28"/>
      <c r="GI55" s="29"/>
      <c r="GJ55" s="29"/>
      <c r="GK55" s="28"/>
      <c r="GL55" s="30"/>
      <c r="GM55" s="31"/>
      <c r="GN55" s="31"/>
      <c r="GO55" s="28"/>
      <c r="GP55" s="35"/>
      <c r="GQ55" s="28"/>
      <c r="GR55" s="29"/>
      <c r="GS55" s="29"/>
      <c r="GT55" s="28"/>
      <c r="GU55" s="30"/>
      <c r="GV55" s="31"/>
      <c r="GW55" s="31"/>
      <c r="GX55" s="28"/>
      <c r="GY55" s="35"/>
      <c r="GZ55" s="28"/>
      <c r="HA55" s="29"/>
      <c r="HB55" s="29"/>
      <c r="HC55" s="28"/>
      <c r="HD55" s="30"/>
      <c r="HE55" s="31"/>
      <c r="HF55" s="31"/>
      <c r="HG55" s="28"/>
      <c r="HH55" s="35"/>
      <c r="HI55" s="28"/>
      <c r="HJ55" s="29"/>
      <c r="HK55" s="29"/>
      <c r="HL55" s="28"/>
      <c r="HM55" s="30"/>
      <c r="HN55" s="31"/>
      <c r="HO55" s="31"/>
      <c r="HP55" s="28"/>
      <c r="HQ55" s="35"/>
      <c r="HR55" s="28"/>
      <c r="HS55" s="29"/>
      <c r="HT55" s="29"/>
      <c r="HU55" s="28"/>
      <c r="HV55" s="30"/>
      <c r="HW55" s="31"/>
      <c r="HX55" s="31"/>
      <c r="HY55" s="28"/>
      <c r="HZ55" s="35"/>
      <c r="IA55" s="28"/>
      <c r="IB55" s="29"/>
      <c r="IC55" s="29"/>
      <c r="ID55" s="28"/>
      <c r="IE55" s="30"/>
      <c r="IF55" s="31"/>
      <c r="IG55" s="31"/>
      <c r="IH55" s="28"/>
      <c r="II55" s="35"/>
      <c r="IJ55" s="28"/>
      <c r="IK55" s="29"/>
      <c r="IL55" s="29"/>
      <c r="IM55" s="28"/>
      <c r="IN55" s="30"/>
      <c r="IO55" s="31"/>
      <c r="IP55" s="31"/>
      <c r="IQ55" s="28"/>
      <c r="IR55" s="35"/>
      <c r="IS55" s="28"/>
      <c r="IT55" s="29"/>
      <c r="IU55" s="29"/>
      <c r="IV55" s="28"/>
    </row>
    <row r="56" spans="1:256" ht="15">
      <c r="A56" s="28"/>
      <c r="B56" s="28"/>
      <c r="C56" s="29"/>
      <c r="D56" s="28"/>
      <c r="E56" s="30"/>
      <c r="F56" s="31"/>
      <c r="G56" s="31"/>
      <c r="H56" s="28"/>
      <c r="I56" s="35"/>
      <c r="J56" s="28"/>
      <c r="K56" s="22"/>
      <c r="L56" s="22"/>
      <c r="M56" s="22"/>
      <c r="N56" s="30"/>
      <c r="O56" s="31"/>
      <c r="P56" s="31"/>
      <c r="Q56" s="28"/>
      <c r="R56" s="35"/>
      <c r="S56" s="28"/>
      <c r="T56" s="29"/>
      <c r="U56" s="29"/>
      <c r="V56" s="28"/>
      <c r="W56" s="30"/>
      <c r="X56" s="31"/>
      <c r="Y56" s="31"/>
      <c r="Z56" s="28"/>
      <c r="AA56" s="35"/>
      <c r="AB56" s="28"/>
      <c r="AC56" s="29"/>
      <c r="AD56" s="29"/>
      <c r="AE56" s="28"/>
      <c r="AF56" s="30"/>
      <c r="AG56" s="31"/>
      <c r="AH56" s="31"/>
      <c r="AI56" s="28"/>
      <c r="AJ56" s="35"/>
      <c r="AK56" s="28"/>
      <c r="AL56" s="29"/>
      <c r="AM56" s="29"/>
      <c r="AN56" s="28"/>
      <c r="AO56" s="30"/>
      <c r="AP56" s="31"/>
      <c r="AQ56" s="31"/>
      <c r="AR56" s="28"/>
      <c r="AS56" s="35"/>
      <c r="AT56" s="28"/>
      <c r="AU56" s="29"/>
      <c r="AV56" s="29"/>
      <c r="AW56" s="28"/>
      <c r="AX56" s="30"/>
      <c r="AY56" s="31"/>
      <c r="AZ56" s="31"/>
      <c r="BA56" s="28"/>
      <c r="BB56" s="35"/>
      <c r="BC56" s="28"/>
      <c r="BD56" s="29"/>
      <c r="BE56" s="29"/>
      <c r="BF56" s="28"/>
      <c r="BG56" s="30"/>
      <c r="BH56" s="31"/>
      <c r="BI56" s="31"/>
      <c r="BJ56" s="28"/>
      <c r="BK56" s="35"/>
      <c r="BL56" s="28"/>
      <c r="BM56" s="29"/>
      <c r="BN56" s="29"/>
      <c r="BO56" s="28"/>
      <c r="BP56" s="30"/>
      <c r="BQ56" s="31"/>
      <c r="BR56" s="31"/>
      <c r="BS56" s="28"/>
      <c r="BT56" s="35"/>
      <c r="BU56" s="28"/>
      <c r="BV56" s="29"/>
      <c r="BW56" s="29"/>
      <c r="BX56" s="28"/>
      <c r="BY56" s="30"/>
      <c r="BZ56" s="31"/>
      <c r="CA56" s="31"/>
      <c r="CB56" s="28"/>
      <c r="CC56" s="35"/>
      <c r="CD56" s="28"/>
      <c r="CE56" s="29"/>
      <c r="CF56" s="29"/>
      <c r="CG56" s="28"/>
      <c r="CH56" s="30"/>
      <c r="CI56" s="31"/>
      <c r="CJ56" s="31"/>
      <c r="CK56" s="28"/>
      <c r="CL56" s="35"/>
      <c r="CM56" s="28"/>
      <c r="CN56" s="29"/>
      <c r="CO56" s="29"/>
      <c r="CP56" s="28"/>
      <c r="CQ56" s="30"/>
      <c r="CR56" s="31"/>
      <c r="CS56" s="31"/>
      <c r="CT56" s="28"/>
      <c r="CU56" s="35"/>
      <c r="CV56" s="28"/>
      <c r="CW56" s="29"/>
      <c r="CX56" s="29"/>
      <c r="CY56" s="28"/>
      <c r="CZ56" s="30"/>
      <c r="DA56" s="31"/>
      <c r="DB56" s="31"/>
      <c r="DC56" s="28"/>
      <c r="DD56" s="35"/>
      <c r="DE56" s="28"/>
      <c r="DF56" s="29"/>
      <c r="DG56" s="29"/>
      <c r="DH56" s="28"/>
      <c r="DI56" s="30"/>
      <c r="DJ56" s="31"/>
      <c r="DK56" s="31"/>
      <c r="DL56" s="28"/>
      <c r="DM56" s="35"/>
      <c r="DN56" s="28"/>
      <c r="DO56" s="29"/>
      <c r="DP56" s="29"/>
      <c r="DQ56" s="28"/>
      <c r="DR56" s="30"/>
      <c r="DS56" s="31"/>
      <c r="DT56" s="31"/>
      <c r="DU56" s="28"/>
      <c r="DV56" s="35"/>
      <c r="DW56" s="28"/>
      <c r="DX56" s="29"/>
      <c r="DY56" s="29"/>
      <c r="DZ56" s="28"/>
      <c r="EA56" s="30"/>
      <c r="EB56" s="31"/>
      <c r="EC56" s="31"/>
      <c r="ED56" s="28"/>
      <c r="EE56" s="35"/>
      <c r="EF56" s="28"/>
      <c r="EG56" s="29"/>
      <c r="EH56" s="29"/>
      <c r="EI56" s="28"/>
      <c r="EJ56" s="30"/>
      <c r="EK56" s="31"/>
      <c r="EL56" s="31"/>
      <c r="EM56" s="28"/>
      <c r="EN56" s="35"/>
      <c r="EO56" s="28"/>
      <c r="EP56" s="29"/>
      <c r="EQ56" s="29"/>
      <c r="ER56" s="28"/>
      <c r="ES56" s="30"/>
      <c r="ET56" s="31"/>
      <c r="EU56" s="31"/>
      <c r="EV56" s="28"/>
      <c r="EW56" s="35"/>
      <c r="EX56" s="28"/>
      <c r="EY56" s="29"/>
      <c r="EZ56" s="29"/>
      <c r="FA56" s="28"/>
      <c r="FB56" s="30"/>
      <c r="FC56" s="31"/>
      <c r="FD56" s="31"/>
      <c r="FE56" s="28"/>
      <c r="FF56" s="35"/>
      <c r="FG56" s="28"/>
      <c r="FH56" s="29"/>
      <c r="FI56" s="29"/>
      <c r="FJ56" s="28"/>
      <c r="FK56" s="30"/>
      <c r="FL56" s="31"/>
      <c r="FM56" s="31"/>
      <c r="FN56" s="28"/>
      <c r="FO56" s="35"/>
      <c r="FP56" s="28"/>
      <c r="FQ56" s="29"/>
      <c r="FR56" s="29"/>
      <c r="FS56" s="28"/>
      <c r="FT56" s="30"/>
      <c r="FU56" s="31"/>
      <c r="FV56" s="31"/>
      <c r="FW56" s="28"/>
      <c r="FX56" s="35"/>
      <c r="FY56" s="28"/>
      <c r="FZ56" s="29"/>
      <c r="GA56" s="29"/>
      <c r="GB56" s="28"/>
      <c r="GC56" s="30"/>
      <c r="GD56" s="31"/>
      <c r="GE56" s="31"/>
      <c r="GF56" s="28"/>
      <c r="GG56" s="35"/>
      <c r="GH56" s="28"/>
      <c r="GI56" s="29"/>
      <c r="GJ56" s="29"/>
      <c r="GK56" s="28"/>
      <c r="GL56" s="30"/>
      <c r="GM56" s="31"/>
      <c r="GN56" s="31"/>
      <c r="GO56" s="28"/>
      <c r="GP56" s="35"/>
      <c r="GQ56" s="28"/>
      <c r="GR56" s="29"/>
      <c r="GS56" s="29"/>
      <c r="GT56" s="28"/>
      <c r="GU56" s="30"/>
      <c r="GV56" s="31"/>
      <c r="GW56" s="31"/>
      <c r="GX56" s="28"/>
      <c r="GY56" s="35"/>
      <c r="GZ56" s="28"/>
      <c r="HA56" s="29"/>
      <c r="HB56" s="29"/>
      <c r="HC56" s="28"/>
      <c r="HD56" s="30"/>
      <c r="HE56" s="31"/>
      <c r="HF56" s="31"/>
      <c r="HG56" s="28"/>
      <c r="HH56" s="35"/>
      <c r="HI56" s="28"/>
      <c r="HJ56" s="29"/>
      <c r="HK56" s="29"/>
      <c r="HL56" s="28"/>
      <c r="HM56" s="30"/>
      <c r="HN56" s="31"/>
      <c r="HO56" s="31"/>
      <c r="HP56" s="28"/>
      <c r="HQ56" s="35"/>
      <c r="HR56" s="28"/>
      <c r="HS56" s="29"/>
      <c r="HT56" s="29"/>
      <c r="HU56" s="28"/>
      <c r="HV56" s="30"/>
      <c r="HW56" s="31"/>
      <c r="HX56" s="31"/>
      <c r="HY56" s="28"/>
      <c r="HZ56" s="35"/>
      <c r="IA56" s="28"/>
      <c r="IB56" s="29"/>
      <c r="IC56" s="29"/>
      <c r="ID56" s="28"/>
      <c r="IE56" s="30"/>
      <c r="IF56" s="31"/>
      <c r="IG56" s="31"/>
      <c r="IH56" s="28"/>
      <c r="II56" s="35"/>
      <c r="IJ56" s="28"/>
      <c r="IK56" s="29"/>
      <c r="IL56" s="29"/>
      <c r="IM56" s="28"/>
      <c r="IN56" s="30"/>
      <c r="IO56" s="31"/>
      <c r="IP56" s="31"/>
      <c r="IQ56" s="28"/>
      <c r="IR56" s="35"/>
      <c r="IS56" s="28"/>
      <c r="IT56" s="29"/>
      <c r="IU56" s="29"/>
      <c r="IV56" s="28"/>
    </row>
    <row r="57" spans="1:13" ht="15">
      <c r="A57" s="55">
        <v>11</v>
      </c>
      <c r="B57" s="210" t="s">
        <v>13</v>
      </c>
      <c r="C57" s="211"/>
      <c r="D57" s="211"/>
      <c r="E57" s="211"/>
      <c r="F57" s="211"/>
      <c r="G57" s="211"/>
      <c r="H57" s="212"/>
      <c r="I57" s="54">
        <f>SUM(I58:I66)</f>
        <v>34780.520000000004</v>
      </c>
      <c r="K57" s="22"/>
      <c r="L57" s="22"/>
      <c r="M57" s="22"/>
    </row>
    <row r="58" spans="1:13" ht="15">
      <c r="A58" s="28" t="s">
        <v>234</v>
      </c>
      <c r="B58" s="28" t="s">
        <v>96</v>
      </c>
      <c r="C58" s="29" t="s">
        <v>173</v>
      </c>
      <c r="D58" s="28" t="s">
        <v>6</v>
      </c>
      <c r="E58" s="30">
        <v>200</v>
      </c>
      <c r="F58" s="31">
        <v>3.03</v>
      </c>
      <c r="G58" s="31">
        <v>8.18</v>
      </c>
      <c r="H58" s="141">
        <f>SUM(G58+F58)</f>
        <v>11.209999999999999</v>
      </c>
      <c r="I58" s="35">
        <f aca="true" t="shared" si="2" ref="I58:I66">SUM(H58*E58)</f>
        <v>2242</v>
      </c>
      <c r="K58" s="22"/>
      <c r="L58" s="22"/>
      <c r="M58" s="22"/>
    </row>
    <row r="59" spans="1:13" ht="15">
      <c r="A59" s="28" t="s">
        <v>235</v>
      </c>
      <c r="B59" s="28" t="s">
        <v>97</v>
      </c>
      <c r="C59" s="29" t="s">
        <v>174</v>
      </c>
      <c r="D59" s="28" t="s">
        <v>6</v>
      </c>
      <c r="E59" s="30">
        <v>200</v>
      </c>
      <c r="F59" s="31">
        <v>3.43</v>
      </c>
      <c r="G59" s="31">
        <v>17.67</v>
      </c>
      <c r="H59" s="141">
        <f aca="true" t="shared" si="3" ref="H59:H66">SUM(G59+F59)</f>
        <v>21.1</v>
      </c>
      <c r="I59" s="35">
        <f t="shared" si="2"/>
        <v>4220</v>
      </c>
      <c r="K59" s="22"/>
      <c r="L59" s="22"/>
      <c r="M59" s="22"/>
    </row>
    <row r="60" spans="1:13" ht="15">
      <c r="A60" s="28" t="s">
        <v>236</v>
      </c>
      <c r="B60" s="28" t="s">
        <v>175</v>
      </c>
      <c r="C60" s="29" t="s">
        <v>176</v>
      </c>
      <c r="D60" s="28" t="s">
        <v>6</v>
      </c>
      <c r="E60" s="30">
        <v>60</v>
      </c>
      <c r="F60" s="31">
        <v>4.36</v>
      </c>
      <c r="G60" s="31">
        <v>5.58</v>
      </c>
      <c r="H60" s="141">
        <f t="shared" si="3"/>
        <v>9.940000000000001</v>
      </c>
      <c r="I60" s="35">
        <f t="shared" si="2"/>
        <v>596.4000000000001</v>
      </c>
      <c r="K60" s="22"/>
      <c r="L60" s="22"/>
      <c r="M60" s="22"/>
    </row>
    <row r="61" spans="1:13" ht="15">
      <c r="A61" s="28" t="s">
        <v>237</v>
      </c>
      <c r="B61" s="28" t="s">
        <v>98</v>
      </c>
      <c r="C61" s="29" t="s">
        <v>177</v>
      </c>
      <c r="D61" s="28" t="s">
        <v>6</v>
      </c>
      <c r="E61" s="30">
        <v>35</v>
      </c>
      <c r="F61" s="31">
        <v>10.11</v>
      </c>
      <c r="G61" s="31">
        <v>15.25</v>
      </c>
      <c r="H61" s="141">
        <f t="shared" si="3"/>
        <v>25.36</v>
      </c>
      <c r="I61" s="35">
        <f t="shared" si="2"/>
        <v>887.6</v>
      </c>
      <c r="K61" s="22"/>
      <c r="L61" s="22"/>
      <c r="M61" s="22"/>
    </row>
    <row r="62" spans="1:13" s="148" customFormat="1" ht="30">
      <c r="A62" s="142" t="s">
        <v>238</v>
      </c>
      <c r="B62" s="142" t="s">
        <v>98</v>
      </c>
      <c r="C62" s="143" t="s">
        <v>59</v>
      </c>
      <c r="D62" s="142" t="s">
        <v>6</v>
      </c>
      <c r="E62" s="144">
        <v>15</v>
      </c>
      <c r="F62" s="145">
        <v>10.11</v>
      </c>
      <c r="G62" s="145">
        <v>15.25</v>
      </c>
      <c r="H62" s="146">
        <f t="shared" si="3"/>
        <v>25.36</v>
      </c>
      <c r="I62" s="147">
        <f t="shared" si="2"/>
        <v>380.4</v>
      </c>
      <c r="K62" s="22"/>
      <c r="L62" s="22"/>
      <c r="M62" s="22"/>
    </row>
    <row r="63" spans="1:13" s="148" customFormat="1" ht="15">
      <c r="A63" s="149" t="s">
        <v>239</v>
      </c>
      <c r="B63" s="149" t="s">
        <v>98</v>
      </c>
      <c r="C63" s="150" t="s">
        <v>177</v>
      </c>
      <c r="D63" s="149" t="s">
        <v>6</v>
      </c>
      <c r="E63" s="151">
        <v>50</v>
      </c>
      <c r="F63" s="152">
        <v>10.11</v>
      </c>
      <c r="G63" s="152">
        <v>15.25</v>
      </c>
      <c r="H63" s="153">
        <f t="shared" si="3"/>
        <v>25.36</v>
      </c>
      <c r="I63" s="154">
        <f t="shared" si="2"/>
        <v>1268</v>
      </c>
      <c r="K63" s="22"/>
      <c r="L63" s="22"/>
      <c r="M63" s="22"/>
    </row>
    <row r="64" spans="1:13" s="148" customFormat="1" ht="15">
      <c r="A64" s="149" t="s">
        <v>240</v>
      </c>
      <c r="B64" s="149" t="s">
        <v>98</v>
      </c>
      <c r="C64" s="150" t="s">
        <v>177</v>
      </c>
      <c r="D64" s="149" t="s">
        <v>6</v>
      </c>
      <c r="E64" s="151">
        <v>300</v>
      </c>
      <c r="F64" s="152">
        <v>10.11</v>
      </c>
      <c r="G64" s="152">
        <v>15.25</v>
      </c>
      <c r="H64" s="153">
        <f t="shared" si="3"/>
        <v>25.36</v>
      </c>
      <c r="I64" s="154">
        <f t="shared" si="2"/>
        <v>7608</v>
      </c>
      <c r="K64" s="22"/>
      <c r="L64" s="22"/>
      <c r="M64" s="22"/>
    </row>
    <row r="65" spans="1:13" ht="30">
      <c r="A65" s="28" t="s">
        <v>241</v>
      </c>
      <c r="B65" s="28" t="s">
        <v>75</v>
      </c>
      <c r="C65" s="29" t="s">
        <v>178</v>
      </c>
      <c r="D65" s="28" t="s">
        <v>6</v>
      </c>
      <c r="E65" s="30">
        <v>377</v>
      </c>
      <c r="F65" s="31">
        <v>7.4</v>
      </c>
      <c r="G65" s="31">
        <v>10.41</v>
      </c>
      <c r="H65" s="141">
        <f t="shared" si="3"/>
        <v>17.810000000000002</v>
      </c>
      <c r="I65" s="35">
        <f t="shared" si="2"/>
        <v>6714.370000000001</v>
      </c>
      <c r="K65" s="22"/>
      <c r="L65" s="22"/>
      <c r="M65" s="22"/>
    </row>
    <row r="66" spans="1:13" ht="30">
      <c r="A66" s="28" t="s">
        <v>242</v>
      </c>
      <c r="B66" s="28" t="s">
        <v>179</v>
      </c>
      <c r="C66" s="29" t="s">
        <v>180</v>
      </c>
      <c r="D66" s="28" t="s">
        <v>6</v>
      </c>
      <c r="E66" s="30">
        <v>375</v>
      </c>
      <c r="F66" s="31">
        <v>18.56</v>
      </c>
      <c r="G66" s="31">
        <v>10.41</v>
      </c>
      <c r="H66" s="141">
        <f t="shared" si="3"/>
        <v>28.97</v>
      </c>
      <c r="I66" s="35">
        <f t="shared" si="2"/>
        <v>10863.75</v>
      </c>
      <c r="K66" s="22"/>
      <c r="L66" s="22"/>
      <c r="M66" s="22"/>
    </row>
    <row r="67" spans="1:13" ht="15">
      <c r="A67" s="28"/>
      <c r="B67" s="28"/>
      <c r="C67" s="29"/>
      <c r="D67" s="28"/>
      <c r="E67" s="30"/>
      <c r="F67" s="31"/>
      <c r="G67" s="31"/>
      <c r="H67" s="28">
        <f>SUM(F67+G67)</f>
        <v>0</v>
      </c>
      <c r="I67" s="35">
        <f aca="true" t="shared" si="4" ref="I67:I72">SUM(H67*E67)</f>
        <v>0</v>
      </c>
      <c r="K67" s="22"/>
      <c r="L67" s="22"/>
      <c r="M67" s="22"/>
    </row>
    <row r="68" spans="1:13" ht="15" customHeight="1">
      <c r="A68" s="55">
        <v>12</v>
      </c>
      <c r="B68" s="210" t="s">
        <v>14</v>
      </c>
      <c r="C68" s="211"/>
      <c r="D68" s="211"/>
      <c r="E68" s="211"/>
      <c r="F68" s="211"/>
      <c r="G68" s="211"/>
      <c r="H68" s="212"/>
      <c r="I68" s="54">
        <f>SUM(I69:I72)</f>
        <v>1964.4200000000003</v>
      </c>
      <c r="K68" s="22"/>
      <c r="L68" s="22"/>
      <c r="M68" s="22"/>
    </row>
    <row r="69" spans="1:13" ht="30">
      <c r="A69" s="28" t="s">
        <v>243</v>
      </c>
      <c r="B69" s="28" t="s">
        <v>76</v>
      </c>
      <c r="C69" s="29" t="s">
        <v>181</v>
      </c>
      <c r="D69" s="28" t="s">
        <v>8</v>
      </c>
      <c r="E69" s="30">
        <v>12</v>
      </c>
      <c r="F69" s="31">
        <v>12.96</v>
      </c>
      <c r="G69" s="31">
        <v>80.19</v>
      </c>
      <c r="H69" s="141">
        <f>SUM(G69+F69)</f>
        <v>93.15</v>
      </c>
      <c r="I69" s="35">
        <f t="shared" si="4"/>
        <v>1117.8000000000002</v>
      </c>
      <c r="K69" s="22"/>
      <c r="L69" s="22"/>
      <c r="M69" s="22"/>
    </row>
    <row r="70" spans="1:13" ht="30">
      <c r="A70" s="28" t="s">
        <v>244</v>
      </c>
      <c r="B70" s="28" t="s">
        <v>182</v>
      </c>
      <c r="C70" s="29" t="s">
        <v>183</v>
      </c>
      <c r="D70" s="28" t="s">
        <v>6</v>
      </c>
      <c r="E70" s="30">
        <v>200</v>
      </c>
      <c r="F70" s="31">
        <v>0.45</v>
      </c>
      <c r="G70" s="31">
        <v>2.97</v>
      </c>
      <c r="H70" s="141">
        <f>SUM(G70+F70)</f>
        <v>3.4200000000000004</v>
      </c>
      <c r="I70" s="35">
        <f t="shared" si="4"/>
        <v>684.0000000000001</v>
      </c>
      <c r="K70" s="22"/>
      <c r="L70" s="22"/>
      <c r="M70" s="22"/>
    </row>
    <row r="71" spans="1:13" ht="30">
      <c r="A71" s="28" t="s">
        <v>245</v>
      </c>
      <c r="B71" s="28" t="s">
        <v>99</v>
      </c>
      <c r="C71" s="29" t="s">
        <v>184</v>
      </c>
      <c r="D71" s="28" t="s">
        <v>9</v>
      </c>
      <c r="E71" s="30">
        <v>9</v>
      </c>
      <c r="F71" s="31">
        <v>0</v>
      </c>
      <c r="G71" s="31">
        <v>11.88</v>
      </c>
      <c r="H71" s="141">
        <f>SUM(G71+F71)</f>
        <v>11.88</v>
      </c>
      <c r="I71" s="35">
        <f t="shared" si="4"/>
        <v>106.92</v>
      </c>
      <c r="K71" s="22"/>
      <c r="L71" s="22"/>
      <c r="M71" s="22"/>
    </row>
    <row r="72" spans="1:13" ht="15">
      <c r="A72" s="28" t="s">
        <v>246</v>
      </c>
      <c r="B72" s="28" t="s">
        <v>185</v>
      </c>
      <c r="C72" s="29" t="s">
        <v>186</v>
      </c>
      <c r="D72" s="28" t="s">
        <v>6</v>
      </c>
      <c r="E72" s="30">
        <v>5</v>
      </c>
      <c r="F72" s="31">
        <v>0</v>
      </c>
      <c r="G72" s="31">
        <v>11.14</v>
      </c>
      <c r="H72" s="141">
        <f>SUM(G72+F72)</f>
        <v>11.14</v>
      </c>
      <c r="I72" s="35">
        <f t="shared" si="4"/>
        <v>55.7</v>
      </c>
      <c r="K72" s="22"/>
      <c r="L72" s="22"/>
      <c r="M72" s="22"/>
    </row>
    <row r="73" spans="1:9" ht="15">
      <c r="A73" s="28"/>
      <c r="B73" s="28"/>
      <c r="C73" s="29"/>
      <c r="D73" s="28"/>
      <c r="E73" s="30"/>
      <c r="F73" s="31"/>
      <c r="G73" s="31"/>
      <c r="H73" s="28"/>
      <c r="I73" s="35"/>
    </row>
    <row r="74" spans="1:9" ht="15">
      <c r="A74" s="229" t="s">
        <v>22</v>
      </c>
      <c r="B74" s="230"/>
      <c r="C74" s="230"/>
      <c r="D74" s="230"/>
      <c r="E74" s="230"/>
      <c r="F74" s="230"/>
      <c r="G74" s="231"/>
      <c r="H74" s="232">
        <f>I68+I57+I53+I50+I47+I30+I24+I17+I11+I8+I3</f>
        <v>135691.34500000003</v>
      </c>
      <c r="I74" s="233"/>
    </row>
    <row r="75" spans="1:9" ht="15">
      <c r="A75" s="219" t="s">
        <v>278</v>
      </c>
      <c r="B75" s="220"/>
      <c r="C75" s="220"/>
      <c r="D75" s="220"/>
      <c r="E75" s="220"/>
      <c r="F75" s="220"/>
      <c r="G75" s="221"/>
      <c r="H75" s="222">
        <f>H74*0.2565</f>
        <v>34804.82999250001</v>
      </c>
      <c r="I75" s="223"/>
    </row>
    <row r="76" spans="1:9" ht="15">
      <c r="A76" s="224" t="s">
        <v>35</v>
      </c>
      <c r="B76" s="225"/>
      <c r="C76" s="225"/>
      <c r="D76" s="225"/>
      <c r="E76" s="225"/>
      <c r="F76" s="225"/>
      <c r="G76" s="226"/>
      <c r="H76" s="227">
        <f>H74+H75</f>
        <v>170496.17499250005</v>
      </c>
      <c r="I76" s="228"/>
    </row>
    <row r="77" spans="1:9" ht="12.75">
      <c r="A77" s="63"/>
      <c r="B77" s="64"/>
      <c r="C77" s="65"/>
      <c r="D77" s="64"/>
      <c r="E77" s="66"/>
      <c r="F77" s="66"/>
      <c r="G77" s="66"/>
      <c r="H77" s="66"/>
      <c r="I77" s="67"/>
    </row>
    <row r="78" spans="1:9" ht="12.75" customHeight="1">
      <c r="A78" s="68"/>
      <c r="B78" s="194" t="s">
        <v>249</v>
      </c>
      <c r="C78" s="194"/>
      <c r="D78" s="194"/>
      <c r="E78" s="194"/>
      <c r="F78" s="194"/>
      <c r="G78" s="194"/>
      <c r="H78" s="194"/>
      <c r="I78" s="69"/>
    </row>
    <row r="79" spans="1:9" ht="12.75">
      <c r="A79" s="68"/>
      <c r="B79" s="70"/>
      <c r="C79" s="71"/>
      <c r="D79" s="70"/>
      <c r="E79" s="72"/>
      <c r="F79" s="72"/>
      <c r="G79" s="72"/>
      <c r="H79" s="72"/>
      <c r="I79" s="69"/>
    </row>
    <row r="80" spans="1:9" ht="12.75">
      <c r="A80" s="73"/>
      <c r="B80" s="74"/>
      <c r="C80" s="75"/>
      <c r="D80" s="74"/>
      <c r="E80" s="76"/>
      <c r="F80" s="76"/>
      <c r="G80" s="76"/>
      <c r="H80" s="76"/>
      <c r="I80" s="77"/>
    </row>
  </sheetData>
  <sheetProtection/>
  <mergeCells count="25">
    <mergeCell ref="B78:H78"/>
    <mergeCell ref="H75:I75"/>
    <mergeCell ref="A76:G76"/>
    <mergeCell ref="H76:I76"/>
    <mergeCell ref="B50:H50"/>
    <mergeCell ref="B53:H53"/>
    <mergeCell ref="B57:H57"/>
    <mergeCell ref="B68:H68"/>
    <mergeCell ref="A74:G74"/>
    <mergeCell ref="H74:I74"/>
    <mergeCell ref="A1:A2"/>
    <mergeCell ref="B1:B2"/>
    <mergeCell ref="C1:C2"/>
    <mergeCell ref="D1:D2"/>
    <mergeCell ref="E1:E2"/>
    <mergeCell ref="A75:G75"/>
    <mergeCell ref="I1:I2"/>
    <mergeCell ref="B47:H47"/>
    <mergeCell ref="B30:H30"/>
    <mergeCell ref="B8:H8"/>
    <mergeCell ref="B11:H11"/>
    <mergeCell ref="B17:H17"/>
    <mergeCell ref="B24:H24"/>
    <mergeCell ref="B3:H3"/>
    <mergeCell ref="F1:H1"/>
  </mergeCells>
  <printOptions gridLines="1" horizontalCentered="1"/>
  <pageMargins left="0.1968503937007874" right="0.1968503937007874" top="1.3779527559055118" bottom="0.984251968503937" header="0.1968503937007874" footer="0.1968503937007874"/>
  <pageSetup horizontalDpi="600" verticalDpi="600" orientation="landscape" paperSize="9" scale="67" r:id="rId2"/>
  <headerFooter>
    <oddHeader>&amp;L&amp;11&amp;G&amp;C&amp;"Ecofont Vera Sans,Regular"&amp;14
GARAGEM / OFICINA / DEPÓSITO&amp;R&amp;"Ecofont Vera Sans,Regular"&amp;11PLANILHA DE CUSTOS
Data Base Novembro/2018
CPOS 174
</oddHeader>
    <oddFooter>&amp;C&amp;"Ecofont Vera Sans,Regular"Av. Prof. Frederico Hermann Júnior, 345 - Prédio 12, 1° andar - Pinheiros - 05.459-010 São Paulo
(11) 2997-5000             www. fflorestal.sp.gov.br&amp;RPágina &amp;P de &amp;N</oddFooter>
  </headerFooter>
  <rowBreaks count="3" manualBreakCount="3">
    <brk id="29" max="8" man="1"/>
    <brk id="46" max="8" man="1"/>
    <brk id="67" max="8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"/>
  <dimension ref="A1:M74"/>
  <sheetViews>
    <sheetView showGridLines="0" showZeros="0" zoomScale="82" zoomScaleNormal="82" zoomScaleSheetLayoutView="100" workbookViewId="0" topLeftCell="A1">
      <selection activeCell="C9" sqref="C9"/>
    </sheetView>
  </sheetViews>
  <sheetFormatPr defaultColWidth="9.140625" defaultRowHeight="12.75"/>
  <cols>
    <col min="1" max="2" width="13.7109375" style="14" customWidth="1"/>
    <col min="3" max="3" width="60.7109375" style="25" customWidth="1"/>
    <col min="4" max="4" width="13.7109375" style="14" customWidth="1"/>
    <col min="5" max="8" width="13.7109375" style="26" customWidth="1"/>
    <col min="9" max="9" width="17.7109375" style="26" customWidth="1"/>
    <col min="10" max="10" width="9.140625" style="16" customWidth="1"/>
    <col min="11" max="11" width="20.8515625" style="16" customWidth="1"/>
    <col min="12" max="16384" width="9.140625" style="16" customWidth="1"/>
  </cols>
  <sheetData>
    <row r="1" spans="1:9" ht="15.75" customHeight="1">
      <c r="A1" s="181" t="s">
        <v>0</v>
      </c>
      <c r="B1" s="215" t="s">
        <v>120</v>
      </c>
      <c r="C1" s="183" t="s">
        <v>33</v>
      </c>
      <c r="D1" s="213" t="s">
        <v>138</v>
      </c>
      <c r="E1" s="213" t="s">
        <v>1</v>
      </c>
      <c r="F1" s="213" t="s">
        <v>139</v>
      </c>
      <c r="G1" s="213"/>
      <c r="H1" s="213"/>
      <c r="I1" s="234" t="s">
        <v>22</v>
      </c>
    </row>
    <row r="2" spans="1:9" s="14" customFormat="1" ht="15">
      <c r="A2" s="214"/>
      <c r="B2" s="216"/>
      <c r="C2" s="217"/>
      <c r="D2" s="218"/>
      <c r="E2" s="218"/>
      <c r="F2" s="134" t="s">
        <v>32</v>
      </c>
      <c r="G2" s="134" t="s">
        <v>31</v>
      </c>
      <c r="H2" s="134" t="s">
        <v>45</v>
      </c>
      <c r="I2" s="235"/>
    </row>
    <row r="3" spans="1:9" ht="15" customHeight="1">
      <c r="A3" s="55">
        <v>1</v>
      </c>
      <c r="B3" s="210" t="s">
        <v>30</v>
      </c>
      <c r="C3" s="211"/>
      <c r="D3" s="211"/>
      <c r="E3" s="211"/>
      <c r="F3" s="211"/>
      <c r="G3" s="211"/>
      <c r="H3" s="212"/>
      <c r="I3" s="52">
        <f>SUM(I4:I6)</f>
        <v>1431.54</v>
      </c>
    </row>
    <row r="4" spans="1:9" s="22" customFormat="1" ht="59.25" customHeight="1">
      <c r="A4" s="18" t="s">
        <v>3</v>
      </c>
      <c r="B4" s="18" t="s">
        <v>69</v>
      </c>
      <c r="C4" s="19" t="s">
        <v>140</v>
      </c>
      <c r="D4" s="18" t="s">
        <v>8</v>
      </c>
      <c r="E4" s="20">
        <v>21</v>
      </c>
      <c r="F4" s="21">
        <v>0</v>
      </c>
      <c r="G4" s="21">
        <v>44.55</v>
      </c>
      <c r="H4" s="21">
        <f>SUM(G4+F4)</f>
        <v>44.55</v>
      </c>
      <c r="I4" s="35">
        <f>SUM(H4*E4)</f>
        <v>935.55</v>
      </c>
    </row>
    <row r="5" spans="1:9" s="22" customFormat="1" ht="31.5">
      <c r="A5" s="18" t="s">
        <v>20</v>
      </c>
      <c r="B5" s="18" t="s">
        <v>77</v>
      </c>
      <c r="C5" s="19" t="s">
        <v>151</v>
      </c>
      <c r="D5" s="18" t="s">
        <v>8</v>
      </c>
      <c r="E5" s="20">
        <v>9</v>
      </c>
      <c r="F5" s="21">
        <v>0</v>
      </c>
      <c r="G5" s="21">
        <v>45.87</v>
      </c>
      <c r="H5" s="21">
        <f>SUM(G5+F5)</f>
        <v>45.87</v>
      </c>
      <c r="I5" s="35">
        <f aca="true" t="shared" si="0" ref="I5:I24">SUM(H5*E5)</f>
        <v>412.83</v>
      </c>
    </row>
    <row r="6" spans="1:9" s="22" customFormat="1" ht="31.5">
      <c r="A6" s="18" t="s">
        <v>19</v>
      </c>
      <c r="B6" s="18" t="s">
        <v>70</v>
      </c>
      <c r="C6" s="19" t="s">
        <v>150</v>
      </c>
      <c r="D6" s="18" t="s">
        <v>8</v>
      </c>
      <c r="E6" s="20">
        <v>6</v>
      </c>
      <c r="F6" s="21">
        <v>0</v>
      </c>
      <c r="G6" s="21">
        <v>13.86</v>
      </c>
      <c r="H6" s="21">
        <f>SUM(G6+F6)</f>
        <v>13.86</v>
      </c>
      <c r="I6" s="35">
        <f t="shared" si="0"/>
        <v>83.16</v>
      </c>
    </row>
    <row r="7" spans="1:9" s="22" customFormat="1" ht="15.75">
      <c r="A7" s="17"/>
      <c r="B7" s="18"/>
      <c r="C7" s="19"/>
      <c r="D7" s="18"/>
      <c r="E7" s="20"/>
      <c r="F7" s="21"/>
      <c r="G7" s="21"/>
      <c r="H7" s="21"/>
      <c r="I7" s="35">
        <f t="shared" si="0"/>
        <v>0</v>
      </c>
    </row>
    <row r="8" spans="1:9" s="22" customFormat="1" ht="15" customHeight="1">
      <c r="A8" s="55">
        <v>2</v>
      </c>
      <c r="B8" s="238" t="s">
        <v>43</v>
      </c>
      <c r="C8" s="239"/>
      <c r="D8" s="239"/>
      <c r="E8" s="239"/>
      <c r="F8" s="239"/>
      <c r="G8" s="239"/>
      <c r="H8" s="240"/>
      <c r="I8" s="52">
        <f>SUM(I9:I11)</f>
        <v>12424.9</v>
      </c>
    </row>
    <row r="9" spans="1:13" s="15" customFormat="1" ht="31.5">
      <c r="A9" s="18" t="s">
        <v>15</v>
      </c>
      <c r="B9" s="18" t="s">
        <v>78</v>
      </c>
      <c r="C9" s="19" t="s">
        <v>147</v>
      </c>
      <c r="D9" s="18" t="s">
        <v>16</v>
      </c>
      <c r="E9" s="20">
        <v>88</v>
      </c>
      <c r="F9" s="21">
        <v>5.6</v>
      </c>
      <c r="G9" s="21">
        <v>1.9</v>
      </c>
      <c r="H9" s="21">
        <f>SUM(G9+F9)</f>
        <v>7.5</v>
      </c>
      <c r="I9" s="35">
        <f t="shared" si="0"/>
        <v>660</v>
      </c>
      <c r="K9" s="22"/>
      <c r="L9" s="22"/>
      <c r="M9" s="22"/>
    </row>
    <row r="10" spans="1:13" s="15" customFormat="1" ht="31.5">
      <c r="A10" s="18" t="s">
        <v>247</v>
      </c>
      <c r="B10" s="18" t="s">
        <v>79</v>
      </c>
      <c r="C10" s="19" t="s">
        <v>148</v>
      </c>
      <c r="D10" s="18" t="s">
        <v>16</v>
      </c>
      <c r="E10" s="20">
        <v>403</v>
      </c>
      <c r="F10" s="21">
        <v>4.96</v>
      </c>
      <c r="G10" s="21">
        <v>1.9</v>
      </c>
      <c r="H10" s="21">
        <f>SUM(G10+F10)</f>
        <v>6.859999999999999</v>
      </c>
      <c r="I10" s="35">
        <f t="shared" si="0"/>
        <v>2764.58</v>
      </c>
      <c r="J10" s="23"/>
      <c r="K10" s="22"/>
      <c r="L10" s="22"/>
      <c r="M10" s="22"/>
    </row>
    <row r="11" spans="1:13" s="15" customFormat="1" ht="31.5">
      <c r="A11" s="18" t="s">
        <v>248</v>
      </c>
      <c r="B11" s="18" t="s">
        <v>79</v>
      </c>
      <c r="C11" s="19" t="s">
        <v>149</v>
      </c>
      <c r="D11" s="18" t="s">
        <v>16</v>
      </c>
      <c r="E11" s="20">
        <v>1312</v>
      </c>
      <c r="F11" s="21">
        <v>4.96</v>
      </c>
      <c r="G11" s="21">
        <v>1.9</v>
      </c>
      <c r="H11" s="21">
        <f>SUM(G11+F11)</f>
        <v>6.859999999999999</v>
      </c>
      <c r="I11" s="35">
        <f t="shared" si="0"/>
        <v>9000.32</v>
      </c>
      <c r="J11" s="23"/>
      <c r="K11" s="22"/>
      <c r="L11" s="22"/>
      <c r="M11" s="22"/>
    </row>
    <row r="12" spans="1:13" s="15" customFormat="1" ht="15.75">
      <c r="A12" s="17"/>
      <c r="B12" s="18"/>
      <c r="C12" s="19"/>
      <c r="D12" s="18"/>
      <c r="E12" s="20"/>
      <c r="F12" s="21"/>
      <c r="G12" s="21"/>
      <c r="H12" s="21"/>
      <c r="I12" s="35">
        <f t="shared" si="0"/>
        <v>0</v>
      </c>
      <c r="J12" s="23"/>
      <c r="K12" s="22"/>
      <c r="L12" s="22"/>
      <c r="M12" s="22"/>
    </row>
    <row r="13" spans="1:13" s="24" customFormat="1" ht="15" customHeight="1">
      <c r="A13" s="55">
        <v>3</v>
      </c>
      <c r="B13" s="238" t="s">
        <v>17</v>
      </c>
      <c r="C13" s="239"/>
      <c r="D13" s="239"/>
      <c r="E13" s="239"/>
      <c r="F13" s="239"/>
      <c r="G13" s="239"/>
      <c r="H13" s="240"/>
      <c r="I13" s="52">
        <f>SUM(I14:I15)</f>
        <v>8692.39</v>
      </c>
      <c r="K13" s="22"/>
      <c r="L13" s="22"/>
      <c r="M13" s="22"/>
    </row>
    <row r="14" spans="1:13" ht="15.75">
      <c r="A14" s="18" t="s">
        <v>7</v>
      </c>
      <c r="B14" s="18" t="s">
        <v>71</v>
      </c>
      <c r="C14" s="19" t="s">
        <v>146</v>
      </c>
      <c r="D14" s="18" t="s">
        <v>8</v>
      </c>
      <c r="E14" s="20">
        <v>23</v>
      </c>
      <c r="F14" s="21">
        <v>226.21</v>
      </c>
      <c r="G14" s="21">
        <v>89.1</v>
      </c>
      <c r="H14" s="21">
        <f>SUM(G14+F14)</f>
        <v>315.31</v>
      </c>
      <c r="I14" s="35">
        <f t="shared" si="0"/>
        <v>7252.13</v>
      </c>
      <c r="K14" s="22"/>
      <c r="L14" s="22"/>
      <c r="M14" s="22"/>
    </row>
    <row r="15" spans="1:13" ht="31.5">
      <c r="A15" s="18" t="s">
        <v>37</v>
      </c>
      <c r="B15" s="18" t="s">
        <v>80</v>
      </c>
      <c r="C15" s="19" t="s">
        <v>145</v>
      </c>
      <c r="D15" s="18" t="s">
        <v>8</v>
      </c>
      <c r="E15" s="20">
        <v>23</v>
      </c>
      <c r="F15" s="21">
        <v>0</v>
      </c>
      <c r="G15" s="21">
        <v>62.62</v>
      </c>
      <c r="H15" s="21">
        <f>SUM(G15+F15)</f>
        <v>62.62</v>
      </c>
      <c r="I15" s="35">
        <f t="shared" si="0"/>
        <v>1440.26</v>
      </c>
      <c r="K15" s="22"/>
      <c r="L15" s="22"/>
      <c r="M15" s="22"/>
    </row>
    <row r="16" spans="1:13" ht="15.75">
      <c r="A16" s="17"/>
      <c r="B16" s="18"/>
      <c r="C16" s="19"/>
      <c r="D16" s="18"/>
      <c r="E16" s="20"/>
      <c r="F16" s="21"/>
      <c r="G16" s="21"/>
      <c r="H16" s="21"/>
      <c r="I16" s="35">
        <f t="shared" si="0"/>
        <v>0</v>
      </c>
      <c r="K16" s="22"/>
      <c r="L16" s="22"/>
      <c r="M16" s="22"/>
    </row>
    <row r="17" spans="1:13" ht="15" customHeight="1">
      <c r="A17" s="55">
        <v>4</v>
      </c>
      <c r="B17" s="238" t="s">
        <v>38</v>
      </c>
      <c r="C17" s="239"/>
      <c r="D17" s="239"/>
      <c r="E17" s="239"/>
      <c r="F17" s="239"/>
      <c r="G17" s="239"/>
      <c r="H17" s="240"/>
      <c r="I17" s="52">
        <f>I18</f>
        <v>1488.8</v>
      </c>
      <c r="K17" s="22"/>
      <c r="L17" s="22"/>
      <c r="M17" s="22"/>
    </row>
    <row r="18" spans="1:13" ht="31.5">
      <c r="A18" s="18" t="s">
        <v>207</v>
      </c>
      <c r="B18" s="18" t="s">
        <v>100</v>
      </c>
      <c r="C18" s="19" t="s">
        <v>144</v>
      </c>
      <c r="D18" s="18" t="s">
        <v>6</v>
      </c>
      <c r="E18" s="20">
        <v>20</v>
      </c>
      <c r="F18" s="21">
        <v>47.66</v>
      </c>
      <c r="G18" s="21">
        <v>26.78</v>
      </c>
      <c r="H18" s="21">
        <f>SUM(G18+F18)</f>
        <v>74.44</v>
      </c>
      <c r="I18" s="35">
        <f t="shared" si="0"/>
        <v>1488.8</v>
      </c>
      <c r="K18" s="22"/>
      <c r="L18" s="22"/>
      <c r="M18" s="22"/>
    </row>
    <row r="19" spans="1:13" ht="15.75">
      <c r="A19" s="17"/>
      <c r="B19" s="18"/>
      <c r="C19" s="19"/>
      <c r="D19" s="18" t="s">
        <v>4</v>
      </c>
      <c r="E19" s="20"/>
      <c r="F19" s="21"/>
      <c r="G19" s="21"/>
      <c r="H19" s="21"/>
      <c r="I19" s="35">
        <f t="shared" si="0"/>
        <v>0</v>
      </c>
      <c r="K19" s="22"/>
      <c r="L19" s="22"/>
      <c r="M19" s="22"/>
    </row>
    <row r="20" spans="1:13" ht="15" customHeight="1">
      <c r="A20" s="55">
        <v>5</v>
      </c>
      <c r="B20" s="238" t="s">
        <v>21</v>
      </c>
      <c r="C20" s="239"/>
      <c r="D20" s="239"/>
      <c r="E20" s="239"/>
      <c r="F20" s="239"/>
      <c r="G20" s="239"/>
      <c r="H20" s="240"/>
      <c r="I20" s="52">
        <f>I21</f>
        <v>8181.1500000000015</v>
      </c>
      <c r="K20" s="22"/>
      <c r="L20" s="22"/>
      <c r="M20" s="22"/>
    </row>
    <row r="21" spans="1:13" ht="31.5">
      <c r="A21" s="18" t="s">
        <v>211</v>
      </c>
      <c r="B21" s="18" t="s">
        <v>81</v>
      </c>
      <c r="C21" s="19" t="s">
        <v>152</v>
      </c>
      <c r="D21" s="18" t="s">
        <v>8</v>
      </c>
      <c r="E21" s="20">
        <v>15</v>
      </c>
      <c r="F21" s="21">
        <v>288.49</v>
      </c>
      <c r="G21" s="21">
        <v>256.92</v>
      </c>
      <c r="H21" s="21">
        <f>SUM(G21+F21)</f>
        <v>545.4100000000001</v>
      </c>
      <c r="I21" s="35">
        <f t="shared" si="0"/>
        <v>8181.1500000000015</v>
      </c>
      <c r="K21" s="22"/>
      <c r="L21" s="22"/>
      <c r="M21" s="22"/>
    </row>
    <row r="22" spans="1:13" ht="15.75">
      <c r="A22" s="17"/>
      <c r="B22" s="18"/>
      <c r="C22" s="19" t="s">
        <v>4</v>
      </c>
      <c r="D22" s="18"/>
      <c r="E22" s="20"/>
      <c r="F22" s="21"/>
      <c r="G22" s="21"/>
      <c r="H22" s="21"/>
      <c r="I22" s="35">
        <f t="shared" si="0"/>
        <v>0</v>
      </c>
      <c r="K22" s="22"/>
      <c r="L22" s="22"/>
      <c r="M22" s="22"/>
    </row>
    <row r="23" spans="1:13" ht="15">
      <c r="A23" s="55">
        <v>6</v>
      </c>
      <c r="B23" s="238" t="s">
        <v>18</v>
      </c>
      <c r="C23" s="239"/>
      <c r="D23" s="239"/>
      <c r="E23" s="239"/>
      <c r="F23" s="239"/>
      <c r="G23" s="239"/>
      <c r="H23" s="240"/>
      <c r="I23" s="52">
        <f>I24</f>
        <v>5684.4</v>
      </c>
      <c r="K23" s="22"/>
      <c r="L23" s="22"/>
      <c r="M23" s="22"/>
    </row>
    <row r="24" spans="1:13" ht="15.75">
      <c r="A24" s="18" t="s">
        <v>11</v>
      </c>
      <c r="B24" s="18" t="s">
        <v>101</v>
      </c>
      <c r="C24" s="19" t="s">
        <v>153</v>
      </c>
      <c r="D24" s="18" t="s">
        <v>6</v>
      </c>
      <c r="E24" s="20">
        <v>90</v>
      </c>
      <c r="F24" s="21">
        <v>20.36</v>
      </c>
      <c r="G24" s="21">
        <v>42.8</v>
      </c>
      <c r="H24" s="21">
        <f>SUM(G24+F24)</f>
        <v>63.16</v>
      </c>
      <c r="I24" s="35">
        <f t="shared" si="0"/>
        <v>5684.4</v>
      </c>
      <c r="K24" s="22"/>
      <c r="L24" s="22"/>
      <c r="M24" s="22"/>
    </row>
    <row r="25" spans="1:9" ht="15.75">
      <c r="A25" s="17"/>
      <c r="B25" s="18"/>
      <c r="C25" s="19"/>
      <c r="D25" s="18"/>
      <c r="E25" s="20"/>
      <c r="F25" s="21"/>
      <c r="G25" s="21"/>
      <c r="H25" s="21"/>
      <c r="I25" s="35"/>
    </row>
    <row r="26" spans="1:9" ht="15">
      <c r="A26" s="229" t="s">
        <v>22</v>
      </c>
      <c r="B26" s="230"/>
      <c r="C26" s="230"/>
      <c r="D26" s="230"/>
      <c r="E26" s="230"/>
      <c r="F26" s="230"/>
      <c r="G26" s="231"/>
      <c r="H26" s="232">
        <f>I3+I8+I13+I17+I20+I23</f>
        <v>37903.18</v>
      </c>
      <c r="I26" s="233"/>
    </row>
    <row r="27" spans="1:9" ht="15">
      <c r="A27" s="219" t="s">
        <v>279</v>
      </c>
      <c r="B27" s="220"/>
      <c r="C27" s="220"/>
      <c r="D27" s="220"/>
      <c r="E27" s="220"/>
      <c r="F27" s="220"/>
      <c r="G27" s="221"/>
      <c r="H27" s="236">
        <f>H26*0.2565</f>
        <v>9722.16567</v>
      </c>
      <c r="I27" s="237"/>
    </row>
    <row r="28" spans="1:9" ht="15">
      <c r="A28" s="224" t="s">
        <v>35</v>
      </c>
      <c r="B28" s="225"/>
      <c r="C28" s="225"/>
      <c r="D28" s="225"/>
      <c r="E28" s="225"/>
      <c r="F28" s="225"/>
      <c r="G28" s="226"/>
      <c r="H28" s="227">
        <f>SUM(H26:I27)</f>
        <v>47625.34567</v>
      </c>
      <c r="I28" s="228"/>
    </row>
    <row r="29" spans="1:9" ht="12.75">
      <c r="A29" s="78"/>
      <c r="B29" s="79"/>
      <c r="C29" s="80"/>
      <c r="D29" s="80"/>
      <c r="E29" s="80"/>
      <c r="F29" s="80"/>
      <c r="G29" s="80"/>
      <c r="H29" s="80"/>
      <c r="I29" s="135"/>
    </row>
    <row r="30" spans="1:9" ht="15.75">
      <c r="A30" s="68"/>
      <c r="B30" s="194" t="s">
        <v>249</v>
      </c>
      <c r="C30" s="194"/>
      <c r="D30" s="194"/>
      <c r="E30" s="194"/>
      <c r="F30" s="194"/>
      <c r="G30" s="194"/>
      <c r="H30" s="194"/>
      <c r="I30" s="136"/>
    </row>
    <row r="31" spans="1:9" ht="12.75">
      <c r="A31" s="68"/>
      <c r="B31" s="81"/>
      <c r="C31" s="82"/>
      <c r="D31" s="82"/>
      <c r="E31" s="82"/>
      <c r="F31" s="82"/>
      <c r="G31" s="82"/>
      <c r="H31" s="82"/>
      <c r="I31" s="136"/>
    </row>
    <row r="32" spans="1:9" ht="12.75">
      <c r="A32" s="73"/>
      <c r="B32" s="83"/>
      <c r="C32" s="84"/>
      <c r="D32" s="84"/>
      <c r="E32" s="84"/>
      <c r="F32" s="84"/>
      <c r="G32" s="84"/>
      <c r="H32" s="84"/>
      <c r="I32" s="137"/>
    </row>
    <row r="33" spans="2:9" ht="12.75">
      <c r="B33" s="1"/>
      <c r="C33"/>
      <c r="D33"/>
      <c r="E33"/>
      <c r="F33"/>
      <c r="G33"/>
      <c r="H33"/>
      <c r="I33" s="138"/>
    </row>
    <row r="34" spans="2:9" ht="12.75">
      <c r="B34" s="1"/>
      <c r="C34"/>
      <c r="D34"/>
      <c r="E34"/>
      <c r="F34"/>
      <c r="G34"/>
      <c r="H34"/>
      <c r="I34" s="138"/>
    </row>
    <row r="35" spans="2:9" ht="12.75">
      <c r="B35" s="1"/>
      <c r="C35"/>
      <c r="D35"/>
      <c r="E35"/>
      <c r="F35"/>
      <c r="G35"/>
      <c r="H35"/>
      <c r="I35" s="138"/>
    </row>
    <row r="36" spans="2:9" ht="12.75">
      <c r="B36" s="1"/>
      <c r="C36"/>
      <c r="D36"/>
      <c r="E36"/>
      <c r="F36"/>
      <c r="G36"/>
      <c r="H36"/>
      <c r="I36" s="138"/>
    </row>
    <row r="37" spans="2:9" ht="12.75">
      <c r="B37" s="1"/>
      <c r="C37"/>
      <c r="D37"/>
      <c r="E37"/>
      <c r="F37"/>
      <c r="G37"/>
      <c r="H37"/>
      <c r="I37" s="138"/>
    </row>
    <row r="38" spans="2:9" ht="12.75">
      <c r="B38" s="1"/>
      <c r="C38"/>
      <c r="D38"/>
      <c r="E38"/>
      <c r="F38"/>
      <c r="G38"/>
      <c r="H38"/>
      <c r="I38" s="138"/>
    </row>
    <row r="39" spans="2:9" ht="12.75">
      <c r="B39" s="1"/>
      <c r="C39"/>
      <c r="D39"/>
      <c r="E39"/>
      <c r="F39"/>
      <c r="G39"/>
      <c r="H39"/>
      <c r="I39" s="138"/>
    </row>
    <row r="40" spans="2:9" ht="12.75">
      <c r="B40" s="1"/>
      <c r="C40"/>
      <c r="D40"/>
      <c r="E40"/>
      <c r="F40"/>
      <c r="G40"/>
      <c r="H40"/>
      <c r="I40" s="138"/>
    </row>
    <row r="41" spans="2:9" ht="12.75">
      <c r="B41" s="1"/>
      <c r="C41"/>
      <c r="D41"/>
      <c r="E41"/>
      <c r="F41"/>
      <c r="G41"/>
      <c r="H41"/>
      <c r="I41" s="138"/>
    </row>
    <row r="42" spans="2:9" ht="12.75">
      <c r="B42" s="1"/>
      <c r="C42"/>
      <c r="D42"/>
      <c r="E42"/>
      <c r="F42"/>
      <c r="G42"/>
      <c r="H42"/>
      <c r="I42" s="138"/>
    </row>
    <row r="43" spans="2:9" ht="12.75">
      <c r="B43" s="1"/>
      <c r="C43"/>
      <c r="D43"/>
      <c r="E43"/>
      <c r="F43"/>
      <c r="G43"/>
      <c r="H43"/>
      <c r="I43" s="138"/>
    </row>
    <row r="44" spans="2:9" ht="12.75">
      <c r="B44" s="1"/>
      <c r="C44"/>
      <c r="D44"/>
      <c r="E44"/>
      <c r="F44"/>
      <c r="G44"/>
      <c r="H44"/>
      <c r="I44" s="138"/>
    </row>
    <row r="45" spans="2:9" ht="12.75">
      <c r="B45" s="1"/>
      <c r="C45"/>
      <c r="D45"/>
      <c r="E45"/>
      <c r="F45"/>
      <c r="G45"/>
      <c r="H45"/>
      <c r="I45" s="138"/>
    </row>
    <row r="46" spans="2:9" ht="12.75">
      <c r="B46" s="1"/>
      <c r="C46"/>
      <c r="D46"/>
      <c r="E46"/>
      <c r="F46"/>
      <c r="G46"/>
      <c r="H46"/>
      <c r="I46" s="138"/>
    </row>
    <row r="47" spans="2:9" ht="12.75">
      <c r="B47" s="1"/>
      <c r="C47"/>
      <c r="D47"/>
      <c r="E47"/>
      <c r="F47"/>
      <c r="G47"/>
      <c r="H47"/>
      <c r="I47" s="138"/>
    </row>
    <row r="48" spans="2:9" ht="12.75">
      <c r="B48" s="1"/>
      <c r="C48"/>
      <c r="D48"/>
      <c r="E48"/>
      <c r="F48"/>
      <c r="G48"/>
      <c r="H48"/>
      <c r="I48" s="138"/>
    </row>
    <row r="49" spans="2:9" ht="12.75">
      <c r="B49" s="1"/>
      <c r="C49"/>
      <c r="D49"/>
      <c r="E49"/>
      <c r="F49"/>
      <c r="G49"/>
      <c r="H49"/>
      <c r="I49" s="138"/>
    </row>
    <row r="50" spans="2:9" ht="12.75">
      <c r="B50" s="1"/>
      <c r="C50"/>
      <c r="D50"/>
      <c r="E50"/>
      <c r="F50"/>
      <c r="G50"/>
      <c r="H50"/>
      <c r="I50" s="138"/>
    </row>
    <row r="51" spans="2:9" ht="12.75">
      <c r="B51" s="1"/>
      <c r="C51"/>
      <c r="D51"/>
      <c r="E51"/>
      <c r="F51"/>
      <c r="G51"/>
      <c r="H51"/>
      <c r="I51" s="138"/>
    </row>
    <row r="52" spans="2:9" ht="12.75">
      <c r="B52" s="1"/>
      <c r="C52"/>
      <c r="D52"/>
      <c r="E52"/>
      <c r="F52"/>
      <c r="G52"/>
      <c r="H52"/>
      <c r="I52" s="138"/>
    </row>
    <row r="53" spans="2:9" ht="12.75">
      <c r="B53" s="1"/>
      <c r="C53"/>
      <c r="D53"/>
      <c r="E53"/>
      <c r="F53"/>
      <c r="G53"/>
      <c r="H53"/>
      <c r="I53" s="138"/>
    </row>
    <row r="54" spans="2:9" ht="12.75">
      <c r="B54" s="1"/>
      <c r="C54"/>
      <c r="D54"/>
      <c r="E54"/>
      <c r="F54"/>
      <c r="G54"/>
      <c r="H54"/>
      <c r="I54" s="138"/>
    </row>
    <row r="55" spans="2:9" ht="12.75">
      <c r="B55" s="1"/>
      <c r="C55"/>
      <c r="D55"/>
      <c r="E55"/>
      <c r="F55"/>
      <c r="G55"/>
      <c r="H55"/>
      <c r="I55" s="138"/>
    </row>
    <row r="56" spans="2:9" ht="12.75">
      <c r="B56" s="1"/>
      <c r="C56"/>
      <c r="D56"/>
      <c r="E56"/>
      <c r="F56"/>
      <c r="G56"/>
      <c r="H56"/>
      <c r="I56" s="138"/>
    </row>
    <row r="57" spans="2:9" ht="12.75">
      <c r="B57" s="1"/>
      <c r="C57"/>
      <c r="D57"/>
      <c r="E57"/>
      <c r="F57"/>
      <c r="G57"/>
      <c r="H57"/>
      <c r="I57" s="138"/>
    </row>
    <row r="58" spans="1:9" ht="12.75">
      <c r="A58" s="14" t="s">
        <v>4</v>
      </c>
      <c r="B58" s="1"/>
      <c r="C58"/>
      <c r="D58"/>
      <c r="E58"/>
      <c r="F58"/>
      <c r="G58"/>
      <c r="H58"/>
      <c r="I58" s="138"/>
    </row>
    <row r="59" spans="2:9" ht="12.75">
      <c r="B59" s="1"/>
      <c r="C59"/>
      <c r="D59"/>
      <c r="E59"/>
      <c r="F59"/>
      <c r="G59"/>
      <c r="H59"/>
      <c r="I59" s="138"/>
    </row>
    <row r="60" spans="2:9" ht="12.75">
      <c r="B60" s="1"/>
      <c r="C60"/>
      <c r="D60"/>
      <c r="E60"/>
      <c r="F60"/>
      <c r="G60"/>
      <c r="H60"/>
      <c r="I60" s="138"/>
    </row>
    <row r="61" spans="2:9" ht="12.75">
      <c r="B61" s="1"/>
      <c r="C61"/>
      <c r="D61"/>
      <c r="E61"/>
      <c r="F61"/>
      <c r="G61"/>
      <c r="H61"/>
      <c r="I61" s="138"/>
    </row>
    <row r="62" spans="2:9" ht="12.75">
      <c r="B62" s="1"/>
      <c r="C62"/>
      <c r="D62"/>
      <c r="E62"/>
      <c r="F62"/>
      <c r="G62"/>
      <c r="H62"/>
      <c r="I62" s="138"/>
    </row>
    <row r="63" spans="2:13" ht="12.75">
      <c r="B63" s="1"/>
      <c r="C63"/>
      <c r="D63"/>
      <c r="E63"/>
      <c r="F63"/>
      <c r="G63"/>
      <c r="H63"/>
      <c r="I63" s="138"/>
      <c r="J63"/>
      <c r="K63"/>
      <c r="L63"/>
      <c r="M63"/>
    </row>
    <row r="64" spans="2:13" ht="12.75">
      <c r="B64" s="1"/>
      <c r="C64"/>
      <c r="D64"/>
      <c r="E64"/>
      <c r="F64"/>
      <c r="G64"/>
      <c r="H64"/>
      <c r="I64" s="138"/>
      <c r="J64"/>
      <c r="K64"/>
      <c r="L64"/>
      <c r="M64"/>
    </row>
    <row r="65" spans="2:13" ht="12.75">
      <c r="B65" s="1"/>
      <c r="C65"/>
      <c r="D65"/>
      <c r="E65"/>
      <c r="F65"/>
      <c r="G65"/>
      <c r="H65"/>
      <c r="I65" s="138"/>
      <c r="J65"/>
      <c r="K65"/>
      <c r="L65"/>
      <c r="M65"/>
    </row>
    <row r="66" spans="2:13" ht="12.75">
      <c r="B66" s="1"/>
      <c r="C66"/>
      <c r="D66"/>
      <c r="E66"/>
      <c r="F66"/>
      <c r="G66"/>
      <c r="H66"/>
      <c r="I66" s="138"/>
      <c r="J66"/>
      <c r="K66"/>
      <c r="L66"/>
      <c r="M66"/>
    </row>
    <row r="67" spans="2:13" ht="12.75">
      <c r="B67" s="1"/>
      <c r="C67"/>
      <c r="D67"/>
      <c r="E67"/>
      <c r="F67"/>
      <c r="G67"/>
      <c r="H67"/>
      <c r="I67" s="138"/>
      <c r="J67"/>
      <c r="K67"/>
      <c r="L67"/>
      <c r="M67"/>
    </row>
    <row r="68" spans="2:13" ht="12.75">
      <c r="B68" s="1"/>
      <c r="C68"/>
      <c r="D68"/>
      <c r="E68"/>
      <c r="F68"/>
      <c r="G68"/>
      <c r="H68"/>
      <c r="I68" s="138"/>
      <c r="J68"/>
      <c r="K68"/>
      <c r="L68"/>
      <c r="M68"/>
    </row>
    <row r="69" spans="2:13" ht="12.75">
      <c r="B69" s="1"/>
      <c r="C69"/>
      <c r="D69"/>
      <c r="E69"/>
      <c r="F69"/>
      <c r="G69"/>
      <c r="H69"/>
      <c r="I69" s="138"/>
      <c r="J69"/>
      <c r="K69"/>
      <c r="L69"/>
      <c r="M69"/>
    </row>
    <row r="70" spans="2:13" ht="12.75">
      <c r="B70" s="1"/>
      <c r="C70"/>
      <c r="D70"/>
      <c r="E70"/>
      <c r="F70"/>
      <c r="G70"/>
      <c r="H70"/>
      <c r="I70" s="138"/>
      <c r="J70"/>
      <c r="K70"/>
      <c r="L70"/>
      <c r="M70"/>
    </row>
    <row r="71" spans="2:13" ht="12.75">
      <c r="B71" s="1"/>
      <c r="C71"/>
      <c r="D71"/>
      <c r="E71"/>
      <c r="F71"/>
      <c r="G71"/>
      <c r="H71"/>
      <c r="I71" s="138"/>
      <c r="J71"/>
      <c r="K71"/>
      <c r="L71"/>
      <c r="M71"/>
    </row>
    <row r="72" spans="2:13" ht="12.75">
      <c r="B72" s="1"/>
      <c r="C72"/>
      <c r="D72"/>
      <c r="E72"/>
      <c r="F72"/>
      <c r="G72"/>
      <c r="H72"/>
      <c r="I72" s="138"/>
      <c r="J72"/>
      <c r="K72"/>
      <c r="L72"/>
      <c r="M72"/>
    </row>
    <row r="73" spans="2:13" ht="12.75">
      <c r="B73" s="1"/>
      <c r="C73"/>
      <c r="D73"/>
      <c r="E73"/>
      <c r="F73"/>
      <c r="G73"/>
      <c r="H73"/>
      <c r="I73" s="138"/>
      <c r="J73"/>
      <c r="K73"/>
      <c r="L73"/>
      <c r="M73"/>
    </row>
    <row r="74" spans="2:13" ht="12.75">
      <c r="B74" s="1"/>
      <c r="C74"/>
      <c r="D74"/>
      <c r="E74"/>
      <c r="F74"/>
      <c r="G74"/>
      <c r="H74"/>
      <c r="I74" s="138"/>
      <c r="J74"/>
      <c r="K74"/>
      <c r="L74"/>
      <c r="M74"/>
    </row>
  </sheetData>
  <sheetProtection/>
  <mergeCells count="20">
    <mergeCell ref="B17:H17"/>
    <mergeCell ref="B20:H20"/>
    <mergeCell ref="B23:H23"/>
    <mergeCell ref="B30:H30"/>
    <mergeCell ref="D1:D2"/>
    <mergeCell ref="E1:E2"/>
    <mergeCell ref="F1:H1"/>
    <mergeCell ref="B3:H3"/>
    <mergeCell ref="B8:H8"/>
    <mergeCell ref="B13:H13"/>
    <mergeCell ref="I1:I2"/>
    <mergeCell ref="A26:G26"/>
    <mergeCell ref="H26:I26"/>
    <mergeCell ref="A27:G27"/>
    <mergeCell ref="H27:I27"/>
    <mergeCell ref="A28:G28"/>
    <mergeCell ref="H28:I28"/>
    <mergeCell ref="A1:A2"/>
    <mergeCell ref="B1:B2"/>
    <mergeCell ref="C1:C2"/>
  </mergeCells>
  <printOptions gridLines="1" horizontalCentered="1"/>
  <pageMargins left="0.1968503937007874" right="0.1968503937007874" top="1.3779527559055118" bottom="0.984251968503937" header="0.1968503937007874" footer="0.1968503937007874"/>
  <pageSetup horizontalDpi="600" verticalDpi="600" orientation="landscape" paperSize="9" scale="67" r:id="rId2"/>
  <headerFooter>
    <oddHeader>&amp;L&amp;11&amp;G&amp;C&amp;"Ecofont Vera Sans,Regular"&amp;14
GARAGEM / OFICINA / DEPÓSITO&amp;R&amp;"Ecofont Vera Sans,Regular"&amp;11PLANILHA DE CUSTOS
Data Base Novembro/2018
CPOS 174
</oddHeader>
    <oddFooter>&amp;C&amp;"Ecofont Vera Sans,Regular"Av. Prof. Frederico Hermann Júnior, 345 - Prédio 12, 1° andar - Pinheiros - 05.459-010 São Paulo
(11) 2997-5000             www. fflorestal.sp.gov.br&amp;RPágina &amp;P de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5"/>
  <sheetViews>
    <sheetView showGridLines="0" showZeros="0" zoomScale="112" zoomScaleNormal="112" zoomScaleSheetLayoutView="100" workbookViewId="0" topLeftCell="A1">
      <selection activeCell="E25" sqref="E25"/>
    </sheetView>
  </sheetViews>
  <sheetFormatPr defaultColWidth="9.140625" defaultRowHeight="12.75"/>
  <cols>
    <col min="1" max="2" width="13.7109375" style="14" customWidth="1"/>
    <col min="3" max="3" width="60.7109375" style="25" customWidth="1"/>
    <col min="4" max="4" width="13.7109375" style="14" customWidth="1"/>
    <col min="5" max="9" width="13.7109375" style="26" customWidth="1"/>
    <col min="10" max="10" width="9.140625" style="16" customWidth="1"/>
    <col min="11" max="11" width="30.140625" style="16" customWidth="1"/>
    <col min="12" max="16384" width="9.140625" style="16" customWidth="1"/>
  </cols>
  <sheetData>
    <row r="1" spans="1:9" ht="15.75" customHeight="1">
      <c r="A1" s="181" t="s">
        <v>0</v>
      </c>
      <c r="B1" s="215" t="s">
        <v>120</v>
      </c>
      <c r="C1" s="183" t="s">
        <v>33</v>
      </c>
      <c r="D1" s="213" t="s">
        <v>138</v>
      </c>
      <c r="E1" s="213" t="s">
        <v>1</v>
      </c>
      <c r="F1" s="213" t="s">
        <v>139</v>
      </c>
      <c r="G1" s="213"/>
      <c r="H1" s="213"/>
      <c r="I1" s="208" t="s">
        <v>22</v>
      </c>
    </row>
    <row r="2" spans="1:9" s="14" customFormat="1" ht="15">
      <c r="A2" s="214"/>
      <c r="B2" s="216"/>
      <c r="C2" s="217"/>
      <c r="D2" s="218"/>
      <c r="E2" s="218"/>
      <c r="F2" s="134" t="s">
        <v>32</v>
      </c>
      <c r="G2" s="134" t="s">
        <v>31</v>
      </c>
      <c r="H2" s="134" t="s">
        <v>45</v>
      </c>
      <c r="I2" s="209"/>
    </row>
    <row r="3" spans="1:9" ht="15" customHeight="1">
      <c r="A3" s="55">
        <v>1</v>
      </c>
      <c r="B3" s="210" t="s">
        <v>44</v>
      </c>
      <c r="C3" s="211"/>
      <c r="D3" s="211"/>
      <c r="E3" s="211"/>
      <c r="F3" s="211"/>
      <c r="G3" s="211"/>
      <c r="H3" s="212"/>
      <c r="I3" s="52">
        <f>I4</f>
        <v>1477.5</v>
      </c>
    </row>
    <row r="4" spans="1:9" s="22" customFormat="1" ht="51.75" customHeight="1">
      <c r="A4" s="28" t="s">
        <v>3</v>
      </c>
      <c r="B4" s="28" t="s">
        <v>82</v>
      </c>
      <c r="C4" s="29" t="s">
        <v>143</v>
      </c>
      <c r="D4" s="28" t="s">
        <v>10</v>
      </c>
      <c r="E4" s="30">
        <v>30</v>
      </c>
      <c r="F4" s="31">
        <v>15.97</v>
      </c>
      <c r="G4" s="31">
        <v>33.28</v>
      </c>
      <c r="H4" s="141">
        <f>SUM(G4+F4)</f>
        <v>49.25</v>
      </c>
      <c r="I4" s="35">
        <f>SUM(H4*E4)</f>
        <v>1477.5</v>
      </c>
    </row>
    <row r="5" spans="1:9" s="22" customFormat="1" ht="15">
      <c r="A5" s="28"/>
      <c r="B5" s="28"/>
      <c r="C5" s="29"/>
      <c r="D5" s="28"/>
      <c r="E5" s="30"/>
      <c r="F5" s="31"/>
      <c r="G5" s="31"/>
      <c r="H5" s="28"/>
      <c r="I5" s="35">
        <f aca="true" t="shared" si="0" ref="I5:I13">SUM(H5*E5)</f>
        <v>0</v>
      </c>
    </row>
    <row r="6" spans="1:9" s="22" customFormat="1" ht="15" customHeight="1">
      <c r="A6" s="55">
        <v>2</v>
      </c>
      <c r="B6" s="238" t="s">
        <v>51</v>
      </c>
      <c r="C6" s="239"/>
      <c r="D6" s="239"/>
      <c r="E6" s="239"/>
      <c r="F6" s="239"/>
      <c r="G6" s="239"/>
      <c r="H6" s="240"/>
      <c r="I6" s="52">
        <f>I7</f>
        <v>5370.5306199999995</v>
      </c>
    </row>
    <row r="7" spans="1:13" s="33" customFormat="1" ht="31.5">
      <c r="A7" s="17" t="s">
        <v>15</v>
      </c>
      <c r="B7" s="18" t="s">
        <v>115</v>
      </c>
      <c r="C7" s="19" t="s">
        <v>142</v>
      </c>
      <c r="D7" s="18" t="s">
        <v>10</v>
      </c>
      <c r="E7" s="20">
        <v>70</v>
      </c>
      <c r="F7" s="21">
        <v>41.28</v>
      </c>
      <c r="G7" s="21">
        <v>32.3</v>
      </c>
      <c r="H7" s="21">
        <f>SUM(F7+G7)</f>
        <v>73.58</v>
      </c>
      <c r="I7" s="53">
        <f>(H7*E7)+((H7*E7)*0.0427)</f>
        <v>5370.5306199999995</v>
      </c>
      <c r="K7" s="22"/>
      <c r="L7" s="22"/>
      <c r="M7" s="22"/>
    </row>
    <row r="8" spans="1:9" s="22" customFormat="1" ht="15.75">
      <c r="A8" s="17"/>
      <c r="B8" s="18"/>
      <c r="C8" s="19"/>
      <c r="D8" s="18"/>
      <c r="E8" s="20"/>
      <c r="F8" s="21"/>
      <c r="G8" s="21"/>
      <c r="H8" s="21"/>
      <c r="I8" s="35">
        <f t="shared" si="0"/>
        <v>0</v>
      </c>
    </row>
    <row r="9" spans="1:9" s="22" customFormat="1" ht="15">
      <c r="A9" s="55">
        <v>3</v>
      </c>
      <c r="B9" s="238" t="s">
        <v>39</v>
      </c>
      <c r="C9" s="239"/>
      <c r="D9" s="239"/>
      <c r="E9" s="239"/>
      <c r="F9" s="239"/>
      <c r="G9" s="239"/>
      <c r="H9" s="240"/>
      <c r="I9" s="52">
        <f>I10</f>
        <v>509.5419999999999</v>
      </c>
    </row>
    <row r="10" spans="1:13" ht="15">
      <c r="A10" s="28" t="s">
        <v>7</v>
      </c>
      <c r="B10" s="28" t="s">
        <v>102</v>
      </c>
      <c r="C10" s="29" t="s">
        <v>141</v>
      </c>
      <c r="D10" s="28" t="s">
        <v>8</v>
      </c>
      <c r="E10" s="30">
        <v>4.6</v>
      </c>
      <c r="F10" s="31">
        <v>88.49</v>
      </c>
      <c r="G10" s="31">
        <v>22.28</v>
      </c>
      <c r="H10" s="141">
        <f>SUM(G10+F10)</f>
        <v>110.77</v>
      </c>
      <c r="I10" s="35">
        <f t="shared" si="0"/>
        <v>509.5419999999999</v>
      </c>
      <c r="K10" s="22"/>
      <c r="L10" s="22"/>
      <c r="M10" s="22"/>
    </row>
    <row r="11" spans="1:13" s="15" customFormat="1" ht="15">
      <c r="A11" s="28"/>
      <c r="B11" s="28"/>
      <c r="C11" s="29"/>
      <c r="D11" s="28"/>
      <c r="E11" s="30"/>
      <c r="F11" s="31"/>
      <c r="G11" s="31"/>
      <c r="H11" s="28"/>
      <c r="I11" s="35">
        <f t="shared" si="0"/>
        <v>0</v>
      </c>
      <c r="K11" s="22"/>
      <c r="L11" s="22"/>
      <c r="M11" s="22"/>
    </row>
    <row r="12" spans="1:13" s="15" customFormat="1" ht="15">
      <c r="A12" s="55">
        <v>4</v>
      </c>
      <c r="B12" s="238" t="s">
        <v>40</v>
      </c>
      <c r="C12" s="239"/>
      <c r="D12" s="239"/>
      <c r="E12" s="239"/>
      <c r="F12" s="239"/>
      <c r="G12" s="239"/>
      <c r="H12" s="240"/>
      <c r="I12" s="52">
        <f>I13</f>
        <v>267.29999999999995</v>
      </c>
      <c r="K12" s="22"/>
      <c r="L12" s="22"/>
      <c r="M12" s="22"/>
    </row>
    <row r="13" spans="1:13" s="15" customFormat="1" ht="30">
      <c r="A13" s="28" t="s">
        <v>207</v>
      </c>
      <c r="B13" s="28" t="s">
        <v>69</v>
      </c>
      <c r="C13" s="29" t="s">
        <v>140</v>
      </c>
      <c r="D13" s="28" t="s">
        <v>8</v>
      </c>
      <c r="E13" s="30">
        <v>6</v>
      </c>
      <c r="F13" s="31">
        <v>0</v>
      </c>
      <c r="G13" s="31">
        <v>44.55</v>
      </c>
      <c r="H13" s="141">
        <f>SUM(G13+F13)</f>
        <v>44.55</v>
      </c>
      <c r="I13" s="35">
        <f t="shared" si="0"/>
        <v>267.29999999999995</v>
      </c>
      <c r="K13" s="22"/>
      <c r="L13" s="22"/>
      <c r="M13" s="22"/>
    </row>
    <row r="14" spans="1:11" s="15" customFormat="1" ht="15">
      <c r="A14" s="28"/>
      <c r="B14" s="28"/>
      <c r="C14" s="29"/>
      <c r="D14" s="28"/>
      <c r="E14" s="30"/>
      <c r="F14" s="31"/>
      <c r="G14" s="31"/>
      <c r="H14" s="28"/>
      <c r="I14" s="35"/>
      <c r="K14" s="23"/>
    </row>
    <row r="15" spans="1:9" ht="15" customHeight="1">
      <c r="A15" s="229" t="s">
        <v>22</v>
      </c>
      <c r="B15" s="230"/>
      <c r="C15" s="230"/>
      <c r="D15" s="230"/>
      <c r="E15" s="230"/>
      <c r="F15" s="230"/>
      <c r="G15" s="231"/>
      <c r="H15" s="232">
        <f>I3+I6+I9+I12</f>
        <v>7624.872619999999</v>
      </c>
      <c r="I15" s="233"/>
    </row>
    <row r="16" spans="1:9" ht="12.75" customHeight="1">
      <c r="A16" s="219" t="s">
        <v>279</v>
      </c>
      <c r="B16" s="220"/>
      <c r="C16" s="220"/>
      <c r="D16" s="220"/>
      <c r="E16" s="220"/>
      <c r="F16" s="220"/>
      <c r="G16" s="221"/>
      <c r="H16" s="236">
        <f>H15*0.2565</f>
        <v>1955.7798270299998</v>
      </c>
      <c r="I16" s="237"/>
    </row>
    <row r="17" spans="1:9" ht="12.75" customHeight="1">
      <c r="A17" s="224" t="s">
        <v>35</v>
      </c>
      <c r="B17" s="225"/>
      <c r="C17" s="225"/>
      <c r="D17" s="225"/>
      <c r="E17" s="225"/>
      <c r="F17" s="225"/>
      <c r="G17" s="226"/>
      <c r="H17" s="227">
        <f>SUM(H15:I16)</f>
        <v>9580.65244703</v>
      </c>
      <c r="I17" s="228"/>
    </row>
    <row r="18" spans="1:9" ht="12.75">
      <c r="A18" s="63"/>
      <c r="B18" s="64"/>
      <c r="C18" s="65"/>
      <c r="D18" s="64"/>
      <c r="E18" s="66"/>
      <c r="F18" s="66"/>
      <c r="G18" s="66"/>
      <c r="H18" s="66"/>
      <c r="I18" s="67"/>
    </row>
    <row r="19" spans="1:9" ht="15.75">
      <c r="A19" s="68"/>
      <c r="B19" s="194" t="s">
        <v>249</v>
      </c>
      <c r="C19" s="194"/>
      <c r="D19" s="194"/>
      <c r="E19" s="194"/>
      <c r="F19" s="194"/>
      <c r="G19" s="194"/>
      <c r="H19" s="194"/>
      <c r="I19" s="69"/>
    </row>
    <row r="20" spans="1:9" ht="12.75">
      <c r="A20" s="68"/>
      <c r="B20" s="70"/>
      <c r="C20" s="71"/>
      <c r="D20" s="70"/>
      <c r="E20" s="85"/>
      <c r="F20" s="72"/>
      <c r="G20" s="72"/>
      <c r="H20" s="72"/>
      <c r="I20" s="69"/>
    </row>
    <row r="21" spans="1:9" ht="12.75">
      <c r="A21" s="73" t="s">
        <v>4</v>
      </c>
      <c r="B21" s="74"/>
      <c r="C21" s="75"/>
      <c r="D21" s="74"/>
      <c r="E21" s="76"/>
      <c r="F21" s="76"/>
      <c r="G21" s="76"/>
      <c r="H21" s="76"/>
      <c r="I21" s="77"/>
    </row>
    <row r="61" spans="2:6" ht="12.75">
      <c r="B61" s="1"/>
      <c r="C61"/>
      <c r="D61"/>
      <c r="E61"/>
      <c r="F61"/>
    </row>
    <row r="62" spans="2:6" ht="12.75">
      <c r="B62" s="1"/>
      <c r="C62"/>
      <c r="D62"/>
      <c r="E62"/>
      <c r="F62"/>
    </row>
    <row r="63" spans="2:6" ht="12.75">
      <c r="B63" s="1"/>
      <c r="C63"/>
      <c r="D63"/>
      <c r="E63"/>
      <c r="F63"/>
    </row>
    <row r="64" spans="2:6" ht="12.75">
      <c r="B64" s="1"/>
      <c r="C64"/>
      <c r="D64"/>
      <c r="E64"/>
      <c r="F64"/>
    </row>
    <row r="65" spans="2:6" ht="12.75">
      <c r="B65" s="1"/>
      <c r="C65"/>
      <c r="D65"/>
      <c r="E65"/>
      <c r="F65"/>
    </row>
    <row r="66" spans="2:6" ht="12.75">
      <c r="B66" s="1"/>
      <c r="C66"/>
      <c r="D66"/>
      <c r="E66"/>
      <c r="F66"/>
    </row>
    <row r="67" spans="2:6" ht="12.75">
      <c r="B67" s="1"/>
      <c r="C67"/>
      <c r="D67"/>
      <c r="E67"/>
      <c r="F67"/>
    </row>
    <row r="68" spans="2:6" ht="12.75">
      <c r="B68" s="1"/>
      <c r="C68"/>
      <c r="D68"/>
      <c r="E68"/>
      <c r="F68"/>
    </row>
    <row r="69" spans="2:6" ht="12.75">
      <c r="B69" s="1"/>
      <c r="C69"/>
      <c r="D69"/>
      <c r="E69"/>
      <c r="F69"/>
    </row>
    <row r="70" spans="2:6" ht="12.75">
      <c r="B70" s="1"/>
      <c r="C70"/>
      <c r="D70"/>
      <c r="E70"/>
      <c r="F70"/>
    </row>
    <row r="71" spans="2:6" ht="12.75">
      <c r="B71" s="1"/>
      <c r="C71"/>
      <c r="D71"/>
      <c r="E71"/>
      <c r="F71"/>
    </row>
    <row r="72" spans="2:6" ht="12.75">
      <c r="B72" s="1"/>
      <c r="C72"/>
      <c r="D72"/>
      <c r="E72"/>
      <c r="F72"/>
    </row>
    <row r="73" spans="2:6" ht="12.75">
      <c r="B73" s="1"/>
      <c r="C73"/>
      <c r="D73"/>
      <c r="E73"/>
      <c r="F73"/>
    </row>
    <row r="74" spans="2:6" ht="12.75">
      <c r="B74" s="1"/>
      <c r="C74"/>
      <c r="D74"/>
      <c r="E74"/>
      <c r="F74"/>
    </row>
    <row r="75" spans="2:6" ht="12.75">
      <c r="B75" s="1"/>
      <c r="C75"/>
      <c r="D75"/>
      <c r="E75"/>
      <c r="F75"/>
    </row>
    <row r="76" spans="2:6" ht="12.75">
      <c r="B76" s="1"/>
      <c r="C76"/>
      <c r="D76"/>
      <c r="E76"/>
      <c r="F76"/>
    </row>
    <row r="77" spans="2:6" ht="12.75">
      <c r="B77" s="1"/>
      <c r="C77"/>
      <c r="D77"/>
      <c r="E77"/>
      <c r="F77"/>
    </row>
    <row r="78" spans="2:6" ht="12.75">
      <c r="B78" s="1"/>
      <c r="C78"/>
      <c r="D78"/>
      <c r="E78"/>
      <c r="F78"/>
    </row>
    <row r="79" spans="2:6" ht="12.75">
      <c r="B79" s="1"/>
      <c r="C79"/>
      <c r="D79"/>
      <c r="E79"/>
      <c r="F79"/>
    </row>
    <row r="80" spans="2:6" ht="12.75">
      <c r="B80" s="1"/>
      <c r="C80"/>
      <c r="D80"/>
      <c r="E80"/>
      <c r="F80"/>
    </row>
    <row r="81" spans="2:6" ht="12.75">
      <c r="B81" s="1"/>
      <c r="C81"/>
      <c r="D81"/>
      <c r="E81"/>
      <c r="F81"/>
    </row>
    <row r="82" spans="2:6" ht="12.75">
      <c r="B82" s="1"/>
      <c r="C82"/>
      <c r="D82"/>
      <c r="E82"/>
      <c r="F82"/>
    </row>
    <row r="83" spans="2:6" ht="12.75">
      <c r="B83" s="1"/>
      <c r="C83"/>
      <c r="D83"/>
      <c r="E83"/>
      <c r="F83"/>
    </row>
    <row r="84" spans="2:6" ht="12.75">
      <c r="B84" s="1"/>
      <c r="C84"/>
      <c r="D84"/>
      <c r="E84"/>
      <c r="F84"/>
    </row>
    <row r="85" spans="2:6" ht="12.75">
      <c r="B85" s="1"/>
      <c r="C85"/>
      <c r="D85"/>
      <c r="E85"/>
      <c r="F85"/>
    </row>
  </sheetData>
  <sheetProtection/>
  <mergeCells count="18">
    <mergeCell ref="B19:H19"/>
    <mergeCell ref="B9:H9"/>
    <mergeCell ref="B12:H12"/>
    <mergeCell ref="A15:G15"/>
    <mergeCell ref="A16:G16"/>
    <mergeCell ref="A17:G17"/>
    <mergeCell ref="H15:I15"/>
    <mergeCell ref="H16:I16"/>
    <mergeCell ref="H17:I17"/>
    <mergeCell ref="I1:I2"/>
    <mergeCell ref="B3:H3"/>
    <mergeCell ref="B6:H6"/>
    <mergeCell ref="A1:A2"/>
    <mergeCell ref="B1:B2"/>
    <mergeCell ref="C1:C2"/>
    <mergeCell ref="D1:D2"/>
    <mergeCell ref="E1:E2"/>
    <mergeCell ref="F1:H1"/>
  </mergeCells>
  <printOptions gridLines="1" horizontalCentered="1"/>
  <pageMargins left="0.1968503937007874" right="0.1968503937007874" top="1.3779527559055118" bottom="0.984251968503937" header="0.1968503937007874" footer="0.1968503937007874"/>
  <pageSetup horizontalDpi="600" verticalDpi="600" orientation="landscape" paperSize="9" scale="67" r:id="rId2"/>
  <headerFooter>
    <oddHeader>&amp;L&amp;11&amp;G&amp;C&amp;"Ecofont Vera Sans,Regular"&amp;14
GARAGEM / OFICINA / DEPÓSITO&amp;R&amp;"Ecofont Vera Sans,Regular"&amp;11PLANILHA DE CUSTOS
Data Base Novembro/2018
CPOS 174
</oddHeader>
    <oddFooter>&amp;C&amp;"Ecofont Vera Sans,Regular"Av. Prof. Frederico Hermann Júnior, 345 - Prédio 12, 1° andar - Pinheiros - 05.459-010 São Paulo
(11) 2997-5000             www. fflorestal.sp.gov.br&amp;RPágina &amp;P de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="80" zoomScaleNormal="80" zoomScaleSheetLayoutView="120" zoomScalePageLayoutView="60" workbookViewId="0" topLeftCell="A1">
      <selection activeCell="B44" sqref="B44"/>
    </sheetView>
  </sheetViews>
  <sheetFormatPr defaultColWidth="9.140625" defaultRowHeight="12.75"/>
  <cols>
    <col min="1" max="1" width="20.28125" style="0" bestFit="1" customWidth="1"/>
    <col min="2" max="2" width="100.7109375" style="0" customWidth="1"/>
    <col min="3" max="3" width="5.57421875" style="0" bestFit="1" customWidth="1"/>
    <col min="4" max="4" width="12.7109375" style="0" customWidth="1"/>
    <col min="5" max="7" width="15.7109375" style="51" customWidth="1"/>
    <col min="8" max="8" width="17.7109375" style="51" customWidth="1"/>
  </cols>
  <sheetData>
    <row r="1" spans="1:8" ht="15.75">
      <c r="A1" s="243" t="s">
        <v>104</v>
      </c>
      <c r="B1" s="245" t="s">
        <v>33</v>
      </c>
      <c r="C1" s="247" t="s">
        <v>138</v>
      </c>
      <c r="D1" s="247" t="s">
        <v>1</v>
      </c>
      <c r="E1" s="249" t="s">
        <v>139</v>
      </c>
      <c r="F1" s="249"/>
      <c r="G1" s="249"/>
      <c r="H1" s="241" t="s">
        <v>201</v>
      </c>
    </row>
    <row r="2" spans="1:8" ht="15.75">
      <c r="A2" s="244"/>
      <c r="B2" s="246"/>
      <c r="C2" s="248"/>
      <c r="D2" s="248"/>
      <c r="E2" s="97">
        <v>1</v>
      </c>
      <c r="F2" s="97">
        <v>2</v>
      </c>
      <c r="G2" s="97">
        <v>3</v>
      </c>
      <c r="H2" s="242"/>
    </row>
    <row r="3" spans="1:8" ht="12.75">
      <c r="A3" s="98" t="s">
        <v>115</v>
      </c>
      <c r="B3" s="41" t="s">
        <v>195</v>
      </c>
      <c r="C3" s="41" t="s">
        <v>9</v>
      </c>
      <c r="D3" s="41">
        <v>4</v>
      </c>
      <c r="E3" s="45">
        <v>172.5</v>
      </c>
      <c r="F3" s="45">
        <v>116.9</v>
      </c>
      <c r="G3" s="47">
        <v>140.5</v>
      </c>
      <c r="H3" s="46">
        <f>(E3+F3+G3)/3</f>
        <v>143.29999999999998</v>
      </c>
    </row>
    <row r="4" spans="1:8" ht="12.75">
      <c r="A4" s="98" t="s">
        <v>115</v>
      </c>
      <c r="B4" s="41" t="s">
        <v>196</v>
      </c>
      <c r="C4" s="41" t="s">
        <v>9</v>
      </c>
      <c r="D4" s="41">
        <v>23</v>
      </c>
      <c r="E4" s="45">
        <v>105.95</v>
      </c>
      <c r="F4" s="45">
        <v>117.7</v>
      </c>
      <c r="G4" s="47">
        <v>140.5</v>
      </c>
      <c r="H4" s="46">
        <f aca="true" t="shared" si="0" ref="H4:H12">(E4+F4+G4)/3</f>
        <v>121.38333333333333</v>
      </c>
    </row>
    <row r="5" spans="1:8" ht="12.75">
      <c r="A5" s="98" t="s">
        <v>115</v>
      </c>
      <c r="B5" s="41" t="s">
        <v>197</v>
      </c>
      <c r="C5" s="41" t="s">
        <v>9</v>
      </c>
      <c r="D5" s="41">
        <v>14</v>
      </c>
      <c r="E5" s="45">
        <v>167.65</v>
      </c>
      <c r="F5" s="45">
        <v>122.8</v>
      </c>
      <c r="G5" s="45">
        <v>96.2</v>
      </c>
      <c r="H5" s="46">
        <f t="shared" si="0"/>
        <v>128.88333333333333</v>
      </c>
    </row>
    <row r="6" spans="1:8" ht="12.75">
      <c r="A6" s="98" t="s">
        <v>115</v>
      </c>
      <c r="B6" s="41" t="s">
        <v>198</v>
      </c>
      <c r="C6" s="41" t="s">
        <v>9</v>
      </c>
      <c r="D6" s="41">
        <v>3</v>
      </c>
      <c r="E6" s="47">
        <v>164.4</v>
      </c>
      <c r="F6" s="47">
        <v>175.46</v>
      </c>
      <c r="G6" s="47">
        <v>167.65</v>
      </c>
      <c r="H6" s="46">
        <f t="shared" si="0"/>
        <v>169.17</v>
      </c>
    </row>
    <row r="7" spans="1:8" ht="12.75">
      <c r="A7" s="98" t="s">
        <v>115</v>
      </c>
      <c r="B7" s="41" t="s">
        <v>199</v>
      </c>
      <c r="C7" s="41" t="s">
        <v>9</v>
      </c>
      <c r="D7" s="41">
        <v>4</v>
      </c>
      <c r="E7" s="45">
        <v>167.65</v>
      </c>
      <c r="F7" s="45">
        <v>122.8</v>
      </c>
      <c r="G7" s="45">
        <v>96.2</v>
      </c>
      <c r="H7" s="46">
        <f t="shared" si="0"/>
        <v>128.88333333333333</v>
      </c>
    </row>
    <row r="8" spans="1:8" ht="12.75">
      <c r="A8" s="98" t="s">
        <v>115</v>
      </c>
      <c r="B8" s="42" t="s">
        <v>204</v>
      </c>
      <c r="C8" s="41" t="s">
        <v>9</v>
      </c>
      <c r="D8" s="41">
        <v>68</v>
      </c>
      <c r="E8" s="45">
        <v>15.12</v>
      </c>
      <c r="F8" s="45">
        <v>16.74</v>
      </c>
      <c r="G8" s="47">
        <v>23.2</v>
      </c>
      <c r="H8" s="46">
        <f t="shared" si="0"/>
        <v>18.353333333333335</v>
      </c>
    </row>
    <row r="9" spans="1:8" ht="12.75">
      <c r="A9" s="98" t="s">
        <v>115</v>
      </c>
      <c r="B9" s="42" t="s">
        <v>205</v>
      </c>
      <c r="C9" s="41" t="s">
        <v>9</v>
      </c>
      <c r="D9" s="41">
        <v>132</v>
      </c>
      <c r="E9" s="47">
        <v>78.05</v>
      </c>
      <c r="F9" s="47">
        <v>81.18</v>
      </c>
      <c r="G9" s="47">
        <v>62.92</v>
      </c>
      <c r="H9" s="46">
        <f t="shared" si="0"/>
        <v>74.05000000000001</v>
      </c>
    </row>
    <row r="10" spans="1:8" ht="12.75">
      <c r="A10" s="98" t="s">
        <v>115</v>
      </c>
      <c r="B10" s="41" t="s">
        <v>200</v>
      </c>
      <c r="C10" s="41" t="s">
        <v>10</v>
      </c>
      <c r="D10" s="41">
        <v>1255</v>
      </c>
      <c r="E10" s="45">
        <v>1.81</v>
      </c>
      <c r="F10" s="45">
        <v>2.44</v>
      </c>
      <c r="G10" s="45">
        <v>3.96</v>
      </c>
      <c r="H10" s="46">
        <f t="shared" si="0"/>
        <v>2.736666666666667</v>
      </c>
    </row>
    <row r="11" spans="1:8" ht="12.75">
      <c r="A11" s="98" t="s">
        <v>115</v>
      </c>
      <c r="B11" s="42" t="s">
        <v>202</v>
      </c>
      <c r="C11" s="41" t="s">
        <v>9</v>
      </c>
      <c r="D11" s="41">
        <v>18</v>
      </c>
      <c r="E11" s="45">
        <v>243.55</v>
      </c>
      <c r="F11" s="45">
        <v>283</v>
      </c>
      <c r="G11" s="45">
        <v>247.6</v>
      </c>
      <c r="H11" s="46">
        <f t="shared" si="0"/>
        <v>258.05</v>
      </c>
    </row>
    <row r="12" spans="1:8" ht="12.75">
      <c r="A12" s="99" t="s">
        <v>115</v>
      </c>
      <c r="B12" s="43" t="s">
        <v>203</v>
      </c>
      <c r="C12" s="44" t="s">
        <v>9</v>
      </c>
      <c r="D12" s="44">
        <v>2</v>
      </c>
      <c r="E12" s="48">
        <v>188.75</v>
      </c>
      <c r="F12" s="49">
        <v>301.4</v>
      </c>
      <c r="G12" s="49">
        <v>245.6</v>
      </c>
      <c r="H12" s="50">
        <f t="shared" si="0"/>
        <v>245.25</v>
      </c>
    </row>
  </sheetData>
  <sheetProtection/>
  <mergeCells count="6">
    <mergeCell ref="H1:H2"/>
    <mergeCell ref="A1:A2"/>
    <mergeCell ref="B1:B2"/>
    <mergeCell ref="C1:C2"/>
    <mergeCell ref="D1:D2"/>
    <mergeCell ref="E1:G1"/>
  </mergeCells>
  <printOptions gridLines="1" horizontalCentered="1"/>
  <pageMargins left="0.1968503937007874" right="0.1968503937007874" top="1.3779527559055118" bottom="0.984251968503937" header="0.1968503937007874" footer="0.1968503937007874"/>
  <pageSetup horizontalDpi="600" verticalDpi="600" orientation="landscape" paperSize="9" scale="67" r:id="rId2"/>
  <headerFooter>
    <oddHeader>&amp;L&amp;11&amp;G&amp;C&amp;"Ecofont Vera Sans,Regular"&amp;14
GARAGEM / OFICINA / DEPÓSITO&amp;R&amp;"Ecofont Vera Sans,Regular"&amp;11PLANILHA DE CUSTOS
Data Base Novembro/2018
CPOS 174
</oddHeader>
    <oddFooter>&amp;C&amp;"Ecofont Vera Sans,Regular"Av. Prof. Frederico Hermann Júnior, 345 - Prédio 12, 1° andar - Pinheiros - 05.459-010 São Paulo
(11) 2997-5000             www. fflorestal.sp.gov.br&amp;RPágina &amp;P de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6.140625" style="163" customWidth="1"/>
    <col min="2" max="2" width="62.7109375" style="156" customWidth="1"/>
    <col min="3" max="3" width="13.28125" style="156" customWidth="1"/>
    <col min="4" max="16384" width="9.140625" style="156" customWidth="1"/>
  </cols>
  <sheetData>
    <row r="1" spans="1:3" ht="15.75">
      <c r="A1" s="250" t="s">
        <v>255</v>
      </c>
      <c r="B1" s="250"/>
      <c r="C1" s="250"/>
    </row>
    <row r="2" spans="1:3" ht="30" customHeight="1">
      <c r="A2" s="251" t="s">
        <v>256</v>
      </c>
      <c r="B2" s="251"/>
      <c r="C2" s="251"/>
    </row>
    <row r="3" spans="1:3" ht="12.75">
      <c r="A3" s="157">
        <v>1</v>
      </c>
      <c r="B3" s="158" t="s">
        <v>257</v>
      </c>
      <c r="C3" s="159"/>
    </row>
    <row r="4" spans="1:3" ht="12.75">
      <c r="A4" s="160" t="s">
        <v>3</v>
      </c>
      <c r="B4" s="161" t="s">
        <v>258</v>
      </c>
      <c r="C4" s="162">
        <v>0.074</v>
      </c>
    </row>
    <row r="5" spans="1:3" ht="12.75">
      <c r="A5" s="157">
        <v>2</v>
      </c>
      <c r="B5" s="158" t="s">
        <v>259</v>
      </c>
      <c r="C5" s="159"/>
    </row>
    <row r="6" spans="1:3" ht="12.75">
      <c r="A6" s="160" t="s">
        <v>15</v>
      </c>
      <c r="B6" s="161" t="s">
        <v>260</v>
      </c>
      <c r="C6" s="162">
        <v>0.04</v>
      </c>
    </row>
    <row r="7" spans="1:3" ht="12.75">
      <c r="A7" s="157">
        <v>3</v>
      </c>
      <c r="B7" s="158" t="s">
        <v>261</v>
      </c>
      <c r="C7" s="159"/>
    </row>
    <row r="8" spans="1:3" ht="12.75">
      <c r="A8" s="160" t="s">
        <v>7</v>
      </c>
      <c r="B8" s="161" t="s">
        <v>262</v>
      </c>
      <c r="C8" s="162">
        <v>0.0123</v>
      </c>
    </row>
    <row r="9" spans="1:3" ht="12.75">
      <c r="A9" s="157">
        <v>4</v>
      </c>
      <c r="B9" s="158" t="s">
        <v>263</v>
      </c>
      <c r="C9" s="159"/>
    </row>
    <row r="10" spans="1:3" ht="12.75">
      <c r="A10" s="160" t="s">
        <v>207</v>
      </c>
      <c r="B10" s="161" t="s">
        <v>264</v>
      </c>
      <c r="C10" s="162">
        <v>0.008</v>
      </c>
    </row>
    <row r="11" spans="1:3" ht="12.75">
      <c r="A11" s="160" t="s">
        <v>208</v>
      </c>
      <c r="B11" s="161" t="s">
        <v>265</v>
      </c>
      <c r="C11" s="162"/>
    </row>
    <row r="12" spans="1:3" ht="12.75">
      <c r="A12" s="160" t="s">
        <v>209</v>
      </c>
      <c r="B12" s="161" t="s">
        <v>266</v>
      </c>
      <c r="C12" s="162">
        <v>0.0127</v>
      </c>
    </row>
    <row r="13" spans="1:3" ht="12.75">
      <c r="A13" s="157">
        <v>5</v>
      </c>
      <c r="B13" s="158" t="s">
        <v>267</v>
      </c>
      <c r="C13" s="159"/>
    </row>
    <row r="14" spans="1:5" ht="12.75">
      <c r="A14" s="160" t="s">
        <v>211</v>
      </c>
      <c r="B14" s="161" t="s">
        <v>268</v>
      </c>
      <c r="C14" s="162">
        <v>0.05</v>
      </c>
      <c r="E14" s="156" t="s">
        <v>275</v>
      </c>
    </row>
    <row r="15" spans="1:3" ht="12.75">
      <c r="A15" s="160" t="s">
        <v>212</v>
      </c>
      <c r="B15" s="161" t="s">
        <v>269</v>
      </c>
      <c r="C15" s="162">
        <v>0.0065</v>
      </c>
    </row>
    <row r="16" spans="1:3" ht="12.75">
      <c r="A16" s="160" t="s">
        <v>213</v>
      </c>
      <c r="B16" s="161" t="s">
        <v>270</v>
      </c>
      <c r="C16" s="162">
        <v>0.03</v>
      </c>
    </row>
    <row r="17" spans="1:3" ht="12.75">
      <c r="A17" s="160" t="s">
        <v>214</v>
      </c>
      <c r="B17" s="161" t="s">
        <v>271</v>
      </c>
      <c r="C17" s="161"/>
    </row>
    <row r="20" spans="1:3" ht="15">
      <c r="A20" s="252" t="s">
        <v>272</v>
      </c>
      <c r="B20" s="252"/>
      <c r="C20" s="252"/>
    </row>
    <row r="21" spans="1:3" ht="12.75">
      <c r="A21" s="252" t="s">
        <v>273</v>
      </c>
      <c r="B21" s="252"/>
      <c r="C21" s="252"/>
    </row>
    <row r="23" spans="1:3" ht="18.75">
      <c r="A23" s="253" t="s">
        <v>274</v>
      </c>
      <c r="B23" s="254"/>
      <c r="C23" s="164">
        <f>ROUNDUP((((1+(C6+SUM(C10:C12)))*(1+C8)+(1*C4))/(1-SUM(C14:C17)))-1,4)</f>
        <v>0.2565</v>
      </c>
    </row>
  </sheetData>
  <sheetProtection/>
  <mergeCells count="5">
    <mergeCell ref="A1:C1"/>
    <mergeCell ref="A2:C2"/>
    <mergeCell ref="A20:C20"/>
    <mergeCell ref="A21:C21"/>
    <mergeCell ref="A23:B2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HagaPlan Planejamento e Projetos S/C LTDA.</dc:creator>
  <cp:keywords/>
  <dc:description/>
  <cp:lastModifiedBy>Markus Vinicius Trevisan</cp:lastModifiedBy>
  <cp:lastPrinted>2019-01-31T14:29:09Z</cp:lastPrinted>
  <dcterms:created xsi:type="dcterms:W3CDTF">1998-09-28T13:48:05Z</dcterms:created>
  <dcterms:modified xsi:type="dcterms:W3CDTF">2019-04-25T13:51:01Z</dcterms:modified>
  <cp:category/>
  <cp:version/>
  <cp:contentType/>
  <cp:contentStatus/>
</cp:coreProperties>
</file>