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855" windowHeight="12540" activeTab="1"/>
  </bookViews>
  <sheets>
    <sheet name="Cronograma geral" sheetId="1" r:id="rId1"/>
    <sheet name="Ribeirão de Itu" sheetId="2" r:id="rId2"/>
    <sheet name="Tropeiros" sheetId="3" r:id="rId3"/>
    <sheet name="Calçada do Lorena" sheetId="4" r:id="rId4"/>
  </sheets>
  <definedNames>
    <definedName name="_xlnm.Print_Area" localSheetId="0">'Cronograma geral'!$A$1:$T$24</definedName>
  </definedNames>
  <calcPr calcMode="manual" fullCalcOnLoad="1"/>
</workbook>
</file>

<file path=xl/sharedStrings.xml><?xml version="1.0" encoding="utf-8"?>
<sst xmlns="http://schemas.openxmlformats.org/spreadsheetml/2006/main" count="678" uniqueCount="127">
  <si>
    <t>Item</t>
  </si>
  <si>
    <t>Discriminação</t>
  </si>
  <si>
    <t>Intervenção</t>
  </si>
  <si>
    <t>Unid.</t>
  </si>
  <si>
    <t>Quant.</t>
  </si>
  <si>
    <t>PUMat</t>
  </si>
  <si>
    <t>PUMObra</t>
  </si>
  <si>
    <t>Custo Unitário R$</t>
  </si>
  <si>
    <t>Custo Total R$</t>
  </si>
  <si>
    <t>Serviços preliminares</t>
  </si>
  <si>
    <t>02.08.020</t>
  </si>
  <si>
    <t>Placa de identificação para obra</t>
  </si>
  <si>
    <t>m²</t>
  </si>
  <si>
    <t>EXTENSÃO (em metros)</t>
  </si>
  <si>
    <t>un</t>
  </si>
  <si>
    <t>Degraus de Pedra</t>
  </si>
  <si>
    <t>19.03.020</t>
  </si>
  <si>
    <t>06.01.020</t>
  </si>
  <si>
    <t>Escavação manual em solo de 1ª e 2ª categoria em campo aberto</t>
  </si>
  <si>
    <t>m³</t>
  </si>
  <si>
    <t>07.12.010</t>
  </si>
  <si>
    <t>Compactação de aterro mecanizado mínimo de 95% PN, sem fornecimento de solo em áreas fechadas</t>
  </si>
  <si>
    <t>Guarda Corpo</t>
  </si>
  <si>
    <t>pç</t>
  </si>
  <si>
    <t>11.03.090</t>
  </si>
  <si>
    <t>Concreto preparado no local, fck = 20,0 MPa</t>
  </si>
  <si>
    <t>Corrente de elos de arame de aço galvanizado</t>
  </si>
  <si>
    <t>m</t>
  </si>
  <si>
    <t>Mão-de-Obra para estruturas de madeira - carpinteiro</t>
  </si>
  <si>
    <t>hora</t>
  </si>
  <si>
    <t>Mão-de-Obra para estruturas de madeira - ajudante</t>
  </si>
  <si>
    <t>Sinalização Interpretativa</t>
  </si>
  <si>
    <t>22.01.240</t>
  </si>
  <si>
    <t>97.02.190</t>
  </si>
  <si>
    <t>Placa de identificação em acrílico com texto em vinil</t>
  </si>
  <si>
    <t>Corrimão de Madeira</t>
  </si>
  <si>
    <t>22.01.210</t>
  </si>
  <si>
    <t>Tábua aparelhada, com largura de até 20 cm</t>
  </si>
  <si>
    <t>Degraus de Madeira</t>
  </si>
  <si>
    <t>Ponte</t>
  </si>
  <si>
    <t>kg</t>
  </si>
  <si>
    <t>Sinalização Indicativa</t>
  </si>
  <si>
    <t xml:space="preserve">Total </t>
  </si>
  <si>
    <t>TRILHA RIBEIRÃO DE ITU</t>
  </si>
  <si>
    <t>PESM - NÚCLEO SÃO SEBASTIÃO</t>
  </si>
  <si>
    <t>TRILHA DOS TROPEIROS</t>
  </si>
  <si>
    <t>PESM - NÚCLEO CARAGUATATUBA</t>
  </si>
  <si>
    <t>PESM - NÚCLEO ITUTINGA PILÕES</t>
  </si>
  <si>
    <t>CALÇADA DO LORENA</t>
  </si>
  <si>
    <t>MERCADO</t>
  </si>
  <si>
    <t>B.01.000.010111</t>
  </si>
  <si>
    <t>B.01.000.010112</t>
  </si>
  <si>
    <t>Regularização de Piso</t>
  </si>
  <si>
    <t>02.09.030</t>
  </si>
  <si>
    <t>Limpeza manual do terreno, inclusive troncos até 5 cm de diâmetro, com caminhão à disposição, dentro da obra, até o raio de 1,0 km</t>
  </si>
  <si>
    <t>54.02.030</t>
  </si>
  <si>
    <t>Revestimento primário com pedra britada, compactação mínima de 95% do PN</t>
  </si>
  <si>
    <t>06.11.020</t>
  </si>
  <si>
    <t>Reaterro manual para simples regularização sem compactação</t>
  </si>
  <si>
    <t>07.12.020</t>
  </si>
  <si>
    <t>Compactação de aterro mecanizado mínimo de 95% PN, sem fornecimento de solo em campo aberto</t>
  </si>
  <si>
    <t>24.03.080</t>
  </si>
  <si>
    <t>Escada marinheiro com guarda corpo (degrau em ´T´)</t>
  </si>
  <si>
    <t>Drenagem longitudinal</t>
  </si>
  <si>
    <t>06.02.020</t>
  </si>
  <si>
    <t>Escavação manual em solo de 1ª e 2ª categoria em vala ou cava até 1,50 m</t>
  </si>
  <si>
    <t>Estiva</t>
  </si>
  <si>
    <t>06.01.040</t>
  </si>
  <si>
    <t>Escavação manual em solo brejoso em campo aberto</t>
  </si>
  <si>
    <t>B.03.000.020505</t>
  </si>
  <si>
    <t>Cal hidratada (saco de 20 kg)</t>
  </si>
  <si>
    <t>B.01.000.010101</t>
  </si>
  <si>
    <t>Ajudante geral</t>
  </si>
  <si>
    <t>Pinguela</t>
  </si>
  <si>
    <t>Meses</t>
  </si>
  <si>
    <t>Custo Total por Serviços</t>
  </si>
  <si>
    <t>01</t>
  </si>
  <si>
    <t>02</t>
  </si>
  <si>
    <t>03</t>
  </si>
  <si>
    <t>Valor R$</t>
  </si>
  <si>
    <t>Percentual</t>
  </si>
  <si>
    <t>Total + BDI</t>
  </si>
  <si>
    <t>TRILHAS</t>
  </si>
  <si>
    <t>Ribeirão de Itu - PESM - Núcleo São Sebastião</t>
  </si>
  <si>
    <t>Tropeiros - PESM - Núcleo Caraguatatuba</t>
  </si>
  <si>
    <t>Calçada do Lorena - PESM - Núcleo Itutinga Pilões</t>
  </si>
  <si>
    <t>BDI 35%</t>
  </si>
  <si>
    <t>04</t>
  </si>
  <si>
    <t>Revestimento em pedra tipo arenito comum</t>
  </si>
  <si>
    <t>Beiral em tábua de angelim-vermelho / bacuri / maçaranduba macho e fêmea</t>
  </si>
  <si>
    <t>ADM 10%</t>
  </si>
  <si>
    <t>33.05.010</t>
  </si>
  <si>
    <t>Verniz fungicida para madeira</t>
  </si>
  <si>
    <t>01.17.061</t>
  </si>
  <si>
    <t>Projeto executivo de estrutura em formato A0</t>
  </si>
  <si>
    <t>02.01.021</t>
  </si>
  <si>
    <t>Construção provisória em madeira - fornecimento e montagem</t>
  </si>
  <si>
    <t>02.01.180</t>
  </si>
  <si>
    <t>Banheiro químico modelo Standard, com manutenção conforme exigências da CETESB</t>
  </si>
  <si>
    <t>unxmês</t>
  </si>
  <si>
    <t>02.01.200</t>
  </si>
  <si>
    <t>Desmobilização de construção provisória</t>
  </si>
  <si>
    <t>02.05.100</t>
  </si>
  <si>
    <t>Montagem e desmontagem de andaime tubular fachadeiro com altura superior a 10 m</t>
  </si>
  <si>
    <t>02.05.202</t>
  </si>
  <si>
    <t>Andaime torre metálico (1,5 x 1,5 m) com piso metálico</t>
  </si>
  <si>
    <t>mxmês</t>
  </si>
  <si>
    <t>02.10.060</t>
  </si>
  <si>
    <t>Locação de vias, calçadas, tanques e lagoas</t>
  </si>
  <si>
    <t>02.03.030</t>
  </si>
  <si>
    <t>Proteção de superfícies em geral com plástico bolha</t>
  </si>
  <si>
    <t>05.04.060</t>
  </si>
  <si>
    <t>Transporte manual horizontal e/ou vertical de entulho até o local de despejo - ensacado</t>
  </si>
  <si>
    <t>05.08.140</t>
  </si>
  <si>
    <t>Transporte de entulho, para distâncias superiores ao 20° km</t>
  </si>
  <si>
    <t>m³xkm</t>
  </si>
  <si>
    <t>E.02.000.026760</t>
  </si>
  <si>
    <t>Prego diversas bitolas (referência 18 x 27)</t>
  </si>
  <si>
    <t>TOTAL COM BDI E ADM</t>
  </si>
  <si>
    <t>Escada Vertical</t>
  </si>
  <si>
    <t xml:space="preserve">Peças de madeira tratada com 1,50 m de comprimento, diametro médio de 10 cm </t>
  </si>
  <si>
    <t>Peças de madeira tratada em autoclave com 3,50 m de comprimento, diametro médio de 25 cm</t>
  </si>
  <si>
    <t>Peças de madeira tratada com 9,30 m de comprimento, diametro médio de 25 cm</t>
  </si>
  <si>
    <t>Barrote de madeira tratada com 2,00 m de comprimento sem perdas, diametro médio 15 cm</t>
  </si>
  <si>
    <t>TOTAL</t>
  </si>
  <si>
    <t>Total Trilhas 1,2 e 3</t>
  </si>
  <si>
    <t>Total + BDI (%)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</si>
</sst>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%"/>
    <numFmt numFmtId="166" formatCode="0.000%"/>
    <numFmt numFmtId="167" formatCode="0.0000%"/>
    <numFmt numFmtId="168" formatCode="0.00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Ecofont Vera Sans"/>
      <family val="2"/>
    </font>
    <font>
      <sz val="11"/>
      <color indexed="8"/>
      <name val="Ecofont Vera Sans"/>
      <family val="2"/>
    </font>
    <font>
      <sz val="10"/>
      <name val="Ecofont Vera Sans"/>
      <family val="2"/>
    </font>
    <font>
      <sz val="10"/>
      <name val="Courier"/>
      <family val="3"/>
    </font>
    <font>
      <sz val="11"/>
      <name val="Ecofont Vera Sans"/>
      <family val="2"/>
    </font>
    <font>
      <b/>
      <sz val="11"/>
      <name val="Ecofont Vera Sans"/>
      <family val="2"/>
    </font>
    <font>
      <sz val="10"/>
      <color indexed="8"/>
      <name val="Ecofont Vera Sans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medium"/>
      <top style="medium"/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hair"/>
      <right style="hair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 style="hair"/>
      <right style="medium"/>
      <top style="hair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hair"/>
      <top style="hair"/>
      <bottom style="hair"/>
    </border>
    <border>
      <left style="hair"/>
      <right style="thin"/>
      <top/>
      <bottom/>
    </border>
    <border>
      <left style="thin"/>
      <right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/>
      <right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thin"/>
      <right/>
      <top style="thin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3">
    <xf numFmtId="0" fontId="0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43" fontId="3" fillId="34" borderId="14" xfId="62" applyFont="1" applyFill="1" applyBorder="1" applyAlignment="1">
      <alignment horizontal="center" vertical="center" wrapText="1"/>
    </xf>
    <xf numFmtId="43" fontId="3" fillId="34" borderId="14" xfId="62" applyFont="1" applyFill="1" applyBorder="1" applyAlignment="1">
      <alignment horizontal="right" vertical="center" wrapText="1"/>
    </xf>
    <xf numFmtId="0" fontId="3" fillId="34" borderId="15" xfId="0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center"/>
    </xf>
    <xf numFmtId="43" fontId="3" fillId="34" borderId="14" xfId="62" applyFont="1" applyFill="1" applyBorder="1" applyAlignment="1">
      <alignment horizontal="center" vertical="center"/>
    </xf>
    <xf numFmtId="43" fontId="3" fillId="34" borderId="14" xfId="62" applyFont="1" applyFill="1" applyBorder="1" applyAlignment="1">
      <alignment horizontal="right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2" fontId="3" fillId="34" borderId="15" xfId="0" applyNumberFormat="1" applyFont="1" applyFill="1" applyBorder="1" applyAlignment="1">
      <alignment horizontal="center" vertical="center"/>
    </xf>
    <xf numFmtId="43" fontId="3" fillId="34" borderId="15" xfId="62" applyFont="1" applyFill="1" applyBorder="1" applyAlignment="1">
      <alignment horizontal="center" vertical="center"/>
    </xf>
    <xf numFmtId="43" fontId="3" fillId="34" borderId="15" xfId="62" applyFont="1" applyFill="1" applyBorder="1" applyAlignment="1">
      <alignment horizontal="right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2" fontId="3" fillId="0" borderId="15" xfId="49" applyNumberFormat="1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2" fontId="3" fillId="0" borderId="15" xfId="49" applyNumberFormat="1" applyFont="1" applyFill="1" applyBorder="1" applyAlignment="1">
      <alignment horizontal="center" vertical="center" wrapText="1"/>
      <protection/>
    </xf>
    <xf numFmtId="2" fontId="3" fillId="0" borderId="19" xfId="49" applyNumberFormat="1" applyFont="1" applyFill="1" applyBorder="1" applyAlignment="1" applyProtection="1">
      <alignment horizontal="left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2" fontId="3" fillId="0" borderId="19" xfId="49" applyNumberFormat="1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vertical="center" wrapText="1"/>
    </xf>
    <xf numFmtId="164" fontId="2" fillId="33" borderId="21" xfId="0" applyNumberFormat="1" applyFont="1" applyFill="1" applyBorder="1" applyAlignment="1">
      <alignment horizontal="center" vertical="center" wrapText="1"/>
    </xf>
    <xf numFmtId="164" fontId="4" fillId="35" borderId="21" xfId="0" applyNumberFormat="1" applyFont="1" applyFill="1" applyBorder="1" applyAlignment="1">
      <alignment horizontal="center" vertical="center" wrapText="1"/>
    </xf>
    <xf numFmtId="164" fontId="4" fillId="36" borderId="21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43" fontId="6" fillId="0" borderId="15" xfId="62" applyNumberFormat="1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43" fontId="6" fillId="0" borderId="19" xfId="62" applyNumberFormat="1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43" fontId="3" fillId="0" borderId="15" xfId="62" applyFont="1" applyFill="1" applyBorder="1" applyAlignment="1">
      <alignment horizontal="center" vertical="center"/>
    </xf>
    <xf numFmtId="43" fontId="3" fillId="0" borderId="15" xfId="62" applyFont="1" applyFill="1" applyBorder="1" applyAlignment="1">
      <alignment horizontal="right" vertical="center"/>
    </xf>
    <xf numFmtId="0" fontId="0" fillId="0" borderId="0" xfId="0" applyFont="1" applyAlignment="1">
      <alignment/>
    </xf>
    <xf numFmtId="4" fontId="7" fillId="33" borderId="22" xfId="0" applyNumberFormat="1" applyFont="1" applyFill="1" applyBorder="1" applyAlignment="1">
      <alignment horizontal="center" vertical="center"/>
    </xf>
    <xf numFmtId="4" fontId="7" fillId="33" borderId="23" xfId="0" applyNumberFormat="1" applyFont="1" applyFill="1" applyBorder="1" applyAlignment="1">
      <alignment horizontal="center" vertical="center"/>
    </xf>
    <xf numFmtId="43" fontId="0" fillId="0" borderId="0" xfId="0" applyNumberFormat="1" applyFont="1" applyAlignment="1">
      <alignment/>
    </xf>
    <xf numFmtId="9" fontId="0" fillId="0" borderId="0" xfId="51" applyFont="1" applyAlignment="1">
      <alignment/>
    </xf>
    <xf numFmtId="43" fontId="7" fillId="0" borderId="0" xfId="62" applyFont="1" applyBorder="1" applyAlignment="1">
      <alignment horizontal="left" vertical="center" wrapText="1"/>
    </xf>
    <xf numFmtId="43" fontId="7" fillId="33" borderId="19" xfId="62" applyFont="1" applyFill="1" applyBorder="1" applyAlignment="1">
      <alignment vertical="center"/>
    </xf>
    <xf numFmtId="43" fontId="6" fillId="33" borderId="14" xfId="62" applyFont="1" applyFill="1" applyBorder="1" applyAlignment="1">
      <alignment vertical="center"/>
    </xf>
    <xf numFmtId="43" fontId="6" fillId="33" borderId="15" xfId="62" applyFont="1" applyFill="1" applyBorder="1" applyAlignment="1">
      <alignment vertical="center"/>
    </xf>
    <xf numFmtId="0" fontId="7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3" fontId="6" fillId="33" borderId="28" xfId="62" applyFont="1" applyFill="1" applyBorder="1" applyAlignment="1">
      <alignment horizontal="center" vertical="center"/>
    </xf>
    <xf numFmtId="0" fontId="8" fillId="34" borderId="15" xfId="48" applyFont="1" applyFill="1" applyBorder="1" applyAlignment="1">
      <alignment horizontal="center" vertical="center" wrapText="1"/>
      <protection/>
    </xf>
    <xf numFmtId="43" fontId="8" fillId="34" borderId="15" xfId="63" applyFont="1" applyFill="1" applyBorder="1" applyAlignment="1">
      <alignment horizontal="center" vertical="center" wrapText="1"/>
    </xf>
    <xf numFmtId="0" fontId="8" fillId="34" borderId="22" xfId="48" applyFont="1" applyFill="1" applyBorder="1" applyAlignment="1">
      <alignment vertical="center" wrapText="1"/>
      <protection/>
    </xf>
    <xf numFmtId="0" fontId="4" fillId="37" borderId="29" xfId="0" applyFont="1" applyFill="1" applyBorder="1" applyAlignment="1">
      <alignment horizontal="right" vertical="center" wrapText="1"/>
    </xf>
    <xf numFmtId="0" fontId="4" fillId="37" borderId="30" xfId="0" applyFont="1" applyFill="1" applyBorder="1" applyAlignment="1">
      <alignment horizontal="right" vertical="center" wrapText="1"/>
    </xf>
    <xf numFmtId="164" fontId="4" fillId="37" borderId="2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2" fillId="0" borderId="21" xfId="0" applyNumberFormat="1" applyFont="1" applyFill="1" applyBorder="1" applyAlignment="1">
      <alignment horizontal="center" wrapText="1"/>
    </xf>
    <xf numFmtId="164" fontId="4" fillId="0" borderId="31" xfId="62" applyNumberFormat="1" applyFont="1" applyFill="1" applyBorder="1" applyAlignment="1">
      <alignment horizontal="center" vertical="center" wrapText="1"/>
    </xf>
    <xf numFmtId="164" fontId="4" fillId="0" borderId="32" xfId="62" applyNumberFormat="1" applyFont="1" applyFill="1" applyBorder="1" applyAlignment="1">
      <alignment horizontal="center" wrapText="1"/>
    </xf>
    <xf numFmtId="164" fontId="4" fillId="0" borderId="31" xfId="62" applyNumberFormat="1" applyFont="1" applyFill="1" applyBorder="1" applyAlignment="1">
      <alignment horizontal="center" wrapText="1"/>
    </xf>
    <xf numFmtId="164" fontId="4" fillId="0" borderId="32" xfId="62" applyNumberFormat="1" applyFont="1" applyFill="1" applyBorder="1" applyAlignment="1">
      <alignment horizontal="center" vertical="center" wrapText="1"/>
    </xf>
    <xf numFmtId="164" fontId="4" fillId="0" borderId="33" xfId="62" applyNumberFormat="1" applyFont="1" applyFill="1" applyBorder="1" applyAlignment="1">
      <alignment horizontal="center" vertical="center" wrapText="1"/>
    </xf>
    <xf numFmtId="164" fontId="0" fillId="0" borderId="34" xfId="0" applyNumberFormat="1" applyBorder="1" applyAlignment="1">
      <alignment/>
    </xf>
    <xf numFmtId="164" fontId="0" fillId="0" borderId="35" xfId="0" applyNumberFormat="1" applyBorder="1" applyAlignment="1">
      <alignment/>
    </xf>
    <xf numFmtId="164" fontId="4" fillId="0" borderId="36" xfId="62" applyNumberFormat="1" applyFont="1" applyFill="1" applyBorder="1" applyAlignment="1">
      <alignment horizontal="center" vertical="center" wrapText="1"/>
    </xf>
    <xf numFmtId="164" fontId="2" fillId="38" borderId="37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165" fontId="7" fillId="0" borderId="39" xfId="51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" fontId="7" fillId="39" borderId="0" xfId="62" applyNumberFormat="1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center" vertical="center"/>
    </xf>
    <xf numFmtId="43" fontId="4" fillId="39" borderId="38" xfId="62" applyFont="1" applyFill="1" applyBorder="1" applyAlignment="1">
      <alignment horizontal="center" vertical="center" wrapText="1"/>
    </xf>
    <xf numFmtId="43" fontId="2" fillId="39" borderId="41" xfId="62" applyFont="1" applyFill="1" applyBorder="1" applyAlignment="1">
      <alignment horizontal="center" vertical="center" wrapText="1"/>
    </xf>
    <xf numFmtId="43" fontId="2" fillId="39" borderId="38" xfId="62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4" fillId="0" borderId="43" xfId="0" applyFont="1" applyFill="1" applyBorder="1" applyAlignment="1">
      <alignment horizontal="right" vertical="center" wrapText="1"/>
    </xf>
    <xf numFmtId="0" fontId="4" fillId="0" borderId="44" xfId="0" applyFont="1" applyFill="1" applyBorder="1" applyAlignment="1">
      <alignment horizontal="right" vertical="center" wrapText="1"/>
    </xf>
    <xf numFmtId="0" fontId="7" fillId="0" borderId="45" xfId="0" applyFont="1" applyFill="1" applyBorder="1" applyAlignment="1">
      <alignment horizontal="center" vertical="center"/>
    </xf>
    <xf numFmtId="165" fontId="7" fillId="0" borderId="46" xfId="51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0" fontId="7" fillId="0" borderId="0" xfId="51" applyNumberFormat="1" applyFont="1" applyBorder="1" applyAlignment="1">
      <alignment horizontal="center" vertical="center" wrapText="1"/>
    </xf>
    <xf numFmtId="165" fontId="7" fillId="0" borderId="47" xfId="51" applyNumberFormat="1" applyFont="1" applyBorder="1" applyAlignment="1">
      <alignment horizontal="center" vertical="center" wrapText="1"/>
    </xf>
    <xf numFmtId="9" fontId="7" fillId="33" borderId="19" xfId="62" applyNumberFormat="1" applyFont="1" applyFill="1" applyBorder="1" applyAlignment="1">
      <alignment vertical="center"/>
    </xf>
    <xf numFmtId="10" fontId="7" fillId="40" borderId="45" xfId="51" applyNumberFormat="1" applyFont="1" applyFill="1" applyBorder="1" applyAlignment="1">
      <alignment horizontal="center" vertical="center" wrapText="1"/>
    </xf>
    <xf numFmtId="10" fontId="7" fillId="40" borderId="48" xfId="51" applyNumberFormat="1" applyFont="1" applyFill="1" applyBorder="1" applyAlignment="1">
      <alignment horizontal="center" vertical="center" wrapText="1"/>
    </xf>
    <xf numFmtId="10" fontId="7" fillId="40" borderId="43" xfId="51" applyNumberFormat="1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10" fontId="7" fillId="33" borderId="49" xfId="62" applyNumberFormat="1" applyFont="1" applyFill="1" applyBorder="1" applyAlignment="1">
      <alignment vertical="center" wrapText="1"/>
    </xf>
    <xf numFmtId="43" fontId="7" fillId="33" borderId="50" xfId="62" applyFont="1" applyFill="1" applyBorder="1" applyAlignment="1">
      <alignment vertical="center" wrapText="1"/>
    </xf>
    <xf numFmtId="43" fontId="7" fillId="33" borderId="22" xfId="62" applyFont="1" applyFill="1" applyBorder="1" applyAlignment="1">
      <alignment vertical="center" wrapText="1"/>
    </xf>
    <xf numFmtId="0" fontId="6" fillId="33" borderId="51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4" fontId="7" fillId="33" borderId="52" xfId="0" applyNumberFormat="1" applyFont="1" applyFill="1" applyBorder="1" applyAlignment="1">
      <alignment horizontal="center" vertical="center"/>
    </xf>
    <xf numFmtId="4" fontId="7" fillId="33" borderId="54" xfId="0" applyNumberFormat="1" applyFont="1" applyFill="1" applyBorder="1" applyAlignment="1">
      <alignment horizontal="center" vertical="center"/>
    </xf>
    <xf numFmtId="49" fontId="7" fillId="33" borderId="49" xfId="0" applyNumberFormat="1" applyFont="1" applyFill="1" applyBorder="1" applyAlignment="1">
      <alignment horizontal="center" vertical="center"/>
    </xf>
    <xf numFmtId="49" fontId="7" fillId="33" borderId="50" xfId="0" applyNumberFormat="1" applyFont="1" applyFill="1" applyBorder="1" applyAlignment="1">
      <alignment horizontal="center" vertical="center"/>
    </xf>
    <xf numFmtId="49" fontId="7" fillId="33" borderId="22" xfId="0" applyNumberFormat="1" applyFont="1" applyFill="1" applyBorder="1" applyAlignment="1">
      <alignment horizontal="center" vertical="center"/>
    </xf>
    <xf numFmtId="49" fontId="7" fillId="33" borderId="55" xfId="0" applyNumberFormat="1" applyFont="1" applyFill="1" applyBorder="1" applyAlignment="1">
      <alignment horizontal="center" vertical="center"/>
    </xf>
    <xf numFmtId="49" fontId="7" fillId="33" borderId="56" xfId="0" applyNumberFormat="1" applyFont="1" applyFill="1" applyBorder="1" applyAlignment="1">
      <alignment horizontal="center" vertical="center"/>
    </xf>
    <xf numFmtId="49" fontId="7" fillId="33" borderId="5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vertical="center" wrapText="1"/>
    </xf>
    <xf numFmtId="0" fontId="7" fillId="0" borderId="58" xfId="0" applyFont="1" applyFill="1" applyBorder="1" applyAlignment="1">
      <alignment vertical="center" wrapText="1"/>
    </xf>
    <xf numFmtId="43" fontId="7" fillId="39" borderId="57" xfId="62" applyFont="1" applyFill="1" applyBorder="1" applyAlignment="1">
      <alignment horizontal="center" vertical="center" wrapText="1"/>
    </xf>
    <xf numFmtId="43" fontId="7" fillId="39" borderId="59" xfId="62" applyFont="1" applyFill="1" applyBorder="1" applyAlignment="1">
      <alignment horizontal="center" vertical="center" wrapText="1"/>
    </xf>
    <xf numFmtId="10" fontId="7" fillId="0" borderId="46" xfId="51" applyNumberFormat="1" applyFont="1" applyBorder="1" applyAlignment="1">
      <alignment horizontal="center" vertical="center" wrapText="1"/>
    </xf>
    <xf numFmtId="10" fontId="7" fillId="0" borderId="60" xfId="51" applyNumberFormat="1" applyFont="1" applyBorder="1" applyAlignment="1">
      <alignment horizontal="center" vertical="center" wrapText="1"/>
    </xf>
    <xf numFmtId="43" fontId="7" fillId="0" borderId="45" xfId="62" applyFont="1" applyFill="1" applyBorder="1" applyAlignment="1">
      <alignment vertical="center" wrapText="1"/>
    </xf>
    <xf numFmtId="43" fontId="7" fillId="0" borderId="48" xfId="62" applyFont="1" applyFill="1" applyBorder="1" applyAlignment="1">
      <alignment vertical="center" wrapText="1"/>
    </xf>
    <xf numFmtId="43" fontId="7" fillId="0" borderId="43" xfId="62" applyFont="1" applyFill="1" applyBorder="1" applyAlignment="1">
      <alignment vertical="center" wrapText="1"/>
    </xf>
    <xf numFmtId="10" fontId="7" fillId="0" borderId="39" xfId="51" applyNumberFormat="1" applyFont="1" applyBorder="1" applyAlignment="1">
      <alignment horizontal="center" vertical="center" wrapText="1"/>
    </xf>
    <xf numFmtId="43" fontId="7" fillId="0" borderId="38" xfId="62" applyFont="1" applyFill="1" applyBorder="1" applyAlignment="1">
      <alignment vertical="center" wrapText="1"/>
    </xf>
    <xf numFmtId="43" fontId="7" fillId="0" borderId="15" xfId="62" applyFont="1" applyFill="1" applyBorder="1" applyAlignment="1">
      <alignment vertical="center" wrapText="1"/>
    </xf>
    <xf numFmtId="43" fontId="7" fillId="0" borderId="42" xfId="62" applyFont="1" applyFill="1" applyBorder="1" applyAlignment="1">
      <alignment vertical="center" wrapText="1"/>
    </xf>
    <xf numFmtId="43" fontId="7" fillId="39" borderId="38" xfId="62" applyFont="1" applyFill="1" applyBorder="1" applyAlignment="1">
      <alignment horizontal="center" vertical="center" wrapText="1"/>
    </xf>
    <xf numFmtId="43" fontId="4" fillId="0" borderId="38" xfId="62" applyFont="1" applyFill="1" applyBorder="1" applyAlignment="1">
      <alignment vertical="center" wrapText="1"/>
    </xf>
    <xf numFmtId="43" fontId="4" fillId="0" borderId="15" xfId="62" applyFont="1" applyFill="1" applyBorder="1" applyAlignment="1">
      <alignment vertical="center" wrapText="1"/>
    </xf>
    <xf numFmtId="43" fontId="4" fillId="0" borderId="42" xfId="62" applyFont="1" applyFill="1" applyBorder="1" applyAlignment="1">
      <alignment vertical="center" wrapText="1"/>
    </xf>
    <xf numFmtId="0" fontId="7" fillId="0" borderId="61" xfId="0" applyFont="1" applyFill="1" applyBorder="1" applyAlignment="1">
      <alignment horizontal="center" vertical="center"/>
    </xf>
    <xf numFmtId="43" fontId="6" fillId="33" borderId="62" xfId="62" applyFont="1" applyFill="1" applyBorder="1" applyAlignment="1">
      <alignment horizontal="center" vertical="center" wrapText="1"/>
    </xf>
    <xf numFmtId="43" fontId="6" fillId="33" borderId="52" xfId="62" applyFont="1" applyFill="1" applyBorder="1" applyAlignment="1">
      <alignment horizontal="center" vertical="center" wrapText="1"/>
    </xf>
    <xf numFmtId="43" fontId="6" fillId="33" borderId="53" xfId="62" applyFont="1" applyFill="1" applyBorder="1" applyAlignment="1">
      <alignment vertical="center" wrapText="1"/>
    </xf>
    <xf numFmtId="43" fontId="6" fillId="33" borderId="24" xfId="62" applyFont="1" applyFill="1" applyBorder="1" applyAlignment="1">
      <alignment vertical="center" wrapText="1"/>
    </xf>
    <xf numFmtId="43" fontId="6" fillId="33" borderId="52" xfId="62" applyFont="1" applyFill="1" applyBorder="1" applyAlignment="1">
      <alignment vertical="center" wrapText="1"/>
    </xf>
    <xf numFmtId="0" fontId="6" fillId="33" borderId="45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43" fontId="6" fillId="33" borderId="64" xfId="62" applyFont="1" applyFill="1" applyBorder="1" applyAlignment="1">
      <alignment horizontal="center" vertical="center" wrapText="1"/>
    </xf>
    <xf numFmtId="43" fontId="6" fillId="33" borderId="48" xfId="62" applyFont="1" applyFill="1" applyBorder="1" applyAlignment="1">
      <alignment horizontal="center" vertical="center" wrapText="1"/>
    </xf>
    <xf numFmtId="43" fontId="6" fillId="33" borderId="63" xfId="62" applyFont="1" applyFill="1" applyBorder="1" applyAlignment="1">
      <alignment horizontal="center" vertical="center" wrapText="1"/>
    </xf>
    <xf numFmtId="43" fontId="7" fillId="33" borderId="49" xfId="62" applyFont="1" applyFill="1" applyBorder="1" applyAlignment="1">
      <alignment vertical="center" wrapText="1"/>
    </xf>
    <xf numFmtId="43" fontId="4" fillId="0" borderId="45" xfId="62" applyFont="1" applyFill="1" applyBorder="1" applyAlignment="1">
      <alignment vertical="center" wrapText="1"/>
    </xf>
    <xf numFmtId="43" fontId="4" fillId="0" borderId="48" xfId="62" applyFont="1" applyFill="1" applyBorder="1" applyAlignment="1">
      <alignment vertical="center" wrapText="1"/>
    </xf>
    <xf numFmtId="43" fontId="4" fillId="0" borderId="43" xfId="62" applyFont="1" applyFill="1" applyBorder="1" applyAlignment="1">
      <alignment vertical="center" wrapText="1"/>
    </xf>
    <xf numFmtId="43" fontId="2" fillId="0" borderId="45" xfId="62" applyFont="1" applyFill="1" applyBorder="1" applyAlignment="1">
      <alignment vertical="center" wrapText="1"/>
    </xf>
    <xf numFmtId="43" fontId="2" fillId="0" borderId="48" xfId="62" applyFont="1" applyFill="1" applyBorder="1" applyAlignment="1">
      <alignment vertical="center" wrapText="1"/>
    </xf>
    <xf numFmtId="43" fontId="2" fillId="0" borderId="43" xfId="62" applyFont="1" applyFill="1" applyBorder="1" applyAlignment="1">
      <alignment vertical="center" wrapText="1"/>
    </xf>
    <xf numFmtId="43" fontId="2" fillId="0" borderId="38" xfId="62" applyFont="1" applyFill="1" applyBorder="1" applyAlignment="1">
      <alignment vertical="center" wrapText="1"/>
    </xf>
    <xf numFmtId="43" fontId="2" fillId="0" borderId="15" xfId="62" applyFont="1" applyFill="1" applyBorder="1" applyAlignment="1">
      <alignment vertical="center" wrapText="1"/>
    </xf>
    <xf numFmtId="43" fontId="2" fillId="0" borderId="42" xfId="62" applyFont="1" applyFill="1" applyBorder="1" applyAlignment="1">
      <alignment vertical="center" wrapText="1"/>
    </xf>
    <xf numFmtId="43" fontId="2" fillId="0" borderId="65" xfId="62" applyFont="1" applyFill="1" applyBorder="1" applyAlignment="1">
      <alignment vertical="center" wrapText="1"/>
    </xf>
    <xf numFmtId="43" fontId="2" fillId="0" borderId="66" xfId="62" applyFont="1" applyFill="1" applyBorder="1" applyAlignment="1">
      <alignment vertical="center" wrapText="1"/>
    </xf>
    <xf numFmtId="43" fontId="2" fillId="0" borderId="67" xfId="62" applyFont="1" applyFill="1" applyBorder="1" applyAlignment="1">
      <alignment vertical="center" wrapText="1"/>
    </xf>
    <xf numFmtId="43" fontId="4" fillId="0" borderId="68" xfId="62" applyFont="1" applyFill="1" applyBorder="1" applyAlignment="1">
      <alignment vertical="center" wrapText="1"/>
    </xf>
    <xf numFmtId="43" fontId="4" fillId="0" borderId="56" xfId="62" applyFont="1" applyFill="1" applyBorder="1" applyAlignment="1">
      <alignment vertical="center" wrapText="1"/>
    </xf>
    <xf numFmtId="43" fontId="4" fillId="0" borderId="69" xfId="62" applyFont="1" applyFill="1" applyBorder="1" applyAlignment="1">
      <alignment vertical="center" wrapText="1"/>
    </xf>
    <xf numFmtId="0" fontId="42" fillId="40" borderId="70" xfId="0" applyFont="1" applyFill="1" applyBorder="1" applyAlignment="1">
      <alignment horizontal="center" vertical="center"/>
    </xf>
    <xf numFmtId="0" fontId="42" fillId="40" borderId="71" xfId="0" applyFont="1" applyFill="1" applyBorder="1" applyAlignment="1">
      <alignment horizontal="center" vertical="center"/>
    </xf>
    <xf numFmtId="0" fontId="42" fillId="40" borderId="7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7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4" fillId="35" borderId="74" xfId="0" applyFont="1" applyFill="1" applyBorder="1" applyAlignment="1">
      <alignment horizontal="right" vertical="center" wrapText="1"/>
    </xf>
    <xf numFmtId="0" fontId="4" fillId="35" borderId="75" xfId="0" applyFont="1" applyFill="1" applyBorder="1" applyAlignment="1">
      <alignment horizontal="right" vertical="center" wrapText="1"/>
    </xf>
    <xf numFmtId="0" fontId="4" fillId="35" borderId="76" xfId="0" applyFont="1" applyFill="1" applyBorder="1" applyAlignment="1">
      <alignment horizontal="right" vertical="center" wrapText="1"/>
    </xf>
    <xf numFmtId="0" fontId="4" fillId="36" borderId="70" xfId="0" applyFont="1" applyFill="1" applyBorder="1" applyAlignment="1">
      <alignment horizontal="right" vertical="center" wrapText="1"/>
    </xf>
    <xf numFmtId="0" fontId="4" fillId="36" borderId="71" xfId="0" applyFont="1" applyFill="1" applyBorder="1" applyAlignment="1">
      <alignment horizontal="right" vertical="center" wrapText="1"/>
    </xf>
    <xf numFmtId="0" fontId="2" fillId="38" borderId="70" xfId="0" applyFont="1" applyFill="1" applyBorder="1" applyAlignment="1">
      <alignment horizontal="right" vertical="center" wrapText="1"/>
    </xf>
    <xf numFmtId="0" fontId="2" fillId="38" borderId="71" xfId="0" applyFont="1" applyFill="1" applyBorder="1" applyAlignment="1">
      <alignment horizontal="right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9" fontId="7" fillId="33" borderId="81" xfId="0" applyNumberFormat="1" applyFont="1" applyFill="1" applyBorder="1" applyAlignment="1">
      <alignment horizontal="center" vertical="center"/>
    </xf>
    <xf numFmtId="9" fontId="7" fillId="33" borderId="82" xfId="0" applyNumberFormat="1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_Caragua1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view="pageBreakPreview" zoomScaleSheetLayoutView="100" zoomScalePageLayoutView="0" workbookViewId="0" topLeftCell="C10">
      <selection activeCell="S30" sqref="S30"/>
    </sheetView>
  </sheetViews>
  <sheetFormatPr defaultColWidth="9.140625" defaultRowHeight="15"/>
  <cols>
    <col min="1" max="1" width="8.00390625" style="55" customWidth="1"/>
    <col min="2" max="2" width="58.8515625" style="55" customWidth="1"/>
    <col min="3" max="18" width="5.7109375" style="55" customWidth="1"/>
    <col min="19" max="19" width="19.28125" style="55" customWidth="1"/>
    <col min="20" max="20" width="19.140625" style="55" customWidth="1"/>
    <col min="21" max="21" width="15.140625" style="55" customWidth="1"/>
    <col min="22" max="16384" width="9.140625" style="55" customWidth="1"/>
  </cols>
  <sheetData>
    <row r="1" spans="1:20" ht="15">
      <c r="A1" s="115"/>
      <c r="B1" s="117" t="s">
        <v>82</v>
      </c>
      <c r="C1" s="119" t="s">
        <v>74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64"/>
      <c r="P1" s="64"/>
      <c r="Q1" s="64"/>
      <c r="R1" s="64"/>
      <c r="S1" s="121" t="s">
        <v>75</v>
      </c>
      <c r="T1" s="122"/>
    </row>
    <row r="2" spans="1:20" ht="15">
      <c r="A2" s="116"/>
      <c r="B2" s="118"/>
      <c r="C2" s="123" t="s">
        <v>76</v>
      </c>
      <c r="D2" s="124"/>
      <c r="E2" s="124"/>
      <c r="F2" s="125"/>
      <c r="G2" s="123" t="s">
        <v>77</v>
      </c>
      <c r="H2" s="124"/>
      <c r="I2" s="124"/>
      <c r="J2" s="125"/>
      <c r="K2" s="126" t="s">
        <v>78</v>
      </c>
      <c r="L2" s="127"/>
      <c r="M2" s="127"/>
      <c r="N2" s="128"/>
      <c r="O2" s="126" t="s">
        <v>87</v>
      </c>
      <c r="P2" s="127"/>
      <c r="Q2" s="127"/>
      <c r="R2" s="128"/>
      <c r="S2" s="56" t="s">
        <v>79</v>
      </c>
      <c r="T2" s="57" t="s">
        <v>80</v>
      </c>
    </row>
    <row r="3" spans="1:23" ht="15">
      <c r="A3" s="129">
        <v>1</v>
      </c>
      <c r="B3" s="130" t="s">
        <v>83</v>
      </c>
      <c r="C3" s="107">
        <f>ROUND(T3/4,3)</f>
        <v>0.071</v>
      </c>
      <c r="D3" s="108"/>
      <c r="E3" s="108"/>
      <c r="F3" s="109"/>
      <c r="G3" s="107">
        <f>ROUND(T3/4,3)</f>
        <v>0.071</v>
      </c>
      <c r="H3" s="108"/>
      <c r="I3" s="108"/>
      <c r="J3" s="109"/>
      <c r="K3" s="107">
        <f>ROUND(T3/4,3)</f>
        <v>0.071</v>
      </c>
      <c r="L3" s="108"/>
      <c r="M3" s="108"/>
      <c r="N3" s="109"/>
      <c r="O3" s="107">
        <f>ROUND(T3/4,3)</f>
        <v>0.071</v>
      </c>
      <c r="P3" s="108"/>
      <c r="Q3" s="108"/>
      <c r="R3" s="109"/>
      <c r="S3" s="132">
        <f>'Ribeirão de Itu'!I82</f>
        <v>0</v>
      </c>
      <c r="T3" s="134">
        <v>0.283</v>
      </c>
      <c r="U3" s="58"/>
      <c r="W3" s="59"/>
    </row>
    <row r="4" spans="1:23" ht="15">
      <c r="A4" s="129"/>
      <c r="B4" s="131"/>
      <c r="C4" s="136">
        <f>S3/4</f>
        <v>0</v>
      </c>
      <c r="D4" s="137"/>
      <c r="E4" s="137"/>
      <c r="F4" s="138"/>
      <c r="G4" s="136">
        <f>C4</f>
        <v>0</v>
      </c>
      <c r="H4" s="137"/>
      <c r="I4" s="137"/>
      <c r="J4" s="138"/>
      <c r="K4" s="136">
        <f>G4</f>
        <v>0</v>
      </c>
      <c r="L4" s="137"/>
      <c r="M4" s="137"/>
      <c r="N4" s="138"/>
      <c r="O4" s="136">
        <f>K4</f>
        <v>0</v>
      </c>
      <c r="P4" s="137"/>
      <c r="Q4" s="137"/>
      <c r="R4" s="138"/>
      <c r="S4" s="133"/>
      <c r="T4" s="135"/>
      <c r="U4" s="58"/>
      <c r="W4" s="59"/>
    </row>
    <row r="5" spans="1:23" ht="15">
      <c r="A5" s="89"/>
      <c r="B5" s="97" t="s">
        <v>90</v>
      </c>
      <c r="C5" s="159">
        <f>C4*0.1</f>
        <v>0</v>
      </c>
      <c r="D5" s="160"/>
      <c r="E5" s="160"/>
      <c r="F5" s="161"/>
      <c r="G5" s="159">
        <f>C5</f>
        <v>0</v>
      </c>
      <c r="H5" s="160"/>
      <c r="I5" s="160"/>
      <c r="J5" s="161"/>
      <c r="K5" s="159">
        <f>G5</f>
        <v>0</v>
      </c>
      <c r="L5" s="160"/>
      <c r="M5" s="160"/>
      <c r="N5" s="161"/>
      <c r="O5" s="159">
        <f>K5</f>
        <v>0</v>
      </c>
      <c r="P5" s="160"/>
      <c r="Q5" s="160"/>
      <c r="R5" s="161"/>
      <c r="S5" s="94">
        <f>S3*0.1</f>
        <v>0</v>
      </c>
      <c r="T5" s="90"/>
      <c r="U5" s="58"/>
      <c r="W5" s="59"/>
    </row>
    <row r="6" spans="1:23" ht="15">
      <c r="A6" s="89"/>
      <c r="B6" s="97" t="s">
        <v>86</v>
      </c>
      <c r="C6" s="159">
        <f>SUM(C4:F5)*0.35</f>
        <v>0</v>
      </c>
      <c r="D6" s="160"/>
      <c r="E6" s="160"/>
      <c r="F6" s="161"/>
      <c r="G6" s="159">
        <f>C6</f>
        <v>0</v>
      </c>
      <c r="H6" s="160"/>
      <c r="I6" s="160"/>
      <c r="J6" s="161"/>
      <c r="K6" s="159">
        <f>G6</f>
        <v>0</v>
      </c>
      <c r="L6" s="160"/>
      <c r="M6" s="160"/>
      <c r="N6" s="161"/>
      <c r="O6" s="159">
        <f>K6</f>
        <v>0</v>
      </c>
      <c r="P6" s="160"/>
      <c r="Q6" s="160"/>
      <c r="R6" s="161"/>
      <c r="S6" s="94">
        <f>SUM(S3:S5)*0.35</f>
        <v>0</v>
      </c>
      <c r="T6" s="90"/>
      <c r="U6" s="58"/>
      <c r="W6" s="59"/>
    </row>
    <row r="7" spans="1:23" ht="15">
      <c r="A7" s="89"/>
      <c r="B7" s="98" t="s">
        <v>124</v>
      </c>
      <c r="C7" s="162">
        <f>SUM(C4:F6)</f>
        <v>0</v>
      </c>
      <c r="D7" s="163"/>
      <c r="E7" s="163"/>
      <c r="F7" s="164"/>
      <c r="G7" s="162">
        <f>C7</f>
        <v>0</v>
      </c>
      <c r="H7" s="163"/>
      <c r="I7" s="163"/>
      <c r="J7" s="164"/>
      <c r="K7" s="162">
        <f>G7</f>
        <v>0</v>
      </c>
      <c r="L7" s="163"/>
      <c r="M7" s="163"/>
      <c r="N7" s="164"/>
      <c r="O7" s="162">
        <f>K7</f>
        <v>0</v>
      </c>
      <c r="P7" s="163"/>
      <c r="Q7" s="163"/>
      <c r="R7" s="164"/>
      <c r="S7" s="96">
        <f>SUM(S3:S6)</f>
        <v>0</v>
      </c>
      <c r="T7" s="90"/>
      <c r="U7" s="58"/>
      <c r="W7" s="59"/>
    </row>
    <row r="8" spans="1:23" ht="15">
      <c r="A8" s="147">
        <v>2</v>
      </c>
      <c r="B8" s="130" t="s">
        <v>84</v>
      </c>
      <c r="C8" s="107">
        <f>ROUND(T8/4,3)</f>
        <v>0.101</v>
      </c>
      <c r="D8" s="108"/>
      <c r="E8" s="108"/>
      <c r="F8" s="109"/>
      <c r="G8" s="107">
        <f>ROUND(T8/4,3)</f>
        <v>0.101</v>
      </c>
      <c r="H8" s="108"/>
      <c r="I8" s="108"/>
      <c r="J8" s="109"/>
      <c r="K8" s="107">
        <f>ROUND(T8/4,3)</f>
        <v>0.101</v>
      </c>
      <c r="L8" s="108"/>
      <c r="M8" s="108"/>
      <c r="N8" s="109"/>
      <c r="O8" s="107">
        <f>ROUND(T8/4,3)</f>
        <v>0.101</v>
      </c>
      <c r="P8" s="108"/>
      <c r="Q8" s="108"/>
      <c r="R8" s="109"/>
      <c r="S8" s="143">
        <f>Tropeiros!I93</f>
        <v>0</v>
      </c>
      <c r="T8" s="139">
        <v>0.405</v>
      </c>
      <c r="U8" s="58"/>
      <c r="W8" s="59"/>
    </row>
    <row r="9" spans="1:23" ht="15">
      <c r="A9" s="129"/>
      <c r="B9" s="131"/>
      <c r="C9" s="140">
        <f>S8/4</f>
        <v>0</v>
      </c>
      <c r="D9" s="141"/>
      <c r="E9" s="141"/>
      <c r="F9" s="142"/>
      <c r="G9" s="140">
        <f>C9</f>
        <v>0</v>
      </c>
      <c r="H9" s="141"/>
      <c r="I9" s="141"/>
      <c r="J9" s="142"/>
      <c r="K9" s="140">
        <f>G9</f>
        <v>0</v>
      </c>
      <c r="L9" s="141"/>
      <c r="M9" s="141"/>
      <c r="N9" s="142"/>
      <c r="O9" s="140">
        <f>K9</f>
        <v>0</v>
      </c>
      <c r="P9" s="141"/>
      <c r="Q9" s="141"/>
      <c r="R9" s="142"/>
      <c r="S9" s="143"/>
      <c r="T9" s="135"/>
      <c r="U9" s="58"/>
      <c r="W9" s="59"/>
    </row>
    <row r="10" spans="1:23" ht="15">
      <c r="A10" s="89"/>
      <c r="B10" s="97" t="s">
        <v>90</v>
      </c>
      <c r="C10" s="144">
        <f>C9*0.1</f>
        <v>0</v>
      </c>
      <c r="D10" s="145"/>
      <c r="E10" s="145"/>
      <c r="F10" s="146"/>
      <c r="G10" s="144">
        <f>C10</f>
        <v>0</v>
      </c>
      <c r="H10" s="145"/>
      <c r="I10" s="145"/>
      <c r="J10" s="146"/>
      <c r="K10" s="144">
        <f>G10</f>
        <v>0</v>
      </c>
      <c r="L10" s="145"/>
      <c r="M10" s="145"/>
      <c r="N10" s="146"/>
      <c r="O10" s="144">
        <f>K10</f>
        <v>0</v>
      </c>
      <c r="P10" s="145"/>
      <c r="Q10" s="145"/>
      <c r="R10" s="146"/>
      <c r="S10" s="94">
        <f>S8*0.1</f>
        <v>0</v>
      </c>
      <c r="T10" s="90"/>
      <c r="U10" s="58"/>
      <c r="W10" s="59"/>
    </row>
    <row r="11" spans="1:23" ht="15">
      <c r="A11" s="89"/>
      <c r="B11" s="97" t="s">
        <v>86</v>
      </c>
      <c r="C11" s="144">
        <f>SUM(C9:F10)*0.35</f>
        <v>0</v>
      </c>
      <c r="D11" s="145"/>
      <c r="E11" s="145"/>
      <c r="F11" s="146"/>
      <c r="G11" s="144">
        <f>C11</f>
        <v>0</v>
      </c>
      <c r="H11" s="145"/>
      <c r="I11" s="145"/>
      <c r="J11" s="146"/>
      <c r="K11" s="144">
        <f>G11</f>
        <v>0</v>
      </c>
      <c r="L11" s="145"/>
      <c r="M11" s="145"/>
      <c r="N11" s="146"/>
      <c r="O11" s="144">
        <f>K11</f>
        <v>0</v>
      </c>
      <c r="P11" s="145"/>
      <c r="Q11" s="145"/>
      <c r="R11" s="146"/>
      <c r="S11" s="94">
        <f>SUM(S8:S10)*0.35</f>
        <v>0</v>
      </c>
      <c r="T11" s="90"/>
      <c r="U11" s="58"/>
      <c r="W11" s="59"/>
    </row>
    <row r="12" spans="1:23" ht="15">
      <c r="A12" s="89"/>
      <c r="B12" s="98" t="s">
        <v>124</v>
      </c>
      <c r="C12" s="165">
        <f>SUM(C9:F11)</f>
        <v>0</v>
      </c>
      <c r="D12" s="166"/>
      <c r="E12" s="166"/>
      <c r="F12" s="167"/>
      <c r="G12" s="165">
        <f>C12</f>
        <v>0</v>
      </c>
      <c r="H12" s="166"/>
      <c r="I12" s="166"/>
      <c r="J12" s="167"/>
      <c r="K12" s="165">
        <f>G12</f>
        <v>0</v>
      </c>
      <c r="L12" s="166"/>
      <c r="M12" s="166"/>
      <c r="N12" s="167"/>
      <c r="O12" s="165">
        <f>K12</f>
        <v>0</v>
      </c>
      <c r="P12" s="166"/>
      <c r="Q12" s="166"/>
      <c r="R12" s="167"/>
      <c r="S12" s="96">
        <f>SUM(S8:S11)</f>
        <v>0</v>
      </c>
      <c r="T12" s="90"/>
      <c r="U12" s="58"/>
      <c r="W12" s="59"/>
    </row>
    <row r="13" spans="1:23" ht="15">
      <c r="A13" s="129">
        <v>3</v>
      </c>
      <c r="B13" s="130" t="s">
        <v>85</v>
      </c>
      <c r="C13" s="107">
        <f>ROUND(T13/4,3)</f>
        <v>0.078</v>
      </c>
      <c r="D13" s="108"/>
      <c r="E13" s="108"/>
      <c r="F13" s="109"/>
      <c r="G13" s="107">
        <f>ROUND(T13/4,3)</f>
        <v>0.078</v>
      </c>
      <c r="H13" s="108"/>
      <c r="I13" s="108"/>
      <c r="J13" s="109"/>
      <c r="K13" s="107">
        <f>ROUND(T13/4,3)</f>
        <v>0.078</v>
      </c>
      <c r="L13" s="108"/>
      <c r="M13" s="108"/>
      <c r="N13" s="109"/>
      <c r="O13" s="107">
        <f>ROUND(T13/4,3)</f>
        <v>0.078</v>
      </c>
      <c r="P13" s="108"/>
      <c r="Q13" s="108"/>
      <c r="R13" s="109"/>
      <c r="S13" s="143">
        <f>'Calçada do Lorena'!I61</f>
        <v>0</v>
      </c>
      <c r="T13" s="134">
        <v>0.312</v>
      </c>
      <c r="U13" s="58"/>
      <c r="W13" s="59"/>
    </row>
    <row r="14" spans="1:23" ht="15">
      <c r="A14" s="129"/>
      <c r="B14" s="131"/>
      <c r="C14" s="136">
        <f>S13/4</f>
        <v>0</v>
      </c>
      <c r="D14" s="137"/>
      <c r="E14" s="137"/>
      <c r="F14" s="138"/>
      <c r="G14" s="136">
        <f>C14</f>
        <v>0</v>
      </c>
      <c r="H14" s="137"/>
      <c r="I14" s="137"/>
      <c r="J14" s="138"/>
      <c r="K14" s="136">
        <f>G14</f>
        <v>0</v>
      </c>
      <c r="L14" s="137"/>
      <c r="M14" s="137"/>
      <c r="N14" s="138"/>
      <c r="O14" s="136">
        <f>K14</f>
        <v>0</v>
      </c>
      <c r="P14" s="137"/>
      <c r="Q14" s="137"/>
      <c r="R14" s="138"/>
      <c r="S14" s="143"/>
      <c r="T14" s="135"/>
      <c r="U14" s="58"/>
      <c r="W14" s="59"/>
    </row>
    <row r="15" spans="1:23" ht="15">
      <c r="A15" s="101"/>
      <c r="B15" s="99" t="s">
        <v>90</v>
      </c>
      <c r="C15" s="159">
        <f>C14*0.1</f>
        <v>0</v>
      </c>
      <c r="D15" s="160"/>
      <c r="E15" s="160"/>
      <c r="F15" s="161"/>
      <c r="G15" s="159">
        <f>C15</f>
        <v>0</v>
      </c>
      <c r="H15" s="160"/>
      <c r="I15" s="160"/>
      <c r="J15" s="161"/>
      <c r="K15" s="159">
        <f>G15</f>
        <v>0</v>
      </c>
      <c r="L15" s="160"/>
      <c r="M15" s="160"/>
      <c r="N15" s="161"/>
      <c r="O15" s="159">
        <f>K15</f>
        <v>0</v>
      </c>
      <c r="P15" s="160"/>
      <c r="Q15" s="160"/>
      <c r="R15" s="161"/>
      <c r="S15" s="94">
        <f>S13*0.1</f>
        <v>0</v>
      </c>
      <c r="T15" s="102"/>
      <c r="U15" s="58"/>
      <c r="W15" s="59"/>
    </row>
    <row r="16" spans="1:23" ht="15">
      <c r="A16" s="101"/>
      <c r="B16" s="99" t="s">
        <v>86</v>
      </c>
      <c r="C16" s="171">
        <f>SUM(C14:F15)*0.35</f>
        <v>0</v>
      </c>
      <c r="D16" s="172"/>
      <c r="E16" s="172"/>
      <c r="F16" s="173"/>
      <c r="G16" s="171">
        <f>C16</f>
        <v>0</v>
      </c>
      <c r="H16" s="172"/>
      <c r="I16" s="172"/>
      <c r="J16" s="173"/>
      <c r="K16" s="171">
        <f>G16</f>
        <v>0</v>
      </c>
      <c r="L16" s="172"/>
      <c r="M16" s="172"/>
      <c r="N16" s="173"/>
      <c r="O16" s="171">
        <f>K16</f>
        <v>0</v>
      </c>
      <c r="P16" s="172"/>
      <c r="Q16" s="172"/>
      <c r="R16" s="173"/>
      <c r="S16" s="94">
        <f>SUM(S13:S15)*0.35</f>
        <v>0</v>
      </c>
      <c r="T16" s="90"/>
      <c r="U16" s="58"/>
      <c r="W16" s="59"/>
    </row>
    <row r="17" spans="1:23" ht="15">
      <c r="A17" s="93"/>
      <c r="B17" s="100" t="s">
        <v>124</v>
      </c>
      <c r="C17" s="168">
        <f>SUM(C14:F16)</f>
        <v>0</v>
      </c>
      <c r="D17" s="169"/>
      <c r="E17" s="169"/>
      <c r="F17" s="170"/>
      <c r="G17" s="168">
        <f>C17</f>
        <v>0</v>
      </c>
      <c r="H17" s="169"/>
      <c r="I17" s="169"/>
      <c r="J17" s="170"/>
      <c r="K17" s="168">
        <f>G17</f>
        <v>0</v>
      </c>
      <c r="L17" s="169"/>
      <c r="M17" s="169"/>
      <c r="N17" s="170"/>
      <c r="O17" s="168">
        <f>K17</f>
        <v>0</v>
      </c>
      <c r="P17" s="169"/>
      <c r="Q17" s="169"/>
      <c r="R17" s="170"/>
      <c r="S17" s="95">
        <f>SUM(S13:S16)</f>
        <v>0</v>
      </c>
      <c r="T17" s="105"/>
      <c r="U17" s="58"/>
      <c r="W17" s="59"/>
    </row>
    <row r="18" spans="1:23" ht="15">
      <c r="A18" s="103"/>
      <c r="B18" s="91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92"/>
      <c r="T18" s="104"/>
      <c r="W18" s="59"/>
    </row>
    <row r="20" spans="1:20" ht="15">
      <c r="A20" s="148" t="s">
        <v>125</v>
      </c>
      <c r="B20" s="149"/>
      <c r="C20" s="150">
        <f>SUM(C4)+C9+C14</f>
        <v>0</v>
      </c>
      <c r="D20" s="151"/>
      <c r="E20" s="151"/>
      <c r="F20" s="152"/>
      <c r="G20" s="150">
        <f>SUM(G4)+G9+G14</f>
        <v>0</v>
      </c>
      <c r="H20" s="151"/>
      <c r="I20" s="151"/>
      <c r="J20" s="152"/>
      <c r="K20" s="150">
        <f>SUM(K4)+K9+K14</f>
        <v>0</v>
      </c>
      <c r="L20" s="151"/>
      <c r="M20" s="151"/>
      <c r="N20" s="152"/>
      <c r="O20" s="150">
        <f>SUM(O4)+O9+O14</f>
        <v>0</v>
      </c>
      <c r="P20" s="151"/>
      <c r="Q20" s="151"/>
      <c r="R20" s="152"/>
      <c r="S20" s="62">
        <f>S13+S8+S3</f>
        <v>0</v>
      </c>
      <c r="T20" s="191">
        <f>ROUNDUP((SUM(T3:T14)),0)</f>
        <v>1</v>
      </c>
    </row>
    <row r="21" spans="1:20" ht="15">
      <c r="A21" s="153" t="s">
        <v>90</v>
      </c>
      <c r="B21" s="154"/>
      <c r="C21" s="155">
        <f>C20*0.1</f>
        <v>0</v>
      </c>
      <c r="D21" s="156"/>
      <c r="E21" s="156"/>
      <c r="F21" s="157"/>
      <c r="G21" s="155">
        <f>G20*0.1</f>
        <v>0</v>
      </c>
      <c r="H21" s="156"/>
      <c r="I21" s="156"/>
      <c r="J21" s="157"/>
      <c r="K21" s="155">
        <f>K20*0.1</f>
        <v>0</v>
      </c>
      <c r="L21" s="156"/>
      <c r="M21" s="156"/>
      <c r="N21" s="157"/>
      <c r="O21" s="155">
        <f>O20*0.1</f>
        <v>0</v>
      </c>
      <c r="P21" s="156"/>
      <c r="Q21" s="156"/>
      <c r="R21" s="157"/>
      <c r="S21" s="71">
        <f>S20*0.1</f>
        <v>0</v>
      </c>
      <c r="T21" s="192"/>
    </row>
    <row r="22" spans="1:20" ht="15">
      <c r="A22" s="153" t="s">
        <v>86</v>
      </c>
      <c r="B22" s="154"/>
      <c r="C22" s="155">
        <f>(C20+C21)*0.35</f>
        <v>0</v>
      </c>
      <c r="D22" s="156"/>
      <c r="E22" s="156"/>
      <c r="F22" s="157"/>
      <c r="G22" s="155">
        <f>(G20+G21)*0.35</f>
        <v>0</v>
      </c>
      <c r="H22" s="156"/>
      <c r="I22" s="156"/>
      <c r="J22" s="157"/>
      <c r="K22" s="155">
        <f>(K20+K21)*0.35</f>
        <v>0</v>
      </c>
      <c r="L22" s="156"/>
      <c r="M22" s="156"/>
      <c r="N22" s="157"/>
      <c r="O22" s="155">
        <f>(O20+O21)*0.35</f>
        <v>0</v>
      </c>
      <c r="P22" s="156"/>
      <c r="Q22" s="156"/>
      <c r="R22" s="157"/>
      <c r="S22" s="63">
        <f>(S20+S21)*0.35</f>
        <v>0</v>
      </c>
      <c r="T22" s="192"/>
    </row>
    <row r="23" spans="1:20" ht="15">
      <c r="A23" s="110" t="s">
        <v>81</v>
      </c>
      <c r="B23" s="111"/>
      <c r="C23" s="158">
        <f>SUM(C20:F22)</f>
        <v>0</v>
      </c>
      <c r="D23" s="113"/>
      <c r="E23" s="113"/>
      <c r="F23" s="114"/>
      <c r="G23" s="158">
        <f>SUM(G20:J22)</f>
        <v>0</v>
      </c>
      <c r="H23" s="113"/>
      <c r="I23" s="113"/>
      <c r="J23" s="114"/>
      <c r="K23" s="158">
        <f>SUM(K20:N22)</f>
        <v>0</v>
      </c>
      <c r="L23" s="113"/>
      <c r="M23" s="113"/>
      <c r="N23" s="114"/>
      <c r="O23" s="158">
        <f>SUM(O20:R22)</f>
        <v>0</v>
      </c>
      <c r="P23" s="113"/>
      <c r="Q23" s="113"/>
      <c r="R23" s="114"/>
      <c r="S23" s="61">
        <f>SUM(S20:S22)</f>
        <v>0</v>
      </c>
      <c r="T23" s="192"/>
    </row>
    <row r="24" spans="1:20" ht="15">
      <c r="A24" s="110" t="s">
        <v>126</v>
      </c>
      <c r="B24" s="111"/>
      <c r="C24" s="112">
        <f>SUM(C13,C8,C3)</f>
        <v>0.25</v>
      </c>
      <c r="D24" s="113"/>
      <c r="E24" s="113"/>
      <c r="F24" s="114"/>
      <c r="G24" s="112">
        <f>SUM(G13,G8,G3)</f>
        <v>0.25</v>
      </c>
      <c r="H24" s="113"/>
      <c r="I24" s="113"/>
      <c r="J24" s="114"/>
      <c r="K24" s="112">
        <f>SUM(K13,K8,K3)</f>
        <v>0.25</v>
      </c>
      <c r="L24" s="113"/>
      <c r="M24" s="113"/>
      <c r="N24" s="114"/>
      <c r="O24" s="112">
        <f>SUM(O13,O8,O3)</f>
        <v>0.25</v>
      </c>
      <c r="P24" s="113"/>
      <c r="Q24" s="113"/>
      <c r="R24" s="114"/>
      <c r="S24" s="106">
        <f>SUM(C24:R24)</f>
        <v>1</v>
      </c>
      <c r="T24" s="192"/>
    </row>
  </sheetData>
  <sheetProtection/>
  <mergeCells count="106">
    <mergeCell ref="G15:J15"/>
    <mergeCell ref="K15:N15"/>
    <mergeCell ref="T20:T24"/>
    <mergeCell ref="C17:F17"/>
    <mergeCell ref="G17:J17"/>
    <mergeCell ref="K17:N17"/>
    <mergeCell ref="O17:R17"/>
    <mergeCell ref="O15:R15"/>
    <mergeCell ref="O16:R16"/>
    <mergeCell ref="C16:F16"/>
    <mergeCell ref="G16:J16"/>
    <mergeCell ref="K16:N16"/>
    <mergeCell ref="C15:F15"/>
    <mergeCell ref="C6:F6"/>
    <mergeCell ref="G5:J5"/>
    <mergeCell ref="G6:J6"/>
    <mergeCell ref="K5:N5"/>
    <mergeCell ref="K6:N6"/>
    <mergeCell ref="O8:R8"/>
    <mergeCell ref="C12:F12"/>
    <mergeCell ref="G12:J12"/>
    <mergeCell ref="K12:N12"/>
    <mergeCell ref="O12:R12"/>
    <mergeCell ref="G10:J10"/>
    <mergeCell ref="G11:J11"/>
    <mergeCell ref="C10:F10"/>
    <mergeCell ref="C11:F11"/>
    <mergeCell ref="A21:B21"/>
    <mergeCell ref="C21:F21"/>
    <mergeCell ref="G21:J21"/>
    <mergeCell ref="K21:N21"/>
    <mergeCell ref="O21:R21"/>
    <mergeCell ref="O5:R5"/>
    <mergeCell ref="O6:R6"/>
    <mergeCell ref="C7:F7"/>
    <mergeCell ref="G7:J7"/>
    <mergeCell ref="K7:N7"/>
    <mergeCell ref="C23:F23"/>
    <mergeCell ref="G23:J23"/>
    <mergeCell ref="K23:N23"/>
    <mergeCell ref="O20:R20"/>
    <mergeCell ref="O22:R22"/>
    <mergeCell ref="O23:R23"/>
    <mergeCell ref="A20:B20"/>
    <mergeCell ref="C20:F20"/>
    <mergeCell ref="G20:J20"/>
    <mergeCell ref="K20:N20"/>
    <mergeCell ref="A22:B22"/>
    <mergeCell ref="C22:F22"/>
    <mergeCell ref="G22:J22"/>
    <mergeCell ref="K22:N22"/>
    <mergeCell ref="A23:B23"/>
    <mergeCell ref="K10:N10"/>
    <mergeCell ref="K11:N11"/>
    <mergeCell ref="O10:R10"/>
    <mergeCell ref="O11:R11"/>
    <mergeCell ref="A8:A9"/>
    <mergeCell ref="B8:B9"/>
    <mergeCell ref="C8:F8"/>
    <mergeCell ref="G8:J8"/>
    <mergeCell ref="K8:N8"/>
    <mergeCell ref="S13:S14"/>
    <mergeCell ref="T13:T14"/>
    <mergeCell ref="C14:F14"/>
    <mergeCell ref="G14:J14"/>
    <mergeCell ref="K14:N14"/>
    <mergeCell ref="O14:R14"/>
    <mergeCell ref="C13:F13"/>
    <mergeCell ref="K3:N3"/>
    <mergeCell ref="O3:R3"/>
    <mergeCell ref="T8:T9"/>
    <mergeCell ref="C9:F9"/>
    <mergeCell ref="G9:J9"/>
    <mergeCell ref="K9:N9"/>
    <mergeCell ref="O9:R9"/>
    <mergeCell ref="S8:S9"/>
    <mergeCell ref="O7:R7"/>
    <mergeCell ref="C5:F5"/>
    <mergeCell ref="A3:A4"/>
    <mergeCell ref="B3:B4"/>
    <mergeCell ref="S3:S4"/>
    <mergeCell ref="T3:T4"/>
    <mergeCell ref="C4:F4"/>
    <mergeCell ref="G4:J4"/>
    <mergeCell ref="K4:N4"/>
    <mergeCell ref="O4:R4"/>
    <mergeCell ref="C3:F3"/>
    <mergeCell ref="G3:J3"/>
    <mergeCell ref="A1:A2"/>
    <mergeCell ref="B1:B2"/>
    <mergeCell ref="C1:N1"/>
    <mergeCell ref="S1:T1"/>
    <mergeCell ref="C2:F2"/>
    <mergeCell ref="G2:J2"/>
    <mergeCell ref="K2:N2"/>
    <mergeCell ref="O2:R2"/>
    <mergeCell ref="G13:J13"/>
    <mergeCell ref="K13:N13"/>
    <mergeCell ref="O13:R13"/>
    <mergeCell ref="A24:B24"/>
    <mergeCell ref="C24:F24"/>
    <mergeCell ref="G24:J24"/>
    <mergeCell ref="K24:N24"/>
    <mergeCell ref="O24:R24"/>
    <mergeCell ref="A13:A14"/>
    <mergeCell ref="B13:B14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9" r:id="rId1"/>
  <headerFooter>
    <oddHeader>&amp;LSECRETARIA DO MEIO AMBIENTE
FUNDAÇÃO FLORESTAL
SEI-Setor de engenharia e infraestrutura&amp;CIMPLANTAÇÃO DE TRILHAS PESM
CONVÊNIO PETROBRÁS E FUNDAÇÃO FLORESTAL
&amp;RCRONOGRAMA FÍSICO-FINANCEIRO
data base:Novembro/2018
CPOS 174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view="pageBreakPreview" zoomScale="60" zoomScalePageLayoutView="0" workbookViewId="0" topLeftCell="A1">
      <selection activeCell="P14" sqref="P14"/>
    </sheetView>
  </sheetViews>
  <sheetFormatPr defaultColWidth="9.140625" defaultRowHeight="15"/>
  <cols>
    <col min="1" max="1" width="20.8515625" style="0" bestFit="1" customWidth="1"/>
    <col min="2" max="2" width="95.28125" style="0" customWidth="1"/>
    <col min="3" max="3" width="15.140625" style="0" customWidth="1"/>
    <col min="4" max="4" width="9.140625" style="0" customWidth="1"/>
    <col min="5" max="5" width="10.57421875" style="0" bestFit="1" customWidth="1"/>
    <col min="6" max="7" width="12.8515625" style="0" bestFit="1" customWidth="1"/>
    <col min="8" max="8" width="14.28125" style="0" bestFit="1" customWidth="1"/>
    <col min="9" max="9" width="20.8515625" style="78" customWidth="1"/>
  </cols>
  <sheetData>
    <row r="1" spans="1:9" ht="15">
      <c r="A1" s="65"/>
      <c r="B1" s="66"/>
      <c r="C1" s="66"/>
      <c r="D1" s="66"/>
      <c r="E1" s="66"/>
      <c r="F1" s="66"/>
      <c r="G1" s="66"/>
      <c r="H1" s="66"/>
      <c r="I1" s="85"/>
    </row>
    <row r="2" spans="1:9" ht="15.75" thickBot="1">
      <c r="A2" s="67"/>
      <c r="B2" s="68"/>
      <c r="C2" s="68"/>
      <c r="D2" s="68"/>
      <c r="E2" s="68"/>
      <c r="F2" s="68"/>
      <c r="G2" s="68"/>
      <c r="H2" s="68"/>
      <c r="I2" s="86"/>
    </row>
    <row r="3" spans="1:9" ht="42" customHeight="1" thickBot="1">
      <c r="A3" s="174" t="s">
        <v>44</v>
      </c>
      <c r="B3" s="175"/>
      <c r="C3" s="175"/>
      <c r="D3" s="175"/>
      <c r="E3" s="175"/>
      <c r="F3" s="175"/>
      <c r="G3" s="175"/>
      <c r="H3" s="175"/>
      <c r="I3" s="176"/>
    </row>
    <row r="4" spans="1:9" ht="22.5" customHeight="1">
      <c r="A4" s="187" t="s">
        <v>43</v>
      </c>
      <c r="B4" s="188"/>
      <c r="C4" s="188"/>
      <c r="D4" s="189"/>
      <c r="E4" s="190" t="s">
        <v>13</v>
      </c>
      <c r="F4" s="188"/>
      <c r="G4" s="188"/>
      <c r="H4" s="189"/>
      <c r="I4" s="13">
        <v>2357</v>
      </c>
    </row>
    <row r="5" spans="1:9" ht="26.25">
      <c r="A5" s="38" t="s">
        <v>0</v>
      </c>
      <c r="B5" s="1" t="s">
        <v>1</v>
      </c>
      <c r="C5" s="2" t="s">
        <v>2</v>
      </c>
      <c r="D5" s="2" t="s">
        <v>3</v>
      </c>
      <c r="E5" s="3" t="s">
        <v>4</v>
      </c>
      <c r="F5" s="2" t="s">
        <v>5</v>
      </c>
      <c r="G5" s="2" t="s">
        <v>6</v>
      </c>
      <c r="H5" s="2" t="s">
        <v>7</v>
      </c>
      <c r="I5" s="79" t="s">
        <v>8</v>
      </c>
    </row>
    <row r="6" spans="1:9" ht="15">
      <c r="A6" s="39">
        <v>1</v>
      </c>
      <c r="B6" s="177" t="s">
        <v>9</v>
      </c>
      <c r="C6" s="178"/>
      <c r="D6" s="178"/>
      <c r="E6" s="178"/>
      <c r="F6" s="178"/>
      <c r="G6" s="178"/>
      <c r="H6" s="179"/>
      <c r="I6" s="40">
        <f>SUM(I7:I16)</f>
        <v>0</v>
      </c>
    </row>
    <row r="7" spans="1:9" ht="15">
      <c r="A7" s="6" t="s">
        <v>10</v>
      </c>
      <c r="B7" s="7" t="s">
        <v>11</v>
      </c>
      <c r="C7" s="7"/>
      <c r="D7" s="8" t="s">
        <v>12</v>
      </c>
      <c r="E7" s="9">
        <v>6</v>
      </c>
      <c r="F7" s="10"/>
      <c r="G7" s="11"/>
      <c r="H7" s="53">
        <f aca="true" t="shared" si="0" ref="H7:H72">ROUND(F7+G7,2)</f>
        <v>0</v>
      </c>
      <c r="I7" s="80">
        <f>H7*E7</f>
        <v>0</v>
      </c>
    </row>
    <row r="8" spans="1:9" ht="15">
      <c r="A8" s="49" t="s">
        <v>95</v>
      </c>
      <c r="B8" s="50" t="s">
        <v>96</v>
      </c>
      <c r="C8" s="50"/>
      <c r="D8" s="51" t="s">
        <v>12</v>
      </c>
      <c r="E8" s="52">
        <v>20</v>
      </c>
      <c r="F8" s="53"/>
      <c r="G8" s="54"/>
      <c r="H8" s="53">
        <f t="shared" si="0"/>
        <v>0</v>
      </c>
      <c r="I8" s="80">
        <f aca="true" t="shared" si="1" ref="I8:I16">H8*E8</f>
        <v>0</v>
      </c>
    </row>
    <row r="9" spans="1:9" ht="30">
      <c r="A9" s="49" t="s">
        <v>97</v>
      </c>
      <c r="B9" s="50" t="s">
        <v>98</v>
      </c>
      <c r="C9" s="50"/>
      <c r="D9" s="51" t="s">
        <v>99</v>
      </c>
      <c r="E9" s="52">
        <v>4</v>
      </c>
      <c r="F9" s="53"/>
      <c r="G9" s="54"/>
      <c r="H9" s="53">
        <f t="shared" si="0"/>
        <v>0</v>
      </c>
      <c r="I9" s="80">
        <f t="shared" si="1"/>
        <v>0</v>
      </c>
    </row>
    <row r="10" spans="1:9" ht="30">
      <c r="A10" s="49" t="s">
        <v>102</v>
      </c>
      <c r="B10" s="50" t="s">
        <v>103</v>
      </c>
      <c r="C10" s="50"/>
      <c r="D10" s="51" t="s">
        <v>12</v>
      </c>
      <c r="E10" s="52">
        <v>9</v>
      </c>
      <c r="F10" s="53"/>
      <c r="G10" s="54"/>
      <c r="H10" s="53">
        <f t="shared" si="0"/>
        <v>0</v>
      </c>
      <c r="I10" s="80">
        <f t="shared" si="1"/>
        <v>0</v>
      </c>
    </row>
    <row r="11" spans="1:9" ht="15">
      <c r="A11" s="49" t="s">
        <v>104</v>
      </c>
      <c r="B11" s="50" t="s">
        <v>105</v>
      </c>
      <c r="C11" s="50"/>
      <c r="D11" s="51" t="s">
        <v>106</v>
      </c>
      <c r="E11" s="52">
        <v>40</v>
      </c>
      <c r="F11" s="53"/>
      <c r="G11" s="54"/>
      <c r="H11" s="53">
        <f t="shared" si="0"/>
        <v>0</v>
      </c>
      <c r="I11" s="80">
        <f t="shared" si="1"/>
        <v>0</v>
      </c>
    </row>
    <row r="12" spans="1:9" ht="15">
      <c r="A12" s="49" t="s">
        <v>109</v>
      </c>
      <c r="B12" s="50" t="s">
        <v>110</v>
      </c>
      <c r="C12" s="50"/>
      <c r="D12" s="51" t="s">
        <v>12</v>
      </c>
      <c r="E12" s="52">
        <v>100</v>
      </c>
      <c r="F12" s="53"/>
      <c r="G12" s="54"/>
      <c r="H12" s="53">
        <f t="shared" si="0"/>
        <v>0</v>
      </c>
      <c r="I12" s="80">
        <f t="shared" si="1"/>
        <v>0</v>
      </c>
    </row>
    <row r="13" spans="1:9" ht="15">
      <c r="A13" s="49" t="s">
        <v>107</v>
      </c>
      <c r="B13" s="50" t="s">
        <v>108</v>
      </c>
      <c r="C13" s="50"/>
      <c r="D13" s="51" t="s">
        <v>12</v>
      </c>
      <c r="E13" s="52">
        <f>1.2*2357</f>
        <v>2828.4</v>
      </c>
      <c r="F13" s="53"/>
      <c r="G13" s="54"/>
      <c r="H13" s="53">
        <f t="shared" si="0"/>
        <v>0</v>
      </c>
      <c r="I13" s="80">
        <f t="shared" si="1"/>
        <v>0</v>
      </c>
    </row>
    <row r="14" spans="1:9" ht="30">
      <c r="A14" s="49" t="s">
        <v>111</v>
      </c>
      <c r="B14" s="50" t="s">
        <v>112</v>
      </c>
      <c r="C14" s="50"/>
      <c r="D14" s="51" t="s">
        <v>19</v>
      </c>
      <c r="E14" s="52">
        <f>2*2.4</f>
        <v>4.8</v>
      </c>
      <c r="F14" s="53"/>
      <c r="G14" s="54"/>
      <c r="H14" s="53">
        <f t="shared" si="0"/>
        <v>0</v>
      </c>
      <c r="I14" s="80">
        <f t="shared" si="1"/>
        <v>0</v>
      </c>
    </row>
    <row r="15" spans="1:9" ht="15">
      <c r="A15" s="49" t="s">
        <v>113</v>
      </c>
      <c r="B15" s="50" t="s">
        <v>114</v>
      </c>
      <c r="C15" s="50"/>
      <c r="D15" s="51" t="s">
        <v>115</v>
      </c>
      <c r="E15" s="52">
        <f>E14*50</f>
        <v>240</v>
      </c>
      <c r="F15" s="53"/>
      <c r="G15" s="54"/>
      <c r="H15" s="53">
        <f t="shared" si="0"/>
        <v>0</v>
      </c>
      <c r="I15" s="80">
        <f t="shared" si="1"/>
        <v>0</v>
      </c>
    </row>
    <row r="16" spans="1:9" ht="15">
      <c r="A16" s="19" t="s">
        <v>100</v>
      </c>
      <c r="B16" s="12" t="s">
        <v>101</v>
      </c>
      <c r="C16" s="12"/>
      <c r="D16" s="20" t="s">
        <v>12</v>
      </c>
      <c r="E16" s="21">
        <v>20</v>
      </c>
      <c r="F16" s="22"/>
      <c r="G16" s="23"/>
      <c r="H16" s="53">
        <f t="shared" si="0"/>
        <v>0</v>
      </c>
      <c r="I16" s="80">
        <f t="shared" si="1"/>
        <v>0</v>
      </c>
    </row>
    <row r="17" spans="1:9" ht="15">
      <c r="A17" s="39">
        <v>2</v>
      </c>
      <c r="B17" s="177" t="s">
        <v>38</v>
      </c>
      <c r="C17" s="178"/>
      <c r="D17" s="178"/>
      <c r="E17" s="178"/>
      <c r="F17" s="178"/>
      <c r="G17" s="178"/>
      <c r="H17" s="179"/>
      <c r="I17" s="40">
        <f>SUM(I18:I25)</f>
        <v>0</v>
      </c>
    </row>
    <row r="18" spans="1:9" ht="30">
      <c r="A18" s="49" t="s">
        <v>49</v>
      </c>
      <c r="B18" s="50" t="s">
        <v>123</v>
      </c>
      <c r="C18" s="50"/>
      <c r="D18" s="51" t="s">
        <v>23</v>
      </c>
      <c r="E18" s="52">
        <v>4</v>
      </c>
      <c r="F18" s="53"/>
      <c r="G18" s="54"/>
      <c r="H18" s="53">
        <f t="shared" si="0"/>
        <v>0</v>
      </c>
      <c r="I18" s="80">
        <f>H18*E18</f>
        <v>0</v>
      </c>
    </row>
    <row r="19" spans="1:9" ht="15">
      <c r="A19" s="49" t="s">
        <v>49</v>
      </c>
      <c r="B19" s="50" t="s">
        <v>120</v>
      </c>
      <c r="C19" s="50"/>
      <c r="D19" s="51" t="s">
        <v>23</v>
      </c>
      <c r="E19" s="52">
        <v>11</v>
      </c>
      <c r="F19" s="53"/>
      <c r="G19" s="54"/>
      <c r="H19" s="53">
        <f t="shared" si="0"/>
        <v>0</v>
      </c>
      <c r="I19" s="80">
        <f>H19*E19</f>
        <v>0</v>
      </c>
    </row>
    <row r="20" spans="1:9" ht="15">
      <c r="A20" s="49" t="s">
        <v>24</v>
      </c>
      <c r="B20" s="50" t="s">
        <v>25</v>
      </c>
      <c r="C20" s="50"/>
      <c r="D20" s="51" t="s">
        <v>19</v>
      </c>
      <c r="E20" s="52">
        <v>1</v>
      </c>
      <c r="F20" s="53"/>
      <c r="G20" s="54"/>
      <c r="H20" s="53">
        <f t="shared" si="0"/>
        <v>0</v>
      </c>
      <c r="I20" s="80">
        <f aca="true" t="shared" si="2" ref="I20:I25">H20*E20</f>
        <v>0</v>
      </c>
    </row>
    <row r="21" spans="1:9" ht="15">
      <c r="A21" s="19" t="s">
        <v>17</v>
      </c>
      <c r="B21" s="12" t="s">
        <v>18</v>
      </c>
      <c r="C21" s="12"/>
      <c r="D21" s="20" t="s">
        <v>19</v>
      </c>
      <c r="E21" s="21">
        <v>2</v>
      </c>
      <c r="F21" s="22"/>
      <c r="G21" s="23"/>
      <c r="H21" s="53">
        <f t="shared" si="0"/>
        <v>0</v>
      </c>
      <c r="I21" s="80">
        <f t="shared" si="2"/>
        <v>0</v>
      </c>
    </row>
    <row r="22" spans="1:9" ht="30">
      <c r="A22" s="19" t="s">
        <v>20</v>
      </c>
      <c r="B22" s="12" t="s">
        <v>21</v>
      </c>
      <c r="C22" s="12"/>
      <c r="D22" s="20" t="s">
        <v>19</v>
      </c>
      <c r="E22" s="21">
        <v>2</v>
      </c>
      <c r="F22" s="22"/>
      <c r="G22" s="23"/>
      <c r="H22" s="53">
        <f t="shared" si="0"/>
        <v>0</v>
      </c>
      <c r="I22" s="80">
        <f t="shared" si="2"/>
        <v>0</v>
      </c>
    </row>
    <row r="23" spans="1:9" ht="15">
      <c r="A23" s="19" t="s">
        <v>116</v>
      </c>
      <c r="B23" s="12" t="s">
        <v>117</v>
      </c>
      <c r="C23" s="12"/>
      <c r="D23" s="20" t="s">
        <v>40</v>
      </c>
      <c r="E23" s="21">
        <v>3</v>
      </c>
      <c r="F23" s="22"/>
      <c r="G23" s="23"/>
      <c r="H23" s="53">
        <f t="shared" si="0"/>
        <v>0</v>
      </c>
      <c r="I23" s="80">
        <f t="shared" si="2"/>
        <v>0</v>
      </c>
    </row>
    <row r="24" spans="1:9" ht="15">
      <c r="A24" s="19" t="s">
        <v>50</v>
      </c>
      <c r="B24" s="12" t="s">
        <v>28</v>
      </c>
      <c r="C24" s="12"/>
      <c r="D24" s="20" t="s">
        <v>29</v>
      </c>
      <c r="E24" s="21">
        <v>44</v>
      </c>
      <c r="F24" s="22"/>
      <c r="G24" s="23"/>
      <c r="H24" s="53">
        <f t="shared" si="0"/>
        <v>0</v>
      </c>
      <c r="I24" s="80">
        <f t="shared" si="2"/>
        <v>0</v>
      </c>
    </row>
    <row r="25" spans="1:9" ht="15">
      <c r="A25" s="19" t="s">
        <v>51</v>
      </c>
      <c r="B25" s="12" t="s">
        <v>30</v>
      </c>
      <c r="C25" s="12"/>
      <c r="D25" s="20" t="s">
        <v>29</v>
      </c>
      <c r="E25" s="21">
        <v>44</v>
      </c>
      <c r="F25" s="22"/>
      <c r="G25" s="23"/>
      <c r="H25" s="53">
        <f t="shared" si="0"/>
        <v>0</v>
      </c>
      <c r="I25" s="80">
        <f t="shared" si="2"/>
        <v>0</v>
      </c>
    </row>
    <row r="26" spans="1:9" ht="15">
      <c r="A26" s="39">
        <v>3</v>
      </c>
      <c r="B26" s="177" t="s">
        <v>15</v>
      </c>
      <c r="C26" s="178"/>
      <c r="D26" s="178"/>
      <c r="E26" s="178"/>
      <c r="F26" s="178"/>
      <c r="G26" s="178"/>
      <c r="H26" s="179"/>
      <c r="I26" s="40">
        <f>SUM(I27:I29)</f>
        <v>0</v>
      </c>
    </row>
    <row r="27" spans="1:9" ht="15">
      <c r="A27" s="14" t="s">
        <v>16</v>
      </c>
      <c r="B27" s="7" t="s">
        <v>88</v>
      </c>
      <c r="C27" s="7"/>
      <c r="D27" s="15" t="s">
        <v>12</v>
      </c>
      <c r="E27" s="16">
        <v>8</v>
      </c>
      <c r="F27" s="17"/>
      <c r="G27" s="18"/>
      <c r="H27" s="11">
        <f t="shared" si="0"/>
        <v>0</v>
      </c>
      <c r="I27" s="83">
        <f>H27*E27</f>
        <v>0</v>
      </c>
    </row>
    <row r="28" spans="1:9" ht="15">
      <c r="A28" s="19" t="s">
        <v>17</v>
      </c>
      <c r="B28" s="12" t="s">
        <v>18</v>
      </c>
      <c r="C28" s="12"/>
      <c r="D28" s="20" t="s">
        <v>19</v>
      </c>
      <c r="E28" s="21">
        <v>2.5</v>
      </c>
      <c r="F28" s="22"/>
      <c r="G28" s="23"/>
      <c r="H28" s="11">
        <f t="shared" si="0"/>
        <v>0</v>
      </c>
      <c r="I28" s="80">
        <f>H28*E28</f>
        <v>0</v>
      </c>
    </row>
    <row r="29" spans="1:9" ht="30">
      <c r="A29" s="24" t="s">
        <v>20</v>
      </c>
      <c r="B29" s="25" t="s">
        <v>21</v>
      </c>
      <c r="C29" s="25"/>
      <c r="D29" s="26" t="s">
        <v>19</v>
      </c>
      <c r="E29" s="27">
        <v>2.5</v>
      </c>
      <c r="F29" s="22"/>
      <c r="G29" s="23"/>
      <c r="H29" s="11">
        <f t="shared" si="0"/>
        <v>0</v>
      </c>
      <c r="I29" s="80">
        <f>H29*E29</f>
        <v>0</v>
      </c>
    </row>
    <row r="30" spans="1:9" ht="15">
      <c r="A30" s="39">
        <v>4</v>
      </c>
      <c r="B30" s="177" t="s">
        <v>52</v>
      </c>
      <c r="C30" s="178"/>
      <c r="D30" s="178"/>
      <c r="E30" s="178"/>
      <c r="F30" s="178"/>
      <c r="G30" s="178"/>
      <c r="H30" s="179"/>
      <c r="I30" s="40">
        <f>SUM(I31:I35)</f>
        <v>0</v>
      </c>
    </row>
    <row r="31" spans="1:9" ht="30">
      <c r="A31" s="14" t="s">
        <v>53</v>
      </c>
      <c r="B31" s="7" t="s">
        <v>54</v>
      </c>
      <c r="C31" s="7"/>
      <c r="D31" s="15" t="s">
        <v>12</v>
      </c>
      <c r="E31" s="16">
        <v>3</v>
      </c>
      <c r="F31" s="17"/>
      <c r="G31" s="18"/>
      <c r="H31" s="53">
        <f t="shared" si="0"/>
        <v>0</v>
      </c>
      <c r="I31" s="83">
        <f>H31*E31</f>
        <v>0</v>
      </c>
    </row>
    <row r="32" spans="1:9" ht="15">
      <c r="A32" s="19" t="s">
        <v>55</v>
      </c>
      <c r="B32" s="12" t="s">
        <v>56</v>
      </c>
      <c r="C32" s="12"/>
      <c r="D32" s="20" t="s">
        <v>19</v>
      </c>
      <c r="E32" s="21">
        <v>0.4</v>
      </c>
      <c r="F32" s="22"/>
      <c r="G32" s="23"/>
      <c r="H32" s="53">
        <f t="shared" si="0"/>
        <v>0</v>
      </c>
      <c r="I32" s="80">
        <f>H32*E32</f>
        <v>0</v>
      </c>
    </row>
    <row r="33" spans="1:9" ht="15">
      <c r="A33" s="69" t="s">
        <v>17</v>
      </c>
      <c r="B33" s="44" t="s">
        <v>18</v>
      </c>
      <c r="C33" s="44"/>
      <c r="D33" s="43" t="s">
        <v>19</v>
      </c>
      <c r="E33" s="43">
        <v>0.2</v>
      </c>
      <c r="F33" s="45"/>
      <c r="G33" s="45"/>
      <c r="H33" s="53">
        <f t="shared" si="0"/>
        <v>0</v>
      </c>
      <c r="I33" s="80">
        <f>H33*E33</f>
        <v>0</v>
      </c>
    </row>
    <row r="34" spans="1:9" ht="15">
      <c r="A34" s="69" t="s">
        <v>57</v>
      </c>
      <c r="B34" s="44" t="s">
        <v>58</v>
      </c>
      <c r="C34" s="44"/>
      <c r="D34" s="43" t="s">
        <v>19</v>
      </c>
      <c r="E34" s="43">
        <v>0.2</v>
      </c>
      <c r="F34" s="45"/>
      <c r="G34" s="45"/>
      <c r="H34" s="53">
        <f t="shared" si="0"/>
        <v>0</v>
      </c>
      <c r="I34" s="80">
        <f>H34*E34</f>
        <v>0</v>
      </c>
    </row>
    <row r="35" spans="1:9" ht="30">
      <c r="A35" s="70" t="s">
        <v>59</v>
      </c>
      <c r="B35" s="46" t="s">
        <v>60</v>
      </c>
      <c r="C35" s="46"/>
      <c r="D35" s="47" t="s">
        <v>19</v>
      </c>
      <c r="E35" s="47">
        <v>0.2</v>
      </c>
      <c r="F35" s="48"/>
      <c r="G35" s="48"/>
      <c r="H35" s="53">
        <f t="shared" si="0"/>
        <v>0</v>
      </c>
      <c r="I35" s="84">
        <f>H35*E35</f>
        <v>0</v>
      </c>
    </row>
    <row r="36" spans="1:9" ht="15">
      <c r="A36" s="39">
        <v>5</v>
      </c>
      <c r="B36" s="177" t="s">
        <v>31</v>
      </c>
      <c r="C36" s="178"/>
      <c r="D36" s="178"/>
      <c r="E36" s="178"/>
      <c r="F36" s="178"/>
      <c r="G36" s="178"/>
      <c r="H36" s="179"/>
      <c r="I36" s="40">
        <f>SUM(I37:I46)</f>
        <v>0</v>
      </c>
    </row>
    <row r="37" spans="1:9" ht="15">
      <c r="A37" s="28" t="s">
        <v>49</v>
      </c>
      <c r="B37" s="50" t="s">
        <v>120</v>
      </c>
      <c r="C37" s="29"/>
      <c r="D37" s="43" t="s">
        <v>23</v>
      </c>
      <c r="E37" s="43">
        <v>42</v>
      </c>
      <c r="F37" s="45"/>
      <c r="G37" s="45"/>
      <c r="H37" s="53">
        <f t="shared" si="0"/>
        <v>0</v>
      </c>
      <c r="I37" s="83">
        <f>H37*E37</f>
        <v>0</v>
      </c>
    </row>
    <row r="38" spans="1:9" ht="15">
      <c r="A38" s="19" t="s">
        <v>17</v>
      </c>
      <c r="B38" s="12" t="s">
        <v>18</v>
      </c>
      <c r="C38" s="12"/>
      <c r="D38" s="43" t="s">
        <v>19</v>
      </c>
      <c r="E38" s="43">
        <v>3</v>
      </c>
      <c r="F38" s="45"/>
      <c r="G38" s="45"/>
      <c r="H38" s="53">
        <f t="shared" si="0"/>
        <v>0</v>
      </c>
      <c r="I38" s="80">
        <f>H38*E38</f>
        <v>0</v>
      </c>
    </row>
    <row r="39" spans="1:9" ht="15">
      <c r="A39" s="19" t="s">
        <v>24</v>
      </c>
      <c r="B39" s="12" t="s">
        <v>25</v>
      </c>
      <c r="C39" s="12"/>
      <c r="D39" s="43" t="s">
        <v>19</v>
      </c>
      <c r="E39" s="43">
        <v>3</v>
      </c>
      <c r="F39" s="45"/>
      <c r="G39" s="45"/>
      <c r="H39" s="53">
        <f t="shared" si="0"/>
        <v>0</v>
      </c>
      <c r="I39" s="80">
        <f aca="true" t="shared" si="3" ref="I39:I46">H39*E39</f>
        <v>0</v>
      </c>
    </row>
    <row r="40" spans="1:9" ht="15">
      <c r="A40" s="19" t="s">
        <v>32</v>
      </c>
      <c r="B40" s="12" t="s">
        <v>89</v>
      </c>
      <c r="C40" s="12"/>
      <c r="D40" s="43" t="s">
        <v>12</v>
      </c>
      <c r="E40" s="43">
        <v>20</v>
      </c>
      <c r="F40" s="45"/>
      <c r="G40" s="45"/>
      <c r="H40" s="53">
        <f t="shared" si="0"/>
        <v>0</v>
      </c>
      <c r="I40" s="80">
        <f t="shared" si="3"/>
        <v>0</v>
      </c>
    </row>
    <row r="41" spans="1:9" ht="30">
      <c r="A41" s="19" t="s">
        <v>20</v>
      </c>
      <c r="B41" s="12" t="s">
        <v>21</v>
      </c>
      <c r="C41" s="12"/>
      <c r="D41" s="43" t="s">
        <v>19</v>
      </c>
      <c r="E41" s="43">
        <v>4</v>
      </c>
      <c r="F41" s="45"/>
      <c r="G41" s="45"/>
      <c r="H41" s="53">
        <f t="shared" si="0"/>
        <v>0</v>
      </c>
      <c r="I41" s="80">
        <f t="shared" si="3"/>
        <v>0</v>
      </c>
    </row>
    <row r="42" spans="1:9" ht="15">
      <c r="A42" s="19" t="s">
        <v>116</v>
      </c>
      <c r="B42" s="12" t="s">
        <v>117</v>
      </c>
      <c r="C42" s="12"/>
      <c r="D42" s="20" t="s">
        <v>40</v>
      </c>
      <c r="E42" s="21">
        <v>3</v>
      </c>
      <c r="F42" s="22"/>
      <c r="G42" s="23"/>
      <c r="H42" s="53">
        <f t="shared" si="0"/>
        <v>0</v>
      </c>
      <c r="I42" s="80">
        <f t="shared" si="3"/>
        <v>0</v>
      </c>
    </row>
    <row r="43" spans="1:9" ht="15">
      <c r="A43" s="19" t="s">
        <v>50</v>
      </c>
      <c r="B43" s="12" t="s">
        <v>28</v>
      </c>
      <c r="C43" s="32"/>
      <c r="D43" s="43" t="s">
        <v>29</v>
      </c>
      <c r="E43" s="43">
        <v>56</v>
      </c>
      <c r="F43" s="45"/>
      <c r="G43" s="45"/>
      <c r="H43" s="53">
        <f t="shared" si="0"/>
        <v>0</v>
      </c>
      <c r="I43" s="80">
        <f t="shared" si="3"/>
        <v>0</v>
      </c>
    </row>
    <row r="44" spans="1:9" ht="15">
      <c r="A44" s="19" t="s">
        <v>51</v>
      </c>
      <c r="B44" s="12" t="s">
        <v>30</v>
      </c>
      <c r="C44" s="23"/>
      <c r="D44" s="43" t="s">
        <v>29</v>
      </c>
      <c r="E44" s="43">
        <v>56</v>
      </c>
      <c r="F44" s="45"/>
      <c r="G44" s="45"/>
      <c r="H44" s="53">
        <f t="shared" si="0"/>
        <v>0</v>
      </c>
      <c r="I44" s="80">
        <f t="shared" si="3"/>
        <v>0</v>
      </c>
    </row>
    <row r="45" spans="1:9" ht="15">
      <c r="A45" s="19" t="s">
        <v>91</v>
      </c>
      <c r="B45" s="12" t="s">
        <v>92</v>
      </c>
      <c r="C45" s="23"/>
      <c r="D45" s="43" t="s">
        <v>12</v>
      </c>
      <c r="E45" s="43">
        <v>40</v>
      </c>
      <c r="F45" s="45"/>
      <c r="G45" s="45"/>
      <c r="H45" s="53">
        <f t="shared" si="0"/>
        <v>0</v>
      </c>
      <c r="I45" s="80">
        <f t="shared" si="3"/>
        <v>0</v>
      </c>
    </row>
    <row r="46" spans="1:9" ht="15">
      <c r="A46" s="19" t="s">
        <v>33</v>
      </c>
      <c r="B46" s="12" t="s">
        <v>34</v>
      </c>
      <c r="C46" s="12"/>
      <c r="D46" s="43" t="s">
        <v>12</v>
      </c>
      <c r="E46" s="43">
        <v>17.5</v>
      </c>
      <c r="F46" s="45"/>
      <c r="G46" s="45"/>
      <c r="H46" s="53">
        <f t="shared" si="0"/>
        <v>0</v>
      </c>
      <c r="I46" s="80">
        <f t="shared" si="3"/>
        <v>0</v>
      </c>
    </row>
    <row r="47" spans="1:9" ht="15">
      <c r="A47" s="39">
        <v>6</v>
      </c>
      <c r="B47" s="177" t="s">
        <v>41</v>
      </c>
      <c r="C47" s="178"/>
      <c r="D47" s="178"/>
      <c r="E47" s="178"/>
      <c r="F47" s="178"/>
      <c r="G47" s="178"/>
      <c r="H47" s="179"/>
      <c r="I47" s="40">
        <f>SUM(I48:I57)</f>
        <v>0</v>
      </c>
    </row>
    <row r="48" spans="1:9" ht="15">
      <c r="A48" s="28" t="s">
        <v>49</v>
      </c>
      <c r="B48" s="50" t="s">
        <v>120</v>
      </c>
      <c r="C48" s="29"/>
      <c r="D48" s="29" t="s">
        <v>23</v>
      </c>
      <c r="E48" s="21">
        <v>12</v>
      </c>
      <c r="F48" s="30"/>
      <c r="G48" s="30"/>
      <c r="H48" s="53">
        <f t="shared" si="0"/>
        <v>0</v>
      </c>
      <c r="I48" s="83">
        <f>H48*E48</f>
        <v>0</v>
      </c>
    </row>
    <row r="49" spans="1:9" ht="15">
      <c r="A49" s="19" t="s">
        <v>17</v>
      </c>
      <c r="B49" s="12" t="s">
        <v>18</v>
      </c>
      <c r="C49" s="12"/>
      <c r="D49" s="20" t="s">
        <v>19</v>
      </c>
      <c r="E49" s="21">
        <v>2</v>
      </c>
      <c r="F49" s="22"/>
      <c r="G49" s="23"/>
      <c r="H49" s="53">
        <f t="shared" si="0"/>
        <v>0</v>
      </c>
      <c r="I49" s="80">
        <f>H49*E49</f>
        <v>0</v>
      </c>
    </row>
    <row r="50" spans="1:9" ht="15">
      <c r="A50" s="19" t="s">
        <v>24</v>
      </c>
      <c r="B50" s="12" t="s">
        <v>25</v>
      </c>
      <c r="C50" s="12"/>
      <c r="D50" s="20" t="s">
        <v>19</v>
      </c>
      <c r="E50" s="21">
        <v>2</v>
      </c>
      <c r="F50" s="53"/>
      <c r="G50" s="54"/>
      <c r="H50" s="53">
        <f t="shared" si="0"/>
        <v>0</v>
      </c>
      <c r="I50" s="80">
        <f aca="true" t="shared" si="4" ref="I50:I57">H50*E50</f>
        <v>0</v>
      </c>
    </row>
    <row r="51" spans="1:9" ht="15">
      <c r="A51" s="19" t="s">
        <v>32</v>
      </c>
      <c r="B51" s="12" t="s">
        <v>89</v>
      </c>
      <c r="C51" s="12"/>
      <c r="D51" s="20" t="s">
        <v>12</v>
      </c>
      <c r="E51" s="21">
        <v>1.92</v>
      </c>
      <c r="F51" s="22"/>
      <c r="G51" s="23"/>
      <c r="H51" s="53">
        <f t="shared" si="0"/>
        <v>0</v>
      </c>
      <c r="I51" s="80">
        <f t="shared" si="4"/>
        <v>0</v>
      </c>
    </row>
    <row r="52" spans="1:9" ht="30">
      <c r="A52" s="19" t="s">
        <v>20</v>
      </c>
      <c r="B52" s="12" t="s">
        <v>21</v>
      </c>
      <c r="C52" s="12"/>
      <c r="D52" s="20" t="s">
        <v>19</v>
      </c>
      <c r="E52" s="21">
        <v>2</v>
      </c>
      <c r="F52" s="22"/>
      <c r="G52" s="23"/>
      <c r="H52" s="53">
        <f t="shared" si="0"/>
        <v>0</v>
      </c>
      <c r="I52" s="80">
        <f t="shared" si="4"/>
        <v>0</v>
      </c>
    </row>
    <row r="53" spans="1:9" ht="15">
      <c r="A53" s="19" t="s">
        <v>116</v>
      </c>
      <c r="B53" s="12" t="s">
        <v>117</v>
      </c>
      <c r="C53" s="12"/>
      <c r="D53" s="20" t="s">
        <v>40</v>
      </c>
      <c r="E53" s="21">
        <v>3</v>
      </c>
      <c r="F53" s="22"/>
      <c r="G53" s="23"/>
      <c r="H53" s="53">
        <f t="shared" si="0"/>
        <v>0</v>
      </c>
      <c r="I53" s="80">
        <f t="shared" si="4"/>
        <v>0</v>
      </c>
    </row>
    <row r="54" spans="1:9" ht="15">
      <c r="A54" s="19" t="s">
        <v>50</v>
      </c>
      <c r="B54" s="31" t="s">
        <v>28</v>
      </c>
      <c r="C54" s="32"/>
      <c r="D54" s="33" t="s">
        <v>29</v>
      </c>
      <c r="E54" s="21">
        <v>15</v>
      </c>
      <c r="F54" s="22"/>
      <c r="G54" s="23"/>
      <c r="H54" s="53">
        <f t="shared" si="0"/>
        <v>0</v>
      </c>
      <c r="I54" s="80">
        <f t="shared" si="4"/>
        <v>0</v>
      </c>
    </row>
    <row r="55" spans="1:9" ht="15">
      <c r="A55" s="19" t="s">
        <v>51</v>
      </c>
      <c r="B55" s="31" t="s">
        <v>30</v>
      </c>
      <c r="C55" s="32"/>
      <c r="D55" s="33" t="s">
        <v>29</v>
      </c>
      <c r="E55" s="21">
        <v>15</v>
      </c>
      <c r="F55" s="22"/>
      <c r="G55" s="23"/>
      <c r="H55" s="53">
        <f t="shared" si="0"/>
        <v>0</v>
      </c>
      <c r="I55" s="80">
        <f t="shared" si="4"/>
        <v>0</v>
      </c>
    </row>
    <row r="56" spans="1:9" ht="15">
      <c r="A56" s="19" t="s">
        <v>91</v>
      </c>
      <c r="B56" s="12" t="s">
        <v>92</v>
      </c>
      <c r="C56" s="23"/>
      <c r="D56" s="43" t="s">
        <v>12</v>
      </c>
      <c r="E56" s="21">
        <v>10</v>
      </c>
      <c r="F56" s="45"/>
      <c r="G56" s="45"/>
      <c r="H56" s="53">
        <f t="shared" si="0"/>
        <v>0</v>
      </c>
      <c r="I56" s="80">
        <f t="shared" si="4"/>
        <v>0</v>
      </c>
    </row>
    <row r="57" spans="1:9" ht="15">
      <c r="A57" s="24" t="s">
        <v>33</v>
      </c>
      <c r="B57" s="25" t="s">
        <v>34</v>
      </c>
      <c r="C57" s="25"/>
      <c r="D57" s="26" t="s">
        <v>12</v>
      </c>
      <c r="E57" s="21">
        <v>3.6</v>
      </c>
      <c r="F57" s="22"/>
      <c r="G57" s="23"/>
      <c r="H57" s="53">
        <f t="shared" si="0"/>
        <v>0</v>
      </c>
      <c r="I57" s="84">
        <f t="shared" si="4"/>
        <v>0</v>
      </c>
    </row>
    <row r="58" spans="1:9" ht="15">
      <c r="A58" s="39">
        <v>7</v>
      </c>
      <c r="B58" s="177" t="s">
        <v>119</v>
      </c>
      <c r="C58" s="178"/>
      <c r="D58" s="178"/>
      <c r="E58" s="178"/>
      <c r="F58" s="178"/>
      <c r="G58" s="178"/>
      <c r="H58" s="179"/>
      <c r="I58" s="40">
        <f>SUM(I59:I59)</f>
        <v>0</v>
      </c>
    </row>
    <row r="59" spans="1:9" ht="15">
      <c r="A59" s="69" t="s">
        <v>61</v>
      </c>
      <c r="B59" s="44" t="s">
        <v>62</v>
      </c>
      <c r="C59" s="44"/>
      <c r="D59" s="43" t="s">
        <v>27</v>
      </c>
      <c r="E59" s="26">
        <v>7</v>
      </c>
      <c r="F59" s="22"/>
      <c r="G59" s="22"/>
      <c r="H59" s="11">
        <f t="shared" si="0"/>
        <v>0</v>
      </c>
      <c r="I59" s="87">
        <f>H59*E59</f>
        <v>0</v>
      </c>
    </row>
    <row r="60" spans="1:9" ht="15">
      <c r="A60" s="39">
        <v>8</v>
      </c>
      <c r="B60" s="177" t="s">
        <v>35</v>
      </c>
      <c r="C60" s="178"/>
      <c r="D60" s="178"/>
      <c r="E60" s="178"/>
      <c r="F60" s="178"/>
      <c r="G60" s="178"/>
      <c r="H60" s="179"/>
      <c r="I60" s="40">
        <f>SUM(I61:I69)</f>
        <v>0</v>
      </c>
    </row>
    <row r="61" spans="1:9" ht="15">
      <c r="A61" s="28" t="s">
        <v>49</v>
      </c>
      <c r="B61" s="50" t="s">
        <v>120</v>
      </c>
      <c r="C61" s="29"/>
      <c r="D61" s="29" t="s">
        <v>23</v>
      </c>
      <c r="E61" s="21">
        <v>60</v>
      </c>
      <c r="F61" s="30"/>
      <c r="G61" s="30"/>
      <c r="H61" s="53">
        <f t="shared" si="0"/>
        <v>0</v>
      </c>
      <c r="I61" s="83">
        <f>H61*E61</f>
        <v>0</v>
      </c>
    </row>
    <row r="62" spans="1:9" ht="15">
      <c r="A62" s="19" t="s">
        <v>17</v>
      </c>
      <c r="B62" s="12" t="s">
        <v>18</v>
      </c>
      <c r="C62" s="12"/>
      <c r="D62" s="20" t="s">
        <v>19</v>
      </c>
      <c r="E62" s="21">
        <v>4</v>
      </c>
      <c r="F62" s="22"/>
      <c r="G62" s="23"/>
      <c r="H62" s="53">
        <f t="shared" si="0"/>
        <v>0</v>
      </c>
      <c r="I62" s="80">
        <f>H62*E62</f>
        <v>0</v>
      </c>
    </row>
    <row r="63" spans="1:9" ht="15">
      <c r="A63" s="19" t="s">
        <v>24</v>
      </c>
      <c r="B63" s="12" t="s">
        <v>25</v>
      </c>
      <c r="C63" s="12"/>
      <c r="D63" s="20" t="s">
        <v>19</v>
      </c>
      <c r="E63" s="21">
        <v>4</v>
      </c>
      <c r="F63" s="53"/>
      <c r="G63" s="54"/>
      <c r="H63" s="53">
        <f t="shared" si="0"/>
        <v>0</v>
      </c>
      <c r="I63" s="80">
        <f aca="true" t="shared" si="5" ref="I63:I69">H63*E63</f>
        <v>0</v>
      </c>
    </row>
    <row r="64" spans="1:9" ht="15">
      <c r="A64" s="19" t="s">
        <v>36</v>
      </c>
      <c r="B64" s="12" t="s">
        <v>37</v>
      </c>
      <c r="C64" s="12"/>
      <c r="D64" s="20" t="s">
        <v>27</v>
      </c>
      <c r="E64" s="21">
        <v>26.5</v>
      </c>
      <c r="F64" s="22"/>
      <c r="G64" s="23"/>
      <c r="H64" s="53">
        <f t="shared" si="0"/>
        <v>0</v>
      </c>
      <c r="I64" s="80">
        <f t="shared" si="5"/>
        <v>0</v>
      </c>
    </row>
    <row r="65" spans="1:9" ht="30">
      <c r="A65" s="19" t="s">
        <v>20</v>
      </c>
      <c r="B65" s="12" t="s">
        <v>21</v>
      </c>
      <c r="C65" s="12"/>
      <c r="D65" s="20" t="s">
        <v>19</v>
      </c>
      <c r="E65" s="21">
        <v>4</v>
      </c>
      <c r="F65" s="22"/>
      <c r="G65" s="23"/>
      <c r="H65" s="53">
        <f t="shared" si="0"/>
        <v>0</v>
      </c>
      <c r="I65" s="80">
        <f t="shared" si="5"/>
        <v>0</v>
      </c>
    </row>
    <row r="66" spans="1:9" ht="15">
      <c r="A66" s="19" t="s">
        <v>91</v>
      </c>
      <c r="B66" s="12" t="s">
        <v>92</v>
      </c>
      <c r="C66" s="23"/>
      <c r="D66" s="43" t="s">
        <v>12</v>
      </c>
      <c r="E66" s="21">
        <f>28.26+26.5</f>
        <v>54.760000000000005</v>
      </c>
      <c r="F66" s="45"/>
      <c r="G66" s="45"/>
      <c r="H66" s="53">
        <f t="shared" si="0"/>
        <v>0</v>
      </c>
      <c r="I66" s="80">
        <f t="shared" si="5"/>
        <v>0</v>
      </c>
    </row>
    <row r="67" spans="1:9" ht="15">
      <c r="A67" s="19" t="s">
        <v>116</v>
      </c>
      <c r="B67" s="12" t="s">
        <v>117</v>
      </c>
      <c r="C67" s="12"/>
      <c r="D67" s="20" t="s">
        <v>40</v>
      </c>
      <c r="E67" s="21">
        <v>3</v>
      </c>
      <c r="F67" s="22"/>
      <c r="G67" s="23"/>
      <c r="H67" s="53">
        <f t="shared" si="0"/>
        <v>0</v>
      </c>
      <c r="I67" s="80">
        <f t="shared" si="5"/>
        <v>0</v>
      </c>
    </row>
    <row r="68" spans="1:9" ht="15">
      <c r="A68" s="19" t="s">
        <v>50</v>
      </c>
      <c r="B68" s="31" t="s">
        <v>28</v>
      </c>
      <c r="C68" s="32"/>
      <c r="D68" s="33" t="s">
        <v>29</v>
      </c>
      <c r="E68" s="21">
        <v>56</v>
      </c>
      <c r="F68" s="22"/>
      <c r="G68" s="23"/>
      <c r="H68" s="53">
        <f t="shared" si="0"/>
        <v>0</v>
      </c>
      <c r="I68" s="80">
        <f t="shared" si="5"/>
        <v>0</v>
      </c>
    </row>
    <row r="69" spans="1:9" ht="15">
      <c r="A69" s="19" t="s">
        <v>51</v>
      </c>
      <c r="B69" s="34" t="s">
        <v>30</v>
      </c>
      <c r="C69" s="35"/>
      <c r="D69" s="36" t="s">
        <v>29</v>
      </c>
      <c r="E69" s="21">
        <v>56</v>
      </c>
      <c r="F69" s="22"/>
      <c r="G69" s="23"/>
      <c r="H69" s="53">
        <f t="shared" si="0"/>
        <v>0</v>
      </c>
      <c r="I69" s="80">
        <f t="shared" si="5"/>
        <v>0</v>
      </c>
    </row>
    <row r="70" spans="1:9" ht="15">
      <c r="A70" s="39">
        <v>9</v>
      </c>
      <c r="B70" s="177" t="s">
        <v>39</v>
      </c>
      <c r="C70" s="178"/>
      <c r="D70" s="178"/>
      <c r="E70" s="178"/>
      <c r="F70" s="178"/>
      <c r="G70" s="178"/>
      <c r="H70" s="179"/>
      <c r="I70" s="40">
        <f>SUM(I71:I79)</f>
        <v>0</v>
      </c>
    </row>
    <row r="71" spans="1:9" ht="30">
      <c r="A71" s="37" t="s">
        <v>49</v>
      </c>
      <c r="B71" s="12" t="s">
        <v>121</v>
      </c>
      <c r="C71" s="29"/>
      <c r="D71" s="29" t="s">
        <v>23</v>
      </c>
      <c r="E71" s="21">
        <v>4</v>
      </c>
      <c r="F71" s="23"/>
      <c r="G71" s="23"/>
      <c r="H71" s="53">
        <f t="shared" si="0"/>
        <v>0</v>
      </c>
      <c r="I71" s="81">
        <f aca="true" t="shared" si="6" ref="I71:I79">H71*E71</f>
        <v>0</v>
      </c>
    </row>
    <row r="72" spans="1:9" ht="15">
      <c r="A72" s="19" t="s">
        <v>36</v>
      </c>
      <c r="B72" s="12" t="s">
        <v>37</v>
      </c>
      <c r="C72" s="12"/>
      <c r="D72" s="20" t="s">
        <v>27</v>
      </c>
      <c r="E72" s="21">
        <v>15.6</v>
      </c>
      <c r="F72" s="23"/>
      <c r="G72" s="23"/>
      <c r="H72" s="53">
        <f t="shared" si="0"/>
        <v>0</v>
      </c>
      <c r="I72" s="82">
        <f t="shared" si="6"/>
        <v>0</v>
      </c>
    </row>
    <row r="73" spans="1:9" ht="15">
      <c r="A73" s="19" t="s">
        <v>17</v>
      </c>
      <c r="B73" s="12" t="s">
        <v>18</v>
      </c>
      <c r="C73" s="12"/>
      <c r="D73" s="20" t="s">
        <v>19</v>
      </c>
      <c r="E73" s="21">
        <v>1</v>
      </c>
      <c r="F73" s="23"/>
      <c r="G73" s="23"/>
      <c r="H73" s="53">
        <f aca="true" t="shared" si="7" ref="H73:H81">ROUND(F73+G73,2)</f>
        <v>0</v>
      </c>
      <c r="I73" s="82">
        <f t="shared" si="6"/>
        <v>0</v>
      </c>
    </row>
    <row r="74" spans="1:9" ht="30">
      <c r="A74" s="19" t="s">
        <v>20</v>
      </c>
      <c r="B74" s="12" t="s">
        <v>21</v>
      </c>
      <c r="C74" s="12"/>
      <c r="D74" s="20" t="s">
        <v>19</v>
      </c>
      <c r="E74" s="21">
        <v>1</v>
      </c>
      <c r="F74" s="23"/>
      <c r="G74" s="23"/>
      <c r="H74" s="53">
        <f t="shared" si="7"/>
        <v>0</v>
      </c>
      <c r="I74" s="82">
        <f t="shared" si="6"/>
        <v>0</v>
      </c>
    </row>
    <row r="75" spans="1:9" ht="15">
      <c r="A75" s="19" t="s">
        <v>91</v>
      </c>
      <c r="B75" s="12" t="s">
        <v>92</v>
      </c>
      <c r="C75" s="23"/>
      <c r="D75" s="43" t="s">
        <v>12</v>
      </c>
      <c r="E75" s="43">
        <v>181</v>
      </c>
      <c r="F75" s="23"/>
      <c r="G75" s="23"/>
      <c r="H75" s="53">
        <f t="shared" si="7"/>
        <v>0</v>
      </c>
      <c r="I75" s="80">
        <f t="shared" si="6"/>
        <v>0</v>
      </c>
    </row>
    <row r="76" spans="1:9" ht="15">
      <c r="A76" s="19" t="s">
        <v>116</v>
      </c>
      <c r="B76" s="12" t="s">
        <v>117</v>
      </c>
      <c r="C76" s="12"/>
      <c r="D76" s="20" t="s">
        <v>40</v>
      </c>
      <c r="E76" s="21">
        <v>3</v>
      </c>
      <c r="F76" s="23"/>
      <c r="G76" s="23"/>
      <c r="H76" s="53">
        <f t="shared" si="7"/>
        <v>0</v>
      </c>
      <c r="I76" s="80">
        <f t="shared" si="6"/>
        <v>0</v>
      </c>
    </row>
    <row r="77" spans="1:9" ht="15">
      <c r="A77" s="19" t="s">
        <v>50</v>
      </c>
      <c r="B77" s="31" t="s">
        <v>28</v>
      </c>
      <c r="C77" s="32"/>
      <c r="D77" s="33" t="s">
        <v>29</v>
      </c>
      <c r="E77" s="21">
        <v>22</v>
      </c>
      <c r="F77" s="23"/>
      <c r="G77" s="23"/>
      <c r="H77" s="53">
        <f t="shared" si="7"/>
        <v>0</v>
      </c>
      <c r="I77" s="82">
        <f t="shared" si="6"/>
        <v>0</v>
      </c>
    </row>
    <row r="78" spans="1:9" ht="15">
      <c r="A78" s="19" t="s">
        <v>51</v>
      </c>
      <c r="B78" s="31" t="s">
        <v>30</v>
      </c>
      <c r="C78" s="32"/>
      <c r="D78" s="33" t="s">
        <v>29</v>
      </c>
      <c r="E78" s="21">
        <v>22</v>
      </c>
      <c r="F78" s="23"/>
      <c r="G78" s="23"/>
      <c r="H78" s="53">
        <f t="shared" si="7"/>
        <v>0</v>
      </c>
      <c r="I78" s="82">
        <f t="shared" si="6"/>
        <v>0</v>
      </c>
    </row>
    <row r="79" spans="1:9" ht="15">
      <c r="A79" s="72" t="s">
        <v>93</v>
      </c>
      <c r="B79" s="12" t="s">
        <v>94</v>
      </c>
      <c r="C79" s="74"/>
      <c r="D79" s="73" t="s">
        <v>14</v>
      </c>
      <c r="E79" s="21">
        <v>1</v>
      </c>
      <c r="F79" s="23"/>
      <c r="G79" s="23"/>
      <c r="H79" s="53">
        <f t="shared" si="7"/>
        <v>0</v>
      </c>
      <c r="I79" s="82">
        <f t="shared" si="6"/>
        <v>0</v>
      </c>
    </row>
    <row r="80" spans="1:9" ht="15">
      <c r="A80" s="39">
        <v>10</v>
      </c>
      <c r="B80" s="177" t="s">
        <v>63</v>
      </c>
      <c r="C80" s="178"/>
      <c r="D80" s="178"/>
      <c r="E80" s="178"/>
      <c r="F80" s="178"/>
      <c r="G80" s="178"/>
      <c r="H80" s="179"/>
      <c r="I80" s="40">
        <f>SUM(I81:I81)</f>
        <v>0</v>
      </c>
    </row>
    <row r="81" spans="1:9" ht="15">
      <c r="A81" s="69" t="s">
        <v>64</v>
      </c>
      <c r="B81" s="44" t="s">
        <v>65</v>
      </c>
      <c r="C81" s="44"/>
      <c r="D81" s="43" t="s">
        <v>19</v>
      </c>
      <c r="E81" s="43">
        <v>13</v>
      </c>
      <c r="F81" s="45"/>
      <c r="G81" s="45"/>
      <c r="H81" s="11">
        <f t="shared" si="7"/>
        <v>0</v>
      </c>
      <c r="I81" s="83">
        <f>H81*E81</f>
        <v>0</v>
      </c>
    </row>
    <row r="82" spans="1:9" ht="15.75" thickBot="1">
      <c r="A82" s="180" t="s">
        <v>42</v>
      </c>
      <c r="B82" s="181"/>
      <c r="C82" s="181"/>
      <c r="D82" s="181"/>
      <c r="E82" s="181"/>
      <c r="F82" s="181"/>
      <c r="G82" s="181"/>
      <c r="H82" s="182"/>
      <c r="I82" s="41">
        <f>I80+I70+I60+I58+I47+I36+I30+I26+I17+I6</f>
        <v>0</v>
      </c>
    </row>
    <row r="83" spans="1:9" ht="15.75" thickBot="1">
      <c r="A83" s="75"/>
      <c r="B83" s="76"/>
      <c r="C83" s="76"/>
      <c r="D83" s="76"/>
      <c r="E83" s="76"/>
      <c r="F83" s="76"/>
      <c r="G83" s="76"/>
      <c r="H83" s="76" t="s">
        <v>90</v>
      </c>
      <c r="I83" s="77">
        <f>I82*0.1</f>
        <v>0</v>
      </c>
    </row>
    <row r="84" spans="1:9" ht="15.75" thickBot="1">
      <c r="A84" s="183" t="s">
        <v>86</v>
      </c>
      <c r="B84" s="184"/>
      <c r="C84" s="184"/>
      <c r="D84" s="184"/>
      <c r="E84" s="184"/>
      <c r="F84" s="184"/>
      <c r="G84" s="184"/>
      <c r="H84" s="184"/>
      <c r="I84" s="42">
        <f>(I82+I83)*0.35</f>
        <v>0</v>
      </c>
    </row>
    <row r="85" spans="1:9" ht="15.75" thickBot="1">
      <c r="A85" s="185" t="s">
        <v>118</v>
      </c>
      <c r="B85" s="186"/>
      <c r="C85" s="186"/>
      <c r="D85" s="186"/>
      <c r="E85" s="186"/>
      <c r="F85" s="186"/>
      <c r="G85" s="186"/>
      <c r="H85" s="186"/>
      <c r="I85" s="88">
        <f>SUM(I82:I84)</f>
        <v>0</v>
      </c>
    </row>
  </sheetData>
  <sheetProtection/>
  <mergeCells count="16">
    <mergeCell ref="B26:H26"/>
    <mergeCell ref="B17:H17"/>
    <mergeCell ref="B30:H30"/>
    <mergeCell ref="B36:H36"/>
    <mergeCell ref="B47:H47"/>
    <mergeCell ref="B58:H58"/>
    <mergeCell ref="A3:I3"/>
    <mergeCell ref="B80:H80"/>
    <mergeCell ref="A82:H82"/>
    <mergeCell ref="A84:H84"/>
    <mergeCell ref="A85:H85"/>
    <mergeCell ref="B60:H60"/>
    <mergeCell ref="B70:H70"/>
    <mergeCell ref="A4:D4"/>
    <mergeCell ref="E4:H4"/>
    <mergeCell ref="B6:H6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43" r:id="rId1"/>
  <headerFooter>
    <oddHeader>&amp;LSECRETARIA DO MEIO AMBIENTE
FUNDAÇÃO FLORESTAL
SEI-Setor de engenharia e infraestrutura&amp;CIMPLANTAÇÃO DE TRILHAS PESM
CONVÊNIO PETROBRÁS E FUNDAÇÃO FLORESTAL
RIBEIRÃO DE ITU&amp;RPLANILHA ORÇAMENTÁRIA
data base:Novembro/2018
CPOS 174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6"/>
  <sheetViews>
    <sheetView tabSelected="1" view="pageBreakPreview" zoomScale="60" zoomScalePageLayoutView="0" workbookViewId="0" topLeftCell="A74">
      <selection activeCell="P14" sqref="P14"/>
    </sheetView>
  </sheetViews>
  <sheetFormatPr defaultColWidth="9.140625" defaultRowHeight="15"/>
  <cols>
    <col min="1" max="1" width="21.7109375" style="0" customWidth="1"/>
    <col min="2" max="2" width="81.28125" style="0" customWidth="1"/>
    <col min="3" max="3" width="14.00390625" style="0" customWidth="1"/>
    <col min="4" max="4" width="11.57421875" style="0" customWidth="1"/>
    <col min="5" max="5" width="10.57421875" style="0" bestFit="1" customWidth="1"/>
    <col min="6" max="7" width="12.7109375" style="0" bestFit="1" customWidth="1"/>
    <col min="8" max="8" width="14.28125" style="0" bestFit="1" customWidth="1"/>
    <col min="9" max="9" width="16.140625" style="78" customWidth="1"/>
  </cols>
  <sheetData>
    <row r="2" ht="15.75" thickBot="1"/>
    <row r="3" spans="1:9" ht="21.75" thickBot="1">
      <c r="A3" s="174" t="s">
        <v>46</v>
      </c>
      <c r="B3" s="175"/>
      <c r="C3" s="175"/>
      <c r="D3" s="175"/>
      <c r="E3" s="175"/>
      <c r="F3" s="175"/>
      <c r="G3" s="175"/>
      <c r="H3" s="175"/>
      <c r="I3" s="176"/>
    </row>
    <row r="4" spans="1:9" ht="15">
      <c r="A4" s="187" t="s">
        <v>45</v>
      </c>
      <c r="B4" s="188"/>
      <c r="C4" s="188"/>
      <c r="D4" s="189"/>
      <c r="E4" s="190" t="s">
        <v>13</v>
      </c>
      <c r="F4" s="188"/>
      <c r="G4" s="188"/>
      <c r="H4" s="189"/>
      <c r="I4" s="13">
        <v>7257</v>
      </c>
    </row>
    <row r="5" spans="1:9" ht="26.25">
      <c r="A5" s="38" t="s">
        <v>0</v>
      </c>
      <c r="B5" s="1" t="s">
        <v>1</v>
      </c>
      <c r="C5" s="2" t="s">
        <v>2</v>
      </c>
      <c r="D5" s="2" t="s">
        <v>3</v>
      </c>
      <c r="E5" s="3" t="s">
        <v>4</v>
      </c>
      <c r="F5" s="2" t="s">
        <v>5</v>
      </c>
      <c r="G5" s="2" t="s">
        <v>6</v>
      </c>
      <c r="H5" s="2" t="s">
        <v>7</v>
      </c>
      <c r="I5" s="79" t="s">
        <v>8</v>
      </c>
    </row>
    <row r="6" spans="1:9" ht="15">
      <c r="A6" s="39">
        <v>1</v>
      </c>
      <c r="B6" s="177" t="s">
        <v>9</v>
      </c>
      <c r="C6" s="178"/>
      <c r="D6" s="178"/>
      <c r="E6" s="178"/>
      <c r="F6" s="178"/>
      <c r="G6" s="178"/>
      <c r="H6" s="179"/>
      <c r="I6" s="40">
        <f>SUM(I7:I16)</f>
        <v>0</v>
      </c>
    </row>
    <row r="7" spans="1:9" ht="15">
      <c r="A7" s="6" t="s">
        <v>10</v>
      </c>
      <c r="B7" s="7" t="s">
        <v>11</v>
      </c>
      <c r="C7" s="7"/>
      <c r="D7" s="8" t="s">
        <v>12</v>
      </c>
      <c r="E7" s="9">
        <v>6</v>
      </c>
      <c r="F7" s="10"/>
      <c r="G7" s="11"/>
      <c r="H7" s="53">
        <f>ROUND(F7+G7,2)</f>
        <v>0</v>
      </c>
      <c r="I7" s="80">
        <f>H7*E7</f>
        <v>0</v>
      </c>
    </row>
    <row r="8" spans="1:9" ht="15">
      <c r="A8" s="49" t="s">
        <v>95</v>
      </c>
      <c r="B8" s="50" t="s">
        <v>96</v>
      </c>
      <c r="C8" s="50"/>
      <c r="D8" s="51" t="s">
        <v>12</v>
      </c>
      <c r="E8" s="52">
        <v>20</v>
      </c>
      <c r="F8" s="53"/>
      <c r="G8" s="54"/>
      <c r="H8" s="53">
        <f aca="true" t="shared" si="0" ref="H8:H71">ROUND(F8+G8,2)</f>
        <v>0</v>
      </c>
      <c r="I8" s="80">
        <f aca="true" t="shared" si="1" ref="I8:I16">H8*E8</f>
        <v>0</v>
      </c>
    </row>
    <row r="9" spans="1:9" ht="30">
      <c r="A9" s="49" t="s">
        <v>97</v>
      </c>
      <c r="B9" s="50" t="s">
        <v>98</v>
      </c>
      <c r="C9" s="50"/>
      <c r="D9" s="51" t="s">
        <v>99</v>
      </c>
      <c r="E9" s="52">
        <v>4</v>
      </c>
      <c r="F9" s="53"/>
      <c r="G9" s="54"/>
      <c r="H9" s="53">
        <f t="shared" si="0"/>
        <v>0</v>
      </c>
      <c r="I9" s="80">
        <f t="shared" si="1"/>
        <v>0</v>
      </c>
    </row>
    <row r="10" spans="1:9" ht="30">
      <c r="A10" s="49" t="s">
        <v>102</v>
      </c>
      <c r="B10" s="50" t="s">
        <v>103</v>
      </c>
      <c r="C10" s="50"/>
      <c r="D10" s="51" t="s">
        <v>12</v>
      </c>
      <c r="E10" s="52">
        <v>9</v>
      </c>
      <c r="F10" s="53"/>
      <c r="G10" s="54"/>
      <c r="H10" s="53">
        <f t="shared" si="0"/>
        <v>0</v>
      </c>
      <c r="I10" s="80">
        <f t="shared" si="1"/>
        <v>0</v>
      </c>
    </row>
    <row r="11" spans="1:9" ht="15">
      <c r="A11" s="49" t="s">
        <v>104</v>
      </c>
      <c r="B11" s="50" t="s">
        <v>105</v>
      </c>
      <c r="C11" s="50"/>
      <c r="D11" s="51" t="s">
        <v>106</v>
      </c>
      <c r="E11" s="52">
        <v>40</v>
      </c>
      <c r="F11" s="53"/>
      <c r="G11" s="54"/>
      <c r="H11" s="53">
        <f t="shared" si="0"/>
        <v>0</v>
      </c>
      <c r="I11" s="80">
        <f t="shared" si="1"/>
        <v>0</v>
      </c>
    </row>
    <row r="12" spans="1:9" ht="15">
      <c r="A12" s="49" t="s">
        <v>109</v>
      </c>
      <c r="B12" s="50" t="s">
        <v>110</v>
      </c>
      <c r="C12" s="50"/>
      <c r="D12" s="51" t="s">
        <v>12</v>
      </c>
      <c r="E12" s="52">
        <v>100</v>
      </c>
      <c r="F12" s="53"/>
      <c r="G12" s="54"/>
      <c r="H12" s="53">
        <f t="shared" si="0"/>
        <v>0</v>
      </c>
      <c r="I12" s="80">
        <f t="shared" si="1"/>
        <v>0</v>
      </c>
    </row>
    <row r="13" spans="1:9" ht="15">
      <c r="A13" s="49" t="s">
        <v>107</v>
      </c>
      <c r="B13" s="50" t="s">
        <v>108</v>
      </c>
      <c r="C13" s="50"/>
      <c r="D13" s="51" t="s">
        <v>12</v>
      </c>
      <c r="E13" s="52">
        <f>1.2*7257</f>
        <v>8708.4</v>
      </c>
      <c r="F13" s="53"/>
      <c r="G13" s="54"/>
      <c r="H13" s="53">
        <f t="shared" si="0"/>
        <v>0</v>
      </c>
      <c r="I13" s="80">
        <f t="shared" si="1"/>
        <v>0</v>
      </c>
    </row>
    <row r="14" spans="1:9" ht="30">
      <c r="A14" s="49" t="s">
        <v>111</v>
      </c>
      <c r="B14" s="50" t="s">
        <v>112</v>
      </c>
      <c r="C14" s="50"/>
      <c r="D14" s="51" t="s">
        <v>19</v>
      </c>
      <c r="E14" s="52">
        <f>2*7.3</f>
        <v>14.6</v>
      </c>
      <c r="F14" s="53"/>
      <c r="G14" s="54"/>
      <c r="H14" s="53">
        <f t="shared" si="0"/>
        <v>0</v>
      </c>
      <c r="I14" s="80">
        <f t="shared" si="1"/>
        <v>0</v>
      </c>
    </row>
    <row r="15" spans="1:9" ht="15">
      <c r="A15" s="49" t="s">
        <v>113</v>
      </c>
      <c r="B15" s="50" t="s">
        <v>114</v>
      </c>
      <c r="C15" s="50"/>
      <c r="D15" s="51" t="s">
        <v>115</v>
      </c>
      <c r="E15" s="52">
        <f>E14*50</f>
        <v>730</v>
      </c>
      <c r="F15" s="53"/>
      <c r="G15" s="54"/>
      <c r="H15" s="53">
        <f t="shared" si="0"/>
        <v>0</v>
      </c>
      <c r="I15" s="80">
        <f t="shared" si="1"/>
        <v>0</v>
      </c>
    </row>
    <row r="16" spans="1:9" ht="15">
      <c r="A16" s="19" t="s">
        <v>100</v>
      </c>
      <c r="B16" s="12" t="s">
        <v>101</v>
      </c>
      <c r="C16" s="12"/>
      <c r="D16" s="20" t="s">
        <v>12</v>
      </c>
      <c r="E16" s="21">
        <v>20</v>
      </c>
      <c r="F16" s="22"/>
      <c r="G16" s="23"/>
      <c r="H16" s="53">
        <f t="shared" si="0"/>
        <v>0</v>
      </c>
      <c r="I16" s="80">
        <f t="shared" si="1"/>
        <v>0</v>
      </c>
    </row>
    <row r="17" spans="1:9" ht="15">
      <c r="A17" s="39">
        <v>2</v>
      </c>
      <c r="B17" s="177" t="s">
        <v>38</v>
      </c>
      <c r="C17" s="178"/>
      <c r="D17" s="178"/>
      <c r="E17" s="178"/>
      <c r="F17" s="178"/>
      <c r="G17" s="178"/>
      <c r="H17" s="179"/>
      <c r="I17" s="40">
        <f>SUM(I18:I25)</f>
        <v>0</v>
      </c>
    </row>
    <row r="18" spans="1:9" ht="30">
      <c r="A18" s="49" t="s">
        <v>49</v>
      </c>
      <c r="B18" s="50" t="s">
        <v>123</v>
      </c>
      <c r="C18" s="50"/>
      <c r="D18" s="51" t="s">
        <v>23</v>
      </c>
      <c r="E18" s="52">
        <v>26</v>
      </c>
      <c r="F18" s="53"/>
      <c r="G18" s="54"/>
      <c r="H18" s="54">
        <f t="shared" si="0"/>
        <v>0</v>
      </c>
      <c r="I18" s="80">
        <f>H18*E18</f>
        <v>0</v>
      </c>
    </row>
    <row r="19" spans="1:9" ht="30">
      <c r="A19" s="49" t="s">
        <v>49</v>
      </c>
      <c r="B19" s="50" t="s">
        <v>120</v>
      </c>
      <c r="C19" s="50"/>
      <c r="D19" s="51" t="s">
        <v>23</v>
      </c>
      <c r="E19" s="52">
        <v>71.5</v>
      </c>
      <c r="F19" s="53"/>
      <c r="G19" s="54"/>
      <c r="H19" s="54">
        <f t="shared" si="0"/>
        <v>0</v>
      </c>
      <c r="I19" s="80">
        <f>H19*E19</f>
        <v>0</v>
      </c>
    </row>
    <row r="20" spans="1:9" ht="15">
      <c r="A20" s="19" t="s">
        <v>24</v>
      </c>
      <c r="B20" s="12" t="s">
        <v>25</v>
      </c>
      <c r="C20" s="12"/>
      <c r="D20" s="20" t="s">
        <v>19</v>
      </c>
      <c r="E20" s="21">
        <v>5</v>
      </c>
      <c r="F20" s="53"/>
      <c r="G20" s="54"/>
      <c r="H20" s="54">
        <f t="shared" si="0"/>
        <v>0</v>
      </c>
      <c r="I20" s="80">
        <f aca="true" t="shared" si="2" ref="I20:I25">H20*E20</f>
        <v>0</v>
      </c>
    </row>
    <row r="21" spans="1:9" ht="15">
      <c r="A21" s="19" t="s">
        <v>17</v>
      </c>
      <c r="B21" s="12" t="s">
        <v>18</v>
      </c>
      <c r="C21" s="12"/>
      <c r="D21" s="20" t="s">
        <v>19</v>
      </c>
      <c r="E21" s="21">
        <v>13</v>
      </c>
      <c r="F21" s="22"/>
      <c r="G21" s="23"/>
      <c r="H21" s="54">
        <f t="shared" si="0"/>
        <v>0</v>
      </c>
      <c r="I21" s="80">
        <f t="shared" si="2"/>
        <v>0</v>
      </c>
    </row>
    <row r="22" spans="1:9" ht="30">
      <c r="A22" s="19" t="s">
        <v>20</v>
      </c>
      <c r="B22" s="12" t="s">
        <v>21</v>
      </c>
      <c r="C22" s="12"/>
      <c r="D22" s="20" t="s">
        <v>19</v>
      </c>
      <c r="E22" s="21">
        <v>13</v>
      </c>
      <c r="F22" s="22"/>
      <c r="G22" s="23"/>
      <c r="H22" s="54">
        <f t="shared" si="0"/>
        <v>0</v>
      </c>
      <c r="I22" s="80">
        <f t="shared" si="2"/>
        <v>0</v>
      </c>
    </row>
    <row r="23" spans="1:9" ht="15">
      <c r="A23" s="19" t="s">
        <v>116</v>
      </c>
      <c r="B23" s="12" t="s">
        <v>117</v>
      </c>
      <c r="C23" s="12"/>
      <c r="D23" s="20" t="s">
        <v>40</v>
      </c>
      <c r="E23" s="21">
        <v>3</v>
      </c>
      <c r="F23" s="22"/>
      <c r="G23" s="23"/>
      <c r="H23" s="54">
        <f t="shared" si="0"/>
        <v>0</v>
      </c>
      <c r="I23" s="80">
        <f t="shared" si="2"/>
        <v>0</v>
      </c>
    </row>
    <row r="24" spans="1:9" ht="15">
      <c r="A24" s="19" t="s">
        <v>50</v>
      </c>
      <c r="B24" s="12" t="s">
        <v>28</v>
      </c>
      <c r="C24" s="12"/>
      <c r="D24" s="20" t="s">
        <v>29</v>
      </c>
      <c r="E24" s="21">
        <v>56</v>
      </c>
      <c r="F24" s="22"/>
      <c r="G24" s="23"/>
      <c r="H24" s="54">
        <f t="shared" si="0"/>
        <v>0</v>
      </c>
      <c r="I24" s="80">
        <f t="shared" si="2"/>
        <v>0</v>
      </c>
    </row>
    <row r="25" spans="1:9" ht="15">
      <c r="A25" s="19" t="s">
        <v>51</v>
      </c>
      <c r="B25" s="12" t="s">
        <v>30</v>
      </c>
      <c r="C25" s="12"/>
      <c r="D25" s="20" t="s">
        <v>29</v>
      </c>
      <c r="E25" s="21">
        <v>56</v>
      </c>
      <c r="F25" s="22"/>
      <c r="G25" s="23"/>
      <c r="H25" s="54">
        <f t="shared" si="0"/>
        <v>0</v>
      </c>
      <c r="I25" s="80">
        <f t="shared" si="2"/>
        <v>0</v>
      </c>
    </row>
    <row r="26" spans="1:9" ht="15">
      <c r="A26" s="39">
        <v>3</v>
      </c>
      <c r="B26" s="177" t="s">
        <v>35</v>
      </c>
      <c r="C26" s="178"/>
      <c r="D26" s="178"/>
      <c r="E26" s="178"/>
      <c r="F26" s="178"/>
      <c r="G26" s="178"/>
      <c r="H26" s="179"/>
      <c r="I26" s="40">
        <f>SUM(I27:I35)</f>
        <v>0</v>
      </c>
    </row>
    <row r="27" spans="1:9" ht="30">
      <c r="A27" s="28" t="s">
        <v>49</v>
      </c>
      <c r="B27" s="50" t="s">
        <v>120</v>
      </c>
      <c r="C27" s="29"/>
      <c r="D27" s="29" t="s">
        <v>23</v>
      </c>
      <c r="E27" s="21">
        <v>60</v>
      </c>
      <c r="F27" s="30"/>
      <c r="G27" s="30"/>
      <c r="H27" s="54">
        <f t="shared" si="0"/>
        <v>0</v>
      </c>
      <c r="I27" s="83">
        <f>H27*E27</f>
        <v>0</v>
      </c>
    </row>
    <row r="28" spans="1:9" ht="15">
      <c r="A28" s="19" t="s">
        <v>17</v>
      </c>
      <c r="B28" s="12" t="s">
        <v>18</v>
      </c>
      <c r="C28" s="12"/>
      <c r="D28" s="20" t="s">
        <v>19</v>
      </c>
      <c r="E28" s="21">
        <v>4</v>
      </c>
      <c r="F28" s="22"/>
      <c r="G28" s="23"/>
      <c r="H28" s="54">
        <f t="shared" si="0"/>
        <v>0</v>
      </c>
      <c r="I28" s="80">
        <f>H28*E28</f>
        <v>0</v>
      </c>
    </row>
    <row r="29" spans="1:9" ht="15">
      <c r="A29" s="19" t="s">
        <v>24</v>
      </c>
      <c r="B29" s="12" t="s">
        <v>25</v>
      </c>
      <c r="C29" s="12"/>
      <c r="D29" s="20" t="s">
        <v>19</v>
      </c>
      <c r="E29" s="21">
        <v>4</v>
      </c>
      <c r="F29" s="53"/>
      <c r="G29" s="54"/>
      <c r="H29" s="54">
        <f t="shared" si="0"/>
        <v>0</v>
      </c>
      <c r="I29" s="80">
        <f aca="true" t="shared" si="3" ref="I29:I35">H29*E29</f>
        <v>0</v>
      </c>
    </row>
    <row r="30" spans="1:9" ht="15">
      <c r="A30" s="19" t="s">
        <v>36</v>
      </c>
      <c r="B30" s="12" t="s">
        <v>37</v>
      </c>
      <c r="C30" s="12"/>
      <c r="D30" s="20" t="s">
        <v>27</v>
      </c>
      <c r="E30" s="21">
        <v>26.5</v>
      </c>
      <c r="F30" s="22"/>
      <c r="G30" s="23"/>
      <c r="H30" s="54">
        <f t="shared" si="0"/>
        <v>0</v>
      </c>
      <c r="I30" s="80">
        <f t="shared" si="3"/>
        <v>0</v>
      </c>
    </row>
    <row r="31" spans="1:9" ht="30">
      <c r="A31" s="19" t="s">
        <v>20</v>
      </c>
      <c r="B31" s="12" t="s">
        <v>21</v>
      </c>
      <c r="C31" s="12"/>
      <c r="D31" s="20" t="s">
        <v>19</v>
      </c>
      <c r="E31" s="21">
        <v>4</v>
      </c>
      <c r="F31" s="22"/>
      <c r="G31" s="23"/>
      <c r="H31" s="54">
        <f t="shared" si="0"/>
        <v>0</v>
      </c>
      <c r="I31" s="80">
        <f t="shared" si="3"/>
        <v>0</v>
      </c>
    </row>
    <row r="32" spans="1:9" ht="15">
      <c r="A32" s="19" t="s">
        <v>91</v>
      </c>
      <c r="B32" s="12" t="s">
        <v>92</v>
      </c>
      <c r="C32" s="23"/>
      <c r="D32" s="43" t="s">
        <v>12</v>
      </c>
      <c r="E32" s="21">
        <f>28.26+26.5</f>
        <v>54.760000000000005</v>
      </c>
      <c r="F32" s="45"/>
      <c r="G32" s="45"/>
      <c r="H32" s="54">
        <f t="shared" si="0"/>
        <v>0</v>
      </c>
      <c r="I32" s="80">
        <f t="shared" si="3"/>
        <v>0</v>
      </c>
    </row>
    <row r="33" spans="1:9" ht="15">
      <c r="A33" s="19" t="s">
        <v>116</v>
      </c>
      <c r="B33" s="12" t="s">
        <v>117</v>
      </c>
      <c r="C33" s="12"/>
      <c r="D33" s="20" t="s">
        <v>40</v>
      </c>
      <c r="E33" s="21">
        <v>3</v>
      </c>
      <c r="F33" s="22"/>
      <c r="G33" s="23"/>
      <c r="H33" s="54">
        <f t="shared" si="0"/>
        <v>0</v>
      </c>
      <c r="I33" s="80">
        <f t="shared" si="3"/>
        <v>0</v>
      </c>
    </row>
    <row r="34" spans="1:9" ht="15">
      <c r="A34" s="19" t="s">
        <v>50</v>
      </c>
      <c r="B34" s="31" t="s">
        <v>28</v>
      </c>
      <c r="C34" s="32"/>
      <c r="D34" s="33" t="s">
        <v>29</v>
      </c>
      <c r="E34" s="21">
        <v>56</v>
      </c>
      <c r="F34" s="22"/>
      <c r="G34" s="23"/>
      <c r="H34" s="54">
        <f t="shared" si="0"/>
        <v>0</v>
      </c>
      <c r="I34" s="80">
        <f t="shared" si="3"/>
        <v>0</v>
      </c>
    </row>
    <row r="35" spans="1:9" ht="15">
      <c r="A35" s="19" t="s">
        <v>51</v>
      </c>
      <c r="B35" s="34" t="s">
        <v>30</v>
      </c>
      <c r="C35" s="35"/>
      <c r="D35" s="36" t="s">
        <v>29</v>
      </c>
      <c r="E35" s="21">
        <v>56</v>
      </c>
      <c r="F35" s="22"/>
      <c r="G35" s="23"/>
      <c r="H35" s="54">
        <f t="shared" si="0"/>
        <v>0</v>
      </c>
      <c r="I35" s="80">
        <f t="shared" si="3"/>
        <v>0</v>
      </c>
    </row>
    <row r="36" spans="1:9" ht="15">
      <c r="A36" s="39">
        <v>4</v>
      </c>
      <c r="B36" s="177" t="s">
        <v>41</v>
      </c>
      <c r="C36" s="178"/>
      <c r="D36" s="178"/>
      <c r="E36" s="178"/>
      <c r="F36" s="178"/>
      <c r="G36" s="178"/>
      <c r="H36" s="179"/>
      <c r="I36" s="40">
        <f>SUM(I37:I46)</f>
        <v>0</v>
      </c>
    </row>
    <row r="37" spans="1:9" ht="30">
      <c r="A37" s="28" t="s">
        <v>49</v>
      </c>
      <c r="B37" s="50" t="s">
        <v>120</v>
      </c>
      <c r="C37" s="29"/>
      <c r="D37" s="29" t="s">
        <v>23</v>
      </c>
      <c r="E37" s="21">
        <v>1</v>
      </c>
      <c r="F37" s="23"/>
      <c r="G37" s="23"/>
      <c r="H37" s="54">
        <f t="shared" si="0"/>
        <v>0</v>
      </c>
      <c r="I37" s="83">
        <f>H37*E37</f>
        <v>0</v>
      </c>
    </row>
    <row r="38" spans="1:9" ht="15">
      <c r="A38" s="19" t="s">
        <v>17</v>
      </c>
      <c r="B38" s="12" t="s">
        <v>18</v>
      </c>
      <c r="C38" s="12"/>
      <c r="D38" s="20" t="s">
        <v>19</v>
      </c>
      <c r="E38" s="21">
        <v>0.5</v>
      </c>
      <c r="F38" s="23"/>
      <c r="G38" s="23"/>
      <c r="H38" s="54">
        <f t="shared" si="0"/>
        <v>0</v>
      </c>
      <c r="I38" s="80">
        <f>H38*E38</f>
        <v>0</v>
      </c>
    </row>
    <row r="39" spans="1:9" ht="15">
      <c r="A39" s="19" t="s">
        <v>24</v>
      </c>
      <c r="B39" s="12" t="s">
        <v>25</v>
      </c>
      <c r="C39" s="12"/>
      <c r="D39" s="20" t="s">
        <v>19</v>
      </c>
      <c r="E39" s="21">
        <v>0.5</v>
      </c>
      <c r="F39" s="23"/>
      <c r="G39" s="23"/>
      <c r="H39" s="54">
        <f t="shared" si="0"/>
        <v>0</v>
      </c>
      <c r="I39" s="80">
        <f aca="true" t="shared" si="4" ref="I39:I46">H39*E39</f>
        <v>0</v>
      </c>
    </row>
    <row r="40" spans="1:9" ht="30">
      <c r="A40" s="19" t="s">
        <v>32</v>
      </c>
      <c r="B40" s="12" t="s">
        <v>89</v>
      </c>
      <c r="C40" s="12"/>
      <c r="D40" s="20" t="s">
        <v>12</v>
      </c>
      <c r="E40" s="21">
        <v>0.5</v>
      </c>
      <c r="F40" s="23"/>
      <c r="G40" s="23"/>
      <c r="H40" s="54">
        <f t="shared" si="0"/>
        <v>0</v>
      </c>
      <c r="I40" s="80">
        <f t="shared" si="4"/>
        <v>0</v>
      </c>
    </row>
    <row r="41" spans="1:9" ht="30">
      <c r="A41" s="19" t="s">
        <v>20</v>
      </c>
      <c r="B41" s="12" t="s">
        <v>21</v>
      </c>
      <c r="C41" s="12"/>
      <c r="D41" s="20" t="s">
        <v>19</v>
      </c>
      <c r="E41" s="21">
        <v>0.5</v>
      </c>
      <c r="F41" s="23"/>
      <c r="G41" s="23"/>
      <c r="H41" s="54">
        <f t="shared" si="0"/>
        <v>0</v>
      </c>
      <c r="I41" s="80">
        <f t="shared" si="4"/>
        <v>0</v>
      </c>
    </row>
    <row r="42" spans="1:9" ht="15">
      <c r="A42" s="19" t="s">
        <v>91</v>
      </c>
      <c r="B42" s="12" t="s">
        <v>92</v>
      </c>
      <c r="C42" s="23"/>
      <c r="D42" s="43" t="s">
        <v>12</v>
      </c>
      <c r="E42" s="21">
        <v>5</v>
      </c>
      <c r="F42" s="23"/>
      <c r="G42" s="23"/>
      <c r="H42" s="54">
        <f t="shared" si="0"/>
        <v>0</v>
      </c>
      <c r="I42" s="80">
        <f t="shared" si="4"/>
        <v>0</v>
      </c>
    </row>
    <row r="43" spans="1:9" ht="15">
      <c r="A43" s="19" t="s">
        <v>116</v>
      </c>
      <c r="B43" s="12" t="s">
        <v>117</v>
      </c>
      <c r="C43" s="12"/>
      <c r="D43" s="20" t="s">
        <v>40</v>
      </c>
      <c r="E43" s="21">
        <v>3</v>
      </c>
      <c r="F43" s="23"/>
      <c r="G43" s="23"/>
      <c r="H43" s="54">
        <f t="shared" si="0"/>
        <v>0</v>
      </c>
      <c r="I43" s="80">
        <f t="shared" si="4"/>
        <v>0</v>
      </c>
    </row>
    <row r="44" spans="1:9" ht="15">
      <c r="A44" s="19" t="s">
        <v>50</v>
      </c>
      <c r="B44" s="31" t="s">
        <v>28</v>
      </c>
      <c r="C44" s="32"/>
      <c r="D44" s="33" t="s">
        <v>29</v>
      </c>
      <c r="E44" s="21">
        <v>4</v>
      </c>
      <c r="F44" s="23"/>
      <c r="G44" s="23"/>
      <c r="H44" s="54">
        <f t="shared" si="0"/>
        <v>0</v>
      </c>
      <c r="I44" s="80">
        <f t="shared" si="4"/>
        <v>0</v>
      </c>
    </row>
    <row r="45" spans="1:9" ht="15">
      <c r="A45" s="19" t="s">
        <v>51</v>
      </c>
      <c r="B45" s="31" t="s">
        <v>30</v>
      </c>
      <c r="C45" s="32"/>
      <c r="D45" s="33" t="s">
        <v>29</v>
      </c>
      <c r="E45" s="21">
        <v>4</v>
      </c>
      <c r="F45" s="23"/>
      <c r="G45" s="23"/>
      <c r="H45" s="54">
        <f t="shared" si="0"/>
        <v>0</v>
      </c>
      <c r="I45" s="80">
        <f t="shared" si="4"/>
        <v>0</v>
      </c>
    </row>
    <row r="46" spans="1:9" ht="15">
      <c r="A46" s="24" t="s">
        <v>33</v>
      </c>
      <c r="B46" s="25" t="s">
        <v>34</v>
      </c>
      <c r="C46" s="25"/>
      <c r="D46" s="26" t="s">
        <v>12</v>
      </c>
      <c r="E46" s="21">
        <v>0.5</v>
      </c>
      <c r="F46" s="23"/>
      <c r="G46" s="23"/>
      <c r="H46" s="54">
        <f t="shared" si="0"/>
        <v>0</v>
      </c>
      <c r="I46" s="84">
        <f t="shared" si="4"/>
        <v>0</v>
      </c>
    </row>
    <row r="47" spans="1:9" ht="15">
      <c r="A47" s="39">
        <v>5</v>
      </c>
      <c r="B47" s="177" t="s">
        <v>31</v>
      </c>
      <c r="C47" s="178"/>
      <c r="D47" s="178"/>
      <c r="E47" s="178"/>
      <c r="F47" s="178"/>
      <c r="G47" s="178"/>
      <c r="H47" s="179"/>
      <c r="I47" s="40">
        <f>SUM(I48:I57)</f>
        <v>0</v>
      </c>
    </row>
    <row r="48" spans="1:9" ht="30">
      <c r="A48" s="28" t="s">
        <v>49</v>
      </c>
      <c r="B48" s="50" t="s">
        <v>120</v>
      </c>
      <c r="C48" s="29"/>
      <c r="D48" s="29" t="s">
        <v>23</v>
      </c>
      <c r="E48" s="21">
        <v>20</v>
      </c>
      <c r="F48" s="23"/>
      <c r="G48" s="23"/>
      <c r="H48" s="54">
        <f t="shared" si="0"/>
        <v>0</v>
      </c>
      <c r="I48" s="83">
        <f>H48*E48</f>
        <v>0</v>
      </c>
    </row>
    <row r="49" spans="1:9" ht="15">
      <c r="A49" s="19" t="s">
        <v>17</v>
      </c>
      <c r="B49" s="12" t="s">
        <v>18</v>
      </c>
      <c r="C49" s="12"/>
      <c r="D49" s="20" t="s">
        <v>19</v>
      </c>
      <c r="E49" s="21">
        <v>1</v>
      </c>
      <c r="F49" s="23"/>
      <c r="G49" s="23"/>
      <c r="H49" s="54">
        <f t="shared" si="0"/>
        <v>0</v>
      </c>
      <c r="I49" s="80">
        <f>H49*E49</f>
        <v>0</v>
      </c>
    </row>
    <row r="50" spans="1:9" ht="15">
      <c r="A50" s="19" t="s">
        <v>24</v>
      </c>
      <c r="B50" s="12" t="s">
        <v>25</v>
      </c>
      <c r="C50" s="12"/>
      <c r="D50" s="20" t="s">
        <v>19</v>
      </c>
      <c r="E50" s="21">
        <v>1</v>
      </c>
      <c r="F50" s="23"/>
      <c r="G50" s="23"/>
      <c r="H50" s="54">
        <f t="shared" si="0"/>
        <v>0</v>
      </c>
      <c r="I50" s="80">
        <f aca="true" t="shared" si="5" ref="I50:I57">H50*E50</f>
        <v>0</v>
      </c>
    </row>
    <row r="51" spans="1:9" ht="30">
      <c r="A51" s="19" t="s">
        <v>32</v>
      </c>
      <c r="B51" s="12" t="s">
        <v>89</v>
      </c>
      <c r="C51" s="12"/>
      <c r="D51" s="20" t="s">
        <v>12</v>
      </c>
      <c r="E51" s="21">
        <v>1.5</v>
      </c>
      <c r="F51" s="23"/>
      <c r="G51" s="23"/>
      <c r="H51" s="54">
        <f t="shared" si="0"/>
        <v>0</v>
      </c>
      <c r="I51" s="80">
        <f t="shared" si="5"/>
        <v>0</v>
      </c>
    </row>
    <row r="52" spans="1:9" ht="30">
      <c r="A52" s="19" t="s">
        <v>20</v>
      </c>
      <c r="B52" s="12" t="s">
        <v>21</v>
      </c>
      <c r="C52" s="12"/>
      <c r="D52" s="20" t="s">
        <v>19</v>
      </c>
      <c r="E52" s="21">
        <v>1</v>
      </c>
      <c r="F52" s="23"/>
      <c r="G52" s="23"/>
      <c r="H52" s="54">
        <f t="shared" si="0"/>
        <v>0</v>
      </c>
      <c r="I52" s="80">
        <f t="shared" si="5"/>
        <v>0</v>
      </c>
    </row>
    <row r="53" spans="1:9" ht="15">
      <c r="A53" s="19" t="s">
        <v>91</v>
      </c>
      <c r="B53" s="12" t="s">
        <v>92</v>
      </c>
      <c r="C53" s="23"/>
      <c r="D53" s="43" t="s">
        <v>12</v>
      </c>
      <c r="E53" s="21">
        <v>12</v>
      </c>
      <c r="F53" s="23"/>
      <c r="G53" s="23"/>
      <c r="H53" s="54">
        <f t="shared" si="0"/>
        <v>0</v>
      </c>
      <c r="I53" s="80">
        <f t="shared" si="5"/>
        <v>0</v>
      </c>
    </row>
    <row r="54" spans="1:9" ht="15">
      <c r="A54" s="19" t="s">
        <v>116</v>
      </c>
      <c r="B54" s="12" t="s">
        <v>117</v>
      </c>
      <c r="C54" s="12"/>
      <c r="D54" s="20" t="s">
        <v>40</v>
      </c>
      <c r="E54" s="21">
        <v>3</v>
      </c>
      <c r="F54" s="23"/>
      <c r="G54" s="23"/>
      <c r="H54" s="54">
        <f t="shared" si="0"/>
        <v>0</v>
      </c>
      <c r="I54" s="80">
        <f t="shared" si="5"/>
        <v>0</v>
      </c>
    </row>
    <row r="55" spans="1:9" ht="15">
      <c r="A55" s="19" t="s">
        <v>50</v>
      </c>
      <c r="B55" s="31" t="s">
        <v>28</v>
      </c>
      <c r="C55" s="32"/>
      <c r="D55" s="33" t="s">
        <v>29</v>
      </c>
      <c r="E55" s="21">
        <v>22</v>
      </c>
      <c r="F55" s="23"/>
      <c r="G55" s="23"/>
      <c r="H55" s="54">
        <f t="shared" si="0"/>
        <v>0</v>
      </c>
      <c r="I55" s="80">
        <f t="shared" si="5"/>
        <v>0</v>
      </c>
    </row>
    <row r="56" spans="1:9" ht="15">
      <c r="A56" s="19" t="s">
        <v>51</v>
      </c>
      <c r="B56" s="31" t="s">
        <v>30</v>
      </c>
      <c r="C56" s="32"/>
      <c r="D56" s="33" t="s">
        <v>29</v>
      </c>
      <c r="E56" s="21">
        <v>22</v>
      </c>
      <c r="F56" s="23"/>
      <c r="G56" s="23"/>
      <c r="H56" s="54">
        <f t="shared" si="0"/>
        <v>0</v>
      </c>
      <c r="I56" s="80">
        <f t="shared" si="5"/>
        <v>0</v>
      </c>
    </row>
    <row r="57" spans="1:9" ht="15">
      <c r="A57" s="19" t="s">
        <v>33</v>
      </c>
      <c r="B57" s="12" t="s">
        <v>34</v>
      </c>
      <c r="C57" s="12"/>
      <c r="D57" s="20" t="s">
        <v>12</v>
      </c>
      <c r="E57" s="21">
        <v>11</v>
      </c>
      <c r="F57" s="23"/>
      <c r="G57" s="23"/>
      <c r="H57" s="54">
        <f t="shared" si="0"/>
        <v>0</v>
      </c>
      <c r="I57" s="80">
        <f t="shared" si="5"/>
        <v>0</v>
      </c>
    </row>
    <row r="58" spans="1:9" ht="15">
      <c r="A58" s="39">
        <v>6</v>
      </c>
      <c r="B58" s="177" t="s">
        <v>35</v>
      </c>
      <c r="C58" s="178"/>
      <c r="D58" s="178"/>
      <c r="E58" s="178"/>
      <c r="F58" s="178"/>
      <c r="G58" s="178"/>
      <c r="H58" s="179"/>
      <c r="I58" s="40">
        <f>SUM(I59:I67)</f>
        <v>0</v>
      </c>
    </row>
    <row r="59" spans="1:9" ht="30">
      <c r="A59" s="28" t="s">
        <v>49</v>
      </c>
      <c r="B59" s="50" t="s">
        <v>120</v>
      </c>
      <c r="C59" s="29"/>
      <c r="D59" s="29" t="s">
        <v>23</v>
      </c>
      <c r="E59" s="21">
        <v>6</v>
      </c>
      <c r="F59" s="30"/>
      <c r="G59" s="30"/>
      <c r="H59" s="54">
        <f t="shared" si="0"/>
        <v>0</v>
      </c>
      <c r="I59" s="83">
        <f>H59*E59</f>
        <v>0</v>
      </c>
    </row>
    <row r="60" spans="1:9" ht="15">
      <c r="A60" s="19" t="s">
        <v>17</v>
      </c>
      <c r="B60" s="12" t="s">
        <v>18</v>
      </c>
      <c r="C60" s="12"/>
      <c r="D60" s="20" t="s">
        <v>19</v>
      </c>
      <c r="E60" s="21">
        <v>1</v>
      </c>
      <c r="F60" s="22"/>
      <c r="G60" s="23"/>
      <c r="H60" s="54">
        <f t="shared" si="0"/>
        <v>0</v>
      </c>
      <c r="I60" s="80">
        <f>H60*E60</f>
        <v>0</v>
      </c>
    </row>
    <row r="61" spans="1:9" ht="15">
      <c r="A61" s="19" t="s">
        <v>24</v>
      </c>
      <c r="B61" s="12" t="s">
        <v>25</v>
      </c>
      <c r="C61" s="12"/>
      <c r="D61" s="20" t="s">
        <v>19</v>
      </c>
      <c r="E61" s="21">
        <v>1</v>
      </c>
      <c r="F61" s="53"/>
      <c r="G61" s="54"/>
      <c r="H61" s="54">
        <f t="shared" si="0"/>
        <v>0</v>
      </c>
      <c r="I61" s="80">
        <f aca="true" t="shared" si="6" ref="I61:I67">H61*E61</f>
        <v>0</v>
      </c>
    </row>
    <row r="62" spans="1:9" ht="15">
      <c r="A62" s="19" t="s">
        <v>36</v>
      </c>
      <c r="B62" s="12" t="s">
        <v>37</v>
      </c>
      <c r="C62" s="12"/>
      <c r="D62" s="20" t="s">
        <v>27</v>
      </c>
      <c r="E62" s="21">
        <v>3</v>
      </c>
      <c r="F62" s="22"/>
      <c r="G62" s="23"/>
      <c r="H62" s="54">
        <f t="shared" si="0"/>
        <v>0</v>
      </c>
      <c r="I62" s="80">
        <f t="shared" si="6"/>
        <v>0</v>
      </c>
    </row>
    <row r="63" spans="1:9" ht="30">
      <c r="A63" s="19" t="s">
        <v>20</v>
      </c>
      <c r="B63" s="12" t="s">
        <v>21</v>
      </c>
      <c r="C63" s="12"/>
      <c r="D63" s="20" t="s">
        <v>19</v>
      </c>
      <c r="E63" s="21">
        <v>1</v>
      </c>
      <c r="F63" s="22"/>
      <c r="G63" s="23"/>
      <c r="H63" s="54">
        <f t="shared" si="0"/>
        <v>0</v>
      </c>
      <c r="I63" s="80">
        <f t="shared" si="6"/>
        <v>0</v>
      </c>
    </row>
    <row r="64" spans="1:9" ht="15">
      <c r="A64" s="19" t="s">
        <v>91</v>
      </c>
      <c r="B64" s="12" t="s">
        <v>92</v>
      </c>
      <c r="C64" s="23"/>
      <c r="D64" s="43" t="s">
        <v>12</v>
      </c>
      <c r="E64" s="21">
        <v>7</v>
      </c>
      <c r="F64" s="45"/>
      <c r="G64" s="45"/>
      <c r="H64" s="54">
        <f t="shared" si="0"/>
        <v>0</v>
      </c>
      <c r="I64" s="80">
        <f t="shared" si="6"/>
        <v>0</v>
      </c>
    </row>
    <row r="65" spans="1:9" ht="15">
      <c r="A65" s="19" t="s">
        <v>116</v>
      </c>
      <c r="B65" s="12" t="s">
        <v>117</v>
      </c>
      <c r="C65" s="12"/>
      <c r="D65" s="20" t="s">
        <v>40</v>
      </c>
      <c r="E65" s="21">
        <v>3</v>
      </c>
      <c r="F65" s="22"/>
      <c r="G65" s="23"/>
      <c r="H65" s="54">
        <f t="shared" si="0"/>
        <v>0</v>
      </c>
      <c r="I65" s="80">
        <f t="shared" si="6"/>
        <v>0</v>
      </c>
    </row>
    <row r="66" spans="1:9" ht="15">
      <c r="A66" s="19" t="s">
        <v>50</v>
      </c>
      <c r="B66" s="31" t="s">
        <v>28</v>
      </c>
      <c r="C66" s="32"/>
      <c r="D66" s="33" t="s">
        <v>29</v>
      </c>
      <c r="E66" s="21">
        <v>4</v>
      </c>
      <c r="F66" s="22"/>
      <c r="G66" s="23"/>
      <c r="H66" s="54">
        <f t="shared" si="0"/>
        <v>0</v>
      </c>
      <c r="I66" s="80">
        <f t="shared" si="6"/>
        <v>0</v>
      </c>
    </row>
    <row r="67" spans="1:9" ht="15">
      <c r="A67" s="19" t="s">
        <v>51</v>
      </c>
      <c r="B67" s="34" t="s">
        <v>30</v>
      </c>
      <c r="C67" s="35"/>
      <c r="D67" s="36" t="s">
        <v>29</v>
      </c>
      <c r="E67" s="21">
        <v>4</v>
      </c>
      <c r="F67" s="22"/>
      <c r="G67" s="23"/>
      <c r="H67" s="54">
        <f t="shared" si="0"/>
        <v>0</v>
      </c>
      <c r="I67" s="80">
        <f t="shared" si="6"/>
        <v>0</v>
      </c>
    </row>
    <row r="68" spans="1:9" ht="15">
      <c r="A68" s="39">
        <v>7</v>
      </c>
      <c r="B68" s="177" t="s">
        <v>66</v>
      </c>
      <c r="C68" s="178"/>
      <c r="D68" s="178"/>
      <c r="E68" s="178"/>
      <c r="F68" s="178"/>
      <c r="G68" s="178"/>
      <c r="H68" s="179"/>
      <c r="I68" s="40">
        <f>SUM(I69:I73)</f>
        <v>0</v>
      </c>
    </row>
    <row r="69" spans="1:9" ht="15">
      <c r="A69" s="19" t="s">
        <v>67</v>
      </c>
      <c r="B69" s="12" t="s">
        <v>68</v>
      </c>
      <c r="C69" s="12"/>
      <c r="D69" s="20" t="s">
        <v>19</v>
      </c>
      <c r="E69" s="21">
        <v>3</v>
      </c>
      <c r="F69" s="22"/>
      <c r="G69" s="23"/>
      <c r="H69" s="54">
        <f t="shared" si="0"/>
        <v>0</v>
      </c>
      <c r="I69" s="80">
        <f>H69*E69</f>
        <v>0</v>
      </c>
    </row>
    <row r="70" spans="1:9" ht="30">
      <c r="A70" s="19" t="s">
        <v>55</v>
      </c>
      <c r="B70" s="12" t="s">
        <v>56</v>
      </c>
      <c r="C70" s="12"/>
      <c r="D70" s="20" t="s">
        <v>19</v>
      </c>
      <c r="E70" s="21">
        <v>3</v>
      </c>
      <c r="F70" s="22"/>
      <c r="G70" s="23"/>
      <c r="H70" s="54">
        <f t="shared" si="0"/>
        <v>0</v>
      </c>
      <c r="I70" s="80">
        <f>H70*E70</f>
        <v>0</v>
      </c>
    </row>
    <row r="71" spans="1:9" ht="30">
      <c r="A71" s="19" t="s">
        <v>20</v>
      </c>
      <c r="B71" s="12" t="s">
        <v>21</v>
      </c>
      <c r="C71" s="12"/>
      <c r="D71" s="20" t="s">
        <v>19</v>
      </c>
      <c r="E71" s="21">
        <v>3</v>
      </c>
      <c r="F71" s="22"/>
      <c r="G71" s="23"/>
      <c r="H71" s="54">
        <f t="shared" si="0"/>
        <v>0</v>
      </c>
      <c r="I71" s="80">
        <f>H71*E71</f>
        <v>0</v>
      </c>
    </row>
    <row r="72" spans="1:9" ht="15">
      <c r="A72" s="19" t="s">
        <v>69</v>
      </c>
      <c r="B72" s="12" t="s">
        <v>70</v>
      </c>
      <c r="C72" s="12"/>
      <c r="D72" s="20" t="s">
        <v>40</v>
      </c>
      <c r="E72" s="21">
        <v>3</v>
      </c>
      <c r="F72" s="22"/>
      <c r="G72" s="23"/>
      <c r="H72" s="54">
        <f aca="true" t="shared" si="7" ref="H72:H92">ROUND(F72+G72,2)</f>
        <v>0</v>
      </c>
      <c r="I72" s="80">
        <f>H72*E72</f>
        <v>0</v>
      </c>
    </row>
    <row r="73" spans="1:9" ht="15">
      <c r="A73" s="19" t="s">
        <v>71</v>
      </c>
      <c r="B73" s="12" t="s">
        <v>72</v>
      </c>
      <c r="C73" s="12"/>
      <c r="D73" s="20" t="s">
        <v>29</v>
      </c>
      <c r="E73" s="21">
        <v>8</v>
      </c>
      <c r="F73" s="22"/>
      <c r="G73" s="23"/>
      <c r="H73" s="54">
        <f t="shared" si="7"/>
        <v>0</v>
      </c>
      <c r="I73" s="80">
        <f>H73*E73</f>
        <v>0</v>
      </c>
    </row>
    <row r="74" spans="1:9" ht="15">
      <c r="A74" s="39">
        <v>8</v>
      </c>
      <c r="B74" s="177" t="s">
        <v>39</v>
      </c>
      <c r="C74" s="178"/>
      <c r="D74" s="178"/>
      <c r="E74" s="178"/>
      <c r="F74" s="178"/>
      <c r="G74" s="178"/>
      <c r="H74" s="179"/>
      <c r="I74" s="40">
        <f>SUM(I75:I83)</f>
        <v>0</v>
      </c>
    </row>
    <row r="75" spans="1:9" ht="30">
      <c r="A75" s="37" t="s">
        <v>49</v>
      </c>
      <c r="B75" s="12" t="s">
        <v>122</v>
      </c>
      <c r="C75" s="29"/>
      <c r="D75" s="29" t="s">
        <v>23</v>
      </c>
      <c r="E75" s="21">
        <v>36</v>
      </c>
      <c r="F75" s="22"/>
      <c r="G75" s="22"/>
      <c r="H75" s="54">
        <f t="shared" si="7"/>
        <v>0</v>
      </c>
      <c r="I75" s="81">
        <f aca="true" t="shared" si="8" ref="I75:I83">H75*E75</f>
        <v>0</v>
      </c>
    </row>
    <row r="76" spans="1:9" ht="15">
      <c r="A76" s="19" t="s">
        <v>36</v>
      </c>
      <c r="B76" s="12" t="s">
        <v>37</v>
      </c>
      <c r="C76" s="12"/>
      <c r="D76" s="20" t="s">
        <v>27</v>
      </c>
      <c r="E76" s="21">
        <v>116</v>
      </c>
      <c r="F76" s="22"/>
      <c r="G76" s="22"/>
      <c r="H76" s="54">
        <f t="shared" si="7"/>
        <v>0</v>
      </c>
      <c r="I76" s="82">
        <f t="shared" si="8"/>
        <v>0</v>
      </c>
    </row>
    <row r="77" spans="1:9" ht="15">
      <c r="A77" s="19" t="s">
        <v>17</v>
      </c>
      <c r="B77" s="12" t="s">
        <v>18</v>
      </c>
      <c r="C77" s="12"/>
      <c r="D77" s="20" t="s">
        <v>19</v>
      </c>
      <c r="E77" s="21">
        <v>5</v>
      </c>
      <c r="F77" s="22"/>
      <c r="G77" s="22"/>
      <c r="H77" s="54">
        <f t="shared" si="7"/>
        <v>0</v>
      </c>
      <c r="I77" s="82">
        <f t="shared" si="8"/>
        <v>0</v>
      </c>
    </row>
    <row r="78" spans="1:9" ht="30">
      <c r="A78" s="19" t="s">
        <v>20</v>
      </c>
      <c r="B78" s="12" t="s">
        <v>21</v>
      </c>
      <c r="C78" s="12"/>
      <c r="D78" s="20" t="s">
        <v>19</v>
      </c>
      <c r="E78" s="21">
        <v>5</v>
      </c>
      <c r="F78" s="22"/>
      <c r="G78" s="22"/>
      <c r="H78" s="54">
        <f t="shared" si="7"/>
        <v>0</v>
      </c>
      <c r="I78" s="82">
        <f t="shared" si="8"/>
        <v>0</v>
      </c>
    </row>
    <row r="79" spans="1:9" ht="15">
      <c r="A79" s="19" t="s">
        <v>91</v>
      </c>
      <c r="B79" s="12" t="s">
        <v>92</v>
      </c>
      <c r="C79" s="23"/>
      <c r="D79" s="43" t="s">
        <v>12</v>
      </c>
      <c r="E79" s="21">
        <v>380</v>
      </c>
      <c r="F79" s="22"/>
      <c r="G79" s="22"/>
      <c r="H79" s="54">
        <f t="shared" si="7"/>
        <v>0</v>
      </c>
      <c r="I79" s="80">
        <f t="shared" si="8"/>
        <v>0</v>
      </c>
    </row>
    <row r="80" spans="1:9" ht="15">
      <c r="A80" s="19" t="s">
        <v>116</v>
      </c>
      <c r="B80" s="12" t="s">
        <v>117</v>
      </c>
      <c r="C80" s="12"/>
      <c r="D80" s="20" t="s">
        <v>40</v>
      </c>
      <c r="E80" s="21">
        <v>50</v>
      </c>
      <c r="F80" s="22"/>
      <c r="G80" s="22"/>
      <c r="H80" s="54">
        <f t="shared" si="7"/>
        <v>0</v>
      </c>
      <c r="I80" s="80">
        <f t="shared" si="8"/>
        <v>0</v>
      </c>
    </row>
    <row r="81" spans="1:9" ht="15">
      <c r="A81" s="19" t="s">
        <v>50</v>
      </c>
      <c r="B81" s="31" t="s">
        <v>28</v>
      </c>
      <c r="C81" s="32"/>
      <c r="D81" s="33" t="s">
        <v>29</v>
      </c>
      <c r="E81" s="21">
        <v>64</v>
      </c>
      <c r="F81" s="22"/>
      <c r="G81" s="22"/>
      <c r="H81" s="54">
        <f t="shared" si="7"/>
        <v>0</v>
      </c>
      <c r="I81" s="82">
        <f t="shared" si="8"/>
        <v>0</v>
      </c>
    </row>
    <row r="82" spans="1:9" ht="15">
      <c r="A82" s="19" t="s">
        <v>51</v>
      </c>
      <c r="B82" s="31" t="s">
        <v>30</v>
      </c>
      <c r="C82" s="32"/>
      <c r="D82" s="33" t="s">
        <v>29</v>
      </c>
      <c r="E82" s="21">
        <v>64</v>
      </c>
      <c r="F82" s="22"/>
      <c r="G82" s="22"/>
      <c r="H82" s="54">
        <f t="shared" si="7"/>
        <v>0</v>
      </c>
      <c r="I82" s="82">
        <f t="shared" si="8"/>
        <v>0</v>
      </c>
    </row>
    <row r="83" spans="1:9" ht="15">
      <c r="A83" s="19" t="s">
        <v>93</v>
      </c>
      <c r="B83" s="12" t="s">
        <v>94</v>
      </c>
      <c r="C83" s="74"/>
      <c r="D83" s="73" t="s">
        <v>14</v>
      </c>
      <c r="E83" s="21">
        <v>2</v>
      </c>
      <c r="F83" s="22"/>
      <c r="G83" s="22"/>
      <c r="H83" s="54">
        <f t="shared" si="7"/>
        <v>0</v>
      </c>
      <c r="I83" s="82">
        <f t="shared" si="8"/>
        <v>0</v>
      </c>
    </row>
    <row r="84" spans="1:9" ht="15">
      <c r="A84" s="39">
        <v>9</v>
      </c>
      <c r="B84" s="177" t="s">
        <v>73</v>
      </c>
      <c r="C84" s="178"/>
      <c r="D84" s="178"/>
      <c r="E84" s="178"/>
      <c r="F84" s="178"/>
      <c r="G84" s="178"/>
      <c r="H84" s="179"/>
      <c r="I84" s="40">
        <f>SUM(I85:I92)</f>
        <v>0</v>
      </c>
    </row>
    <row r="85" spans="1:9" ht="30">
      <c r="A85" s="37" t="s">
        <v>49</v>
      </c>
      <c r="B85" s="12" t="s">
        <v>121</v>
      </c>
      <c r="C85" s="29"/>
      <c r="D85" s="29" t="s">
        <v>23</v>
      </c>
      <c r="E85" s="21">
        <v>2</v>
      </c>
      <c r="F85" s="22"/>
      <c r="G85" s="22"/>
      <c r="H85" s="54">
        <f t="shared" si="7"/>
        <v>0</v>
      </c>
      <c r="I85" s="81">
        <f aca="true" t="shared" si="9" ref="I85:I92">H85*E85</f>
        <v>0</v>
      </c>
    </row>
    <row r="86" spans="1:9" ht="15">
      <c r="A86" s="19" t="s">
        <v>36</v>
      </c>
      <c r="B86" s="12" t="s">
        <v>37</v>
      </c>
      <c r="C86" s="12"/>
      <c r="D86" s="20" t="s">
        <v>27</v>
      </c>
      <c r="E86" s="21">
        <v>10</v>
      </c>
      <c r="F86" s="22"/>
      <c r="G86" s="22"/>
      <c r="H86" s="54">
        <f t="shared" si="7"/>
        <v>0</v>
      </c>
      <c r="I86" s="82">
        <f t="shared" si="9"/>
        <v>0</v>
      </c>
    </row>
    <row r="87" spans="1:9" ht="15">
      <c r="A87" s="19" t="s">
        <v>17</v>
      </c>
      <c r="B87" s="12" t="s">
        <v>18</v>
      </c>
      <c r="C87" s="12"/>
      <c r="D87" s="20" t="s">
        <v>19</v>
      </c>
      <c r="E87" s="21">
        <v>0.5</v>
      </c>
      <c r="F87" s="22"/>
      <c r="G87" s="22"/>
      <c r="H87" s="54">
        <f t="shared" si="7"/>
        <v>0</v>
      </c>
      <c r="I87" s="82">
        <f t="shared" si="9"/>
        <v>0</v>
      </c>
    </row>
    <row r="88" spans="1:9" ht="30">
      <c r="A88" s="19" t="s">
        <v>20</v>
      </c>
      <c r="B88" s="12" t="s">
        <v>21</v>
      </c>
      <c r="C88" s="12"/>
      <c r="D88" s="20" t="s">
        <v>19</v>
      </c>
      <c r="E88" s="21">
        <v>0.5</v>
      </c>
      <c r="F88" s="22"/>
      <c r="G88" s="22"/>
      <c r="H88" s="54">
        <f t="shared" si="7"/>
        <v>0</v>
      </c>
      <c r="I88" s="82">
        <f t="shared" si="9"/>
        <v>0</v>
      </c>
    </row>
    <row r="89" spans="1:9" ht="15">
      <c r="A89" s="19" t="s">
        <v>91</v>
      </c>
      <c r="B89" s="12" t="s">
        <v>92</v>
      </c>
      <c r="C89" s="23"/>
      <c r="D89" s="43" t="s">
        <v>12</v>
      </c>
      <c r="E89" s="21">
        <v>16</v>
      </c>
      <c r="F89" s="22"/>
      <c r="G89" s="22"/>
      <c r="H89" s="54">
        <f t="shared" si="7"/>
        <v>0</v>
      </c>
      <c r="I89" s="80">
        <f t="shared" si="9"/>
        <v>0</v>
      </c>
    </row>
    <row r="90" spans="1:9" ht="15">
      <c r="A90" s="19" t="s">
        <v>116</v>
      </c>
      <c r="B90" s="12" t="s">
        <v>117</v>
      </c>
      <c r="C90" s="12"/>
      <c r="D90" s="20" t="s">
        <v>40</v>
      </c>
      <c r="E90" s="21">
        <v>3</v>
      </c>
      <c r="F90" s="22"/>
      <c r="G90" s="22"/>
      <c r="H90" s="54">
        <f t="shared" si="7"/>
        <v>0</v>
      </c>
      <c r="I90" s="80">
        <f t="shared" si="9"/>
        <v>0</v>
      </c>
    </row>
    <row r="91" spans="1:9" ht="15">
      <c r="A91" s="19" t="s">
        <v>50</v>
      </c>
      <c r="B91" s="31" t="s">
        <v>28</v>
      </c>
      <c r="C91" s="32"/>
      <c r="D91" s="33" t="s">
        <v>29</v>
      </c>
      <c r="E91" s="21">
        <v>4</v>
      </c>
      <c r="F91" s="22"/>
      <c r="G91" s="22"/>
      <c r="H91" s="54">
        <f t="shared" si="7"/>
        <v>0</v>
      </c>
      <c r="I91" s="82">
        <f t="shared" si="9"/>
        <v>0</v>
      </c>
    </row>
    <row r="92" spans="1:9" ht="15">
      <c r="A92" s="19" t="s">
        <v>51</v>
      </c>
      <c r="B92" s="31" t="s">
        <v>30</v>
      </c>
      <c r="C92" s="32"/>
      <c r="D92" s="33" t="s">
        <v>29</v>
      </c>
      <c r="E92" s="21">
        <v>4</v>
      </c>
      <c r="F92" s="22"/>
      <c r="G92" s="22"/>
      <c r="H92" s="54">
        <f t="shared" si="7"/>
        <v>0</v>
      </c>
      <c r="I92" s="82">
        <f t="shared" si="9"/>
        <v>0</v>
      </c>
    </row>
    <row r="93" spans="1:9" ht="15.75" thickBot="1">
      <c r="A93" s="180" t="s">
        <v>42</v>
      </c>
      <c r="B93" s="181"/>
      <c r="C93" s="181"/>
      <c r="D93" s="181"/>
      <c r="E93" s="181"/>
      <c r="F93" s="181"/>
      <c r="G93" s="181"/>
      <c r="H93" s="182"/>
      <c r="I93" s="41">
        <f>I84+I74+I68+I58+I47++I36+I26+I17+I6</f>
        <v>0</v>
      </c>
    </row>
    <row r="94" spans="1:9" ht="15.75" thickBot="1">
      <c r="A94" s="75"/>
      <c r="B94" s="76"/>
      <c r="C94" s="76"/>
      <c r="D94" s="76"/>
      <c r="E94" s="76"/>
      <c r="F94" s="76"/>
      <c r="G94" s="76"/>
      <c r="H94" s="76" t="s">
        <v>90</v>
      </c>
      <c r="I94" s="77">
        <f>I93*0.1</f>
        <v>0</v>
      </c>
    </row>
    <row r="95" spans="1:9" ht="15.75" thickBot="1">
      <c r="A95" s="183" t="s">
        <v>86</v>
      </c>
      <c r="B95" s="184"/>
      <c r="C95" s="184"/>
      <c r="D95" s="184"/>
      <c r="E95" s="184"/>
      <c r="F95" s="184"/>
      <c r="G95" s="184"/>
      <c r="H95" s="184"/>
      <c r="I95" s="42">
        <f>(I93+I94)*0.35</f>
        <v>0</v>
      </c>
    </row>
    <row r="96" spans="1:9" ht="15.75" thickBot="1">
      <c r="A96" s="185" t="s">
        <v>118</v>
      </c>
      <c r="B96" s="186"/>
      <c r="C96" s="186"/>
      <c r="D96" s="186"/>
      <c r="E96" s="186"/>
      <c r="F96" s="186"/>
      <c r="G96" s="186"/>
      <c r="H96" s="186"/>
      <c r="I96" s="88">
        <f>SUM(I93:I95)</f>
        <v>0</v>
      </c>
    </row>
  </sheetData>
  <sheetProtection/>
  <mergeCells count="15">
    <mergeCell ref="A93:H93"/>
    <mergeCell ref="A95:H95"/>
    <mergeCell ref="A96:H96"/>
    <mergeCell ref="B26:H26"/>
    <mergeCell ref="B47:H47"/>
    <mergeCell ref="B58:H58"/>
    <mergeCell ref="B68:H68"/>
    <mergeCell ref="B74:H74"/>
    <mergeCell ref="B84:H84"/>
    <mergeCell ref="B17:H17"/>
    <mergeCell ref="A3:I3"/>
    <mergeCell ref="A4:D4"/>
    <mergeCell ref="E4:H4"/>
    <mergeCell ref="B6:H6"/>
    <mergeCell ref="B36:H36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47" r:id="rId1"/>
  <headerFooter>
    <oddHeader>&amp;LSECRETARIA DO MEIO AMBIENTE
FUNDAÇÃO FLORESTAL
SEI-Setor de engenharia e infraestrutura&amp;CIMPLANTAÇÃO DE TRILHAS PESM
CONVÊNIO PETROBRÁS E FUNDAÇÃO FLORESTAL
RIBEIRÃO DE ITU&amp;RPLANILHA ORÇAMENTÁRIA
data base:Novembro/2018
CPOS 174
</oddHeader>
  </headerFooter>
  <ignoredErrors>
    <ignoredError sqref="I3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4"/>
  <sheetViews>
    <sheetView tabSelected="1" view="pageBreakPreview" zoomScale="60" zoomScalePageLayoutView="0" workbookViewId="0" topLeftCell="A22">
      <selection activeCell="P14" sqref="P14"/>
    </sheetView>
  </sheetViews>
  <sheetFormatPr defaultColWidth="9.140625" defaultRowHeight="15"/>
  <cols>
    <col min="1" max="1" width="21.421875" style="0" customWidth="1"/>
    <col min="2" max="2" width="89.57421875" style="0" customWidth="1"/>
    <col min="3" max="3" width="15.00390625" style="0" customWidth="1"/>
    <col min="4" max="4" width="10.00390625" style="0" bestFit="1" customWidth="1"/>
    <col min="5" max="5" width="11.28125" style="0" customWidth="1"/>
    <col min="6" max="7" width="12.7109375" style="0" bestFit="1" customWidth="1"/>
    <col min="8" max="8" width="14.28125" style="0" bestFit="1" customWidth="1"/>
    <col min="9" max="9" width="18.8515625" style="78" customWidth="1"/>
  </cols>
  <sheetData>
    <row r="2" ht="15.75" thickBot="1"/>
    <row r="3" spans="1:9" ht="21.75" thickBot="1">
      <c r="A3" s="174" t="s">
        <v>47</v>
      </c>
      <c r="B3" s="175"/>
      <c r="C3" s="175"/>
      <c r="D3" s="175"/>
      <c r="E3" s="175"/>
      <c r="F3" s="175"/>
      <c r="G3" s="175"/>
      <c r="H3" s="175"/>
      <c r="I3" s="176"/>
    </row>
    <row r="4" spans="1:9" ht="15">
      <c r="A4" s="187" t="s">
        <v>48</v>
      </c>
      <c r="B4" s="188"/>
      <c r="C4" s="188"/>
      <c r="D4" s="189"/>
      <c r="E4" s="190" t="s">
        <v>13</v>
      </c>
      <c r="F4" s="188"/>
      <c r="G4" s="188"/>
      <c r="H4" s="189"/>
      <c r="I4" s="13">
        <v>2427</v>
      </c>
    </row>
    <row r="5" spans="1:9" ht="26.25">
      <c r="A5" s="38" t="s">
        <v>0</v>
      </c>
      <c r="B5" s="1" t="s">
        <v>1</v>
      </c>
      <c r="C5" s="2" t="s">
        <v>2</v>
      </c>
      <c r="D5" s="2" t="s">
        <v>3</v>
      </c>
      <c r="E5" s="3" t="s">
        <v>4</v>
      </c>
      <c r="F5" s="2" t="s">
        <v>5</v>
      </c>
      <c r="G5" s="2" t="s">
        <v>6</v>
      </c>
      <c r="H5" s="2" t="s">
        <v>7</v>
      </c>
      <c r="I5" s="79" t="s">
        <v>8</v>
      </c>
    </row>
    <row r="6" spans="1:9" ht="15">
      <c r="A6" s="39">
        <v>1</v>
      </c>
      <c r="B6" s="177" t="s">
        <v>9</v>
      </c>
      <c r="C6" s="178"/>
      <c r="D6" s="178"/>
      <c r="E6" s="178"/>
      <c r="F6" s="178"/>
      <c r="G6" s="178"/>
      <c r="H6" s="179"/>
      <c r="I6" s="40">
        <f>SUM(I7:I16)</f>
        <v>0</v>
      </c>
    </row>
    <row r="7" spans="1:9" ht="15">
      <c r="A7" s="6" t="s">
        <v>10</v>
      </c>
      <c r="B7" s="7" t="s">
        <v>11</v>
      </c>
      <c r="C7" s="7"/>
      <c r="D7" s="8" t="s">
        <v>12</v>
      </c>
      <c r="E7" s="9">
        <v>6</v>
      </c>
      <c r="F7" s="10"/>
      <c r="G7" s="11"/>
      <c r="H7" s="53">
        <f>ROUND(F7+G7,2)</f>
        <v>0</v>
      </c>
      <c r="I7" s="80">
        <f>ROUND(H7*E7,2)</f>
        <v>0</v>
      </c>
    </row>
    <row r="8" spans="1:9" ht="15">
      <c r="A8" s="49" t="s">
        <v>95</v>
      </c>
      <c r="B8" s="50" t="s">
        <v>96</v>
      </c>
      <c r="C8" s="50"/>
      <c r="D8" s="51" t="s">
        <v>12</v>
      </c>
      <c r="E8" s="52">
        <v>20</v>
      </c>
      <c r="F8" s="53"/>
      <c r="G8" s="54"/>
      <c r="H8" s="53">
        <f aca="true" t="shared" si="0" ref="H8:H60">ROUND(F8+G8,2)</f>
        <v>0</v>
      </c>
      <c r="I8" s="80">
        <f aca="true" t="shared" si="1" ref="I8:I60">ROUND(H8*E8,2)</f>
        <v>0</v>
      </c>
    </row>
    <row r="9" spans="1:9" ht="30">
      <c r="A9" s="49" t="s">
        <v>97</v>
      </c>
      <c r="B9" s="50" t="s">
        <v>98</v>
      </c>
      <c r="C9" s="50"/>
      <c r="D9" s="51" t="s">
        <v>99</v>
      </c>
      <c r="E9" s="52">
        <v>4</v>
      </c>
      <c r="F9" s="53"/>
      <c r="G9" s="54"/>
      <c r="H9" s="53">
        <f t="shared" si="0"/>
        <v>0</v>
      </c>
      <c r="I9" s="80">
        <f t="shared" si="1"/>
        <v>0</v>
      </c>
    </row>
    <row r="10" spans="1:9" ht="30">
      <c r="A10" s="49" t="s">
        <v>102</v>
      </c>
      <c r="B10" s="50" t="s">
        <v>103</v>
      </c>
      <c r="C10" s="50"/>
      <c r="D10" s="51" t="s">
        <v>12</v>
      </c>
      <c r="E10" s="52">
        <v>9</v>
      </c>
      <c r="F10" s="53"/>
      <c r="G10" s="54"/>
      <c r="H10" s="53">
        <f t="shared" si="0"/>
        <v>0</v>
      </c>
      <c r="I10" s="80">
        <f t="shared" si="1"/>
        <v>0</v>
      </c>
    </row>
    <row r="11" spans="1:9" ht="15">
      <c r="A11" s="49" t="s">
        <v>104</v>
      </c>
      <c r="B11" s="50" t="s">
        <v>105</v>
      </c>
      <c r="C11" s="50"/>
      <c r="D11" s="51" t="s">
        <v>106</v>
      </c>
      <c r="E11" s="52">
        <v>40</v>
      </c>
      <c r="F11" s="53"/>
      <c r="G11" s="54"/>
      <c r="H11" s="53">
        <f t="shared" si="0"/>
        <v>0</v>
      </c>
      <c r="I11" s="80">
        <f t="shared" si="1"/>
        <v>0</v>
      </c>
    </row>
    <row r="12" spans="1:9" ht="15">
      <c r="A12" s="49" t="s">
        <v>109</v>
      </c>
      <c r="B12" s="50" t="s">
        <v>110</v>
      </c>
      <c r="C12" s="50"/>
      <c r="D12" s="51" t="s">
        <v>12</v>
      </c>
      <c r="E12" s="52">
        <v>100</v>
      </c>
      <c r="F12" s="53"/>
      <c r="G12" s="54"/>
      <c r="H12" s="53">
        <f t="shared" si="0"/>
        <v>0</v>
      </c>
      <c r="I12" s="80">
        <f t="shared" si="1"/>
        <v>0</v>
      </c>
    </row>
    <row r="13" spans="1:9" ht="15">
      <c r="A13" s="49" t="s">
        <v>107</v>
      </c>
      <c r="B13" s="50" t="s">
        <v>108</v>
      </c>
      <c r="C13" s="50"/>
      <c r="D13" s="51" t="s">
        <v>12</v>
      </c>
      <c r="E13" s="52">
        <f>2427*1.2</f>
        <v>2912.4</v>
      </c>
      <c r="F13" s="53"/>
      <c r="G13" s="54"/>
      <c r="H13" s="53">
        <f t="shared" si="0"/>
        <v>0</v>
      </c>
      <c r="I13" s="80">
        <f t="shared" si="1"/>
        <v>0</v>
      </c>
    </row>
    <row r="14" spans="1:9" ht="30">
      <c r="A14" s="49" t="s">
        <v>111</v>
      </c>
      <c r="B14" s="50" t="s">
        <v>112</v>
      </c>
      <c r="C14" s="50"/>
      <c r="D14" s="51" t="s">
        <v>19</v>
      </c>
      <c r="E14" s="52">
        <f>2*2.5</f>
        <v>5</v>
      </c>
      <c r="F14" s="53"/>
      <c r="G14" s="54"/>
      <c r="H14" s="53">
        <f t="shared" si="0"/>
        <v>0</v>
      </c>
      <c r="I14" s="80">
        <f t="shared" si="1"/>
        <v>0</v>
      </c>
    </row>
    <row r="15" spans="1:9" ht="15">
      <c r="A15" s="49" t="s">
        <v>113</v>
      </c>
      <c r="B15" s="50" t="s">
        <v>114</v>
      </c>
      <c r="C15" s="50"/>
      <c r="D15" s="51" t="s">
        <v>115</v>
      </c>
      <c r="E15" s="52">
        <f>E14*50</f>
        <v>250</v>
      </c>
      <c r="F15" s="53"/>
      <c r="G15" s="54"/>
      <c r="H15" s="53">
        <f t="shared" si="0"/>
        <v>0</v>
      </c>
      <c r="I15" s="80">
        <f t="shared" si="1"/>
        <v>0</v>
      </c>
    </row>
    <row r="16" spans="1:9" ht="15">
      <c r="A16" s="19" t="s">
        <v>100</v>
      </c>
      <c r="B16" s="12" t="s">
        <v>101</v>
      </c>
      <c r="C16" s="12"/>
      <c r="D16" s="20" t="s">
        <v>12</v>
      </c>
      <c r="E16" s="21">
        <v>20</v>
      </c>
      <c r="F16" s="22"/>
      <c r="G16" s="23"/>
      <c r="H16" s="53">
        <f t="shared" si="0"/>
        <v>0</v>
      </c>
      <c r="I16" s="80">
        <f t="shared" si="1"/>
        <v>0</v>
      </c>
    </row>
    <row r="17" spans="1:9" ht="15">
      <c r="A17" s="39">
        <v>2</v>
      </c>
      <c r="B17" s="177" t="s">
        <v>39</v>
      </c>
      <c r="C17" s="178"/>
      <c r="D17" s="178"/>
      <c r="E17" s="178"/>
      <c r="F17" s="178"/>
      <c r="G17" s="178"/>
      <c r="H17" s="179"/>
      <c r="I17" s="40">
        <f>SUM(I18:I26)</f>
        <v>0</v>
      </c>
    </row>
    <row r="18" spans="1:9" ht="30">
      <c r="A18" s="37" t="s">
        <v>49</v>
      </c>
      <c r="B18" s="12" t="s">
        <v>122</v>
      </c>
      <c r="C18" s="29"/>
      <c r="D18" s="29" t="s">
        <v>23</v>
      </c>
      <c r="E18" s="52">
        <v>24</v>
      </c>
      <c r="F18" s="54"/>
      <c r="G18" s="54"/>
      <c r="H18" s="53">
        <f t="shared" si="0"/>
        <v>0</v>
      </c>
      <c r="I18" s="80">
        <f t="shared" si="1"/>
        <v>0</v>
      </c>
    </row>
    <row r="19" spans="1:9" ht="15">
      <c r="A19" s="19" t="s">
        <v>36</v>
      </c>
      <c r="B19" s="12" t="s">
        <v>37</v>
      </c>
      <c r="C19" s="12"/>
      <c r="D19" s="20" t="s">
        <v>27</v>
      </c>
      <c r="E19" s="52">
        <v>116</v>
      </c>
      <c r="F19" s="54"/>
      <c r="G19" s="54"/>
      <c r="H19" s="53">
        <f t="shared" si="0"/>
        <v>0</v>
      </c>
      <c r="I19" s="80">
        <f t="shared" si="1"/>
        <v>0</v>
      </c>
    </row>
    <row r="20" spans="1:9" ht="15">
      <c r="A20" s="19" t="s">
        <v>17</v>
      </c>
      <c r="B20" s="12" t="s">
        <v>18</v>
      </c>
      <c r="C20" s="12"/>
      <c r="D20" s="20" t="s">
        <v>19</v>
      </c>
      <c r="E20" s="52">
        <v>5</v>
      </c>
      <c r="F20" s="54"/>
      <c r="G20" s="54"/>
      <c r="H20" s="53">
        <f t="shared" si="0"/>
        <v>0</v>
      </c>
      <c r="I20" s="80">
        <f t="shared" si="1"/>
        <v>0</v>
      </c>
    </row>
    <row r="21" spans="1:9" ht="30">
      <c r="A21" s="19" t="s">
        <v>20</v>
      </c>
      <c r="B21" s="12" t="s">
        <v>21</v>
      </c>
      <c r="C21" s="12"/>
      <c r="D21" s="20" t="s">
        <v>19</v>
      </c>
      <c r="E21" s="52">
        <v>5</v>
      </c>
      <c r="F21" s="54"/>
      <c r="G21" s="54"/>
      <c r="H21" s="53">
        <f t="shared" si="0"/>
        <v>0</v>
      </c>
      <c r="I21" s="80">
        <f t="shared" si="1"/>
        <v>0</v>
      </c>
    </row>
    <row r="22" spans="1:9" ht="15">
      <c r="A22" s="19" t="s">
        <v>91</v>
      </c>
      <c r="B22" s="12" t="s">
        <v>92</v>
      </c>
      <c r="C22" s="23"/>
      <c r="D22" s="43" t="s">
        <v>12</v>
      </c>
      <c r="E22" s="52">
        <v>292</v>
      </c>
      <c r="F22" s="54"/>
      <c r="G22" s="54"/>
      <c r="H22" s="53">
        <f t="shared" si="0"/>
        <v>0</v>
      </c>
      <c r="I22" s="80">
        <f t="shared" si="1"/>
        <v>0</v>
      </c>
    </row>
    <row r="23" spans="1:9" ht="15">
      <c r="A23" s="19" t="s">
        <v>116</v>
      </c>
      <c r="B23" s="12" t="s">
        <v>117</v>
      </c>
      <c r="C23" s="12"/>
      <c r="D23" s="20" t="s">
        <v>40</v>
      </c>
      <c r="E23" s="52">
        <v>33</v>
      </c>
      <c r="F23" s="54"/>
      <c r="G23" s="54"/>
      <c r="H23" s="53">
        <f t="shared" si="0"/>
        <v>0</v>
      </c>
      <c r="I23" s="80">
        <f t="shared" si="1"/>
        <v>0</v>
      </c>
    </row>
    <row r="24" spans="1:9" ht="15">
      <c r="A24" s="19" t="s">
        <v>50</v>
      </c>
      <c r="B24" s="31" t="s">
        <v>28</v>
      </c>
      <c r="C24" s="32"/>
      <c r="D24" s="33" t="s">
        <v>29</v>
      </c>
      <c r="E24" s="52">
        <v>64</v>
      </c>
      <c r="F24" s="54"/>
      <c r="G24" s="54"/>
      <c r="H24" s="53">
        <f t="shared" si="0"/>
        <v>0</v>
      </c>
      <c r="I24" s="80">
        <f t="shared" si="1"/>
        <v>0</v>
      </c>
    </row>
    <row r="25" spans="1:9" ht="15">
      <c r="A25" s="19" t="s">
        <v>51</v>
      </c>
      <c r="B25" s="31" t="s">
        <v>30</v>
      </c>
      <c r="C25" s="32"/>
      <c r="D25" s="33" t="s">
        <v>29</v>
      </c>
      <c r="E25" s="52">
        <v>64</v>
      </c>
      <c r="F25" s="54"/>
      <c r="G25" s="54"/>
      <c r="H25" s="53">
        <f t="shared" si="0"/>
        <v>0</v>
      </c>
      <c r="I25" s="80">
        <f t="shared" si="1"/>
        <v>0</v>
      </c>
    </row>
    <row r="26" spans="1:9" ht="15">
      <c r="A26" s="19" t="s">
        <v>93</v>
      </c>
      <c r="B26" s="12" t="s">
        <v>94</v>
      </c>
      <c r="C26" s="74"/>
      <c r="D26" s="73" t="s">
        <v>14</v>
      </c>
      <c r="E26" s="52">
        <v>1</v>
      </c>
      <c r="F26" s="54"/>
      <c r="G26" s="54"/>
      <c r="H26" s="53">
        <f t="shared" si="0"/>
        <v>0</v>
      </c>
      <c r="I26" s="80">
        <f t="shared" si="1"/>
        <v>0</v>
      </c>
    </row>
    <row r="27" spans="1:9" ht="15">
      <c r="A27" s="4">
        <v>3</v>
      </c>
      <c r="B27" s="177" t="s">
        <v>22</v>
      </c>
      <c r="C27" s="178"/>
      <c r="D27" s="178"/>
      <c r="E27" s="178"/>
      <c r="F27" s="178"/>
      <c r="G27" s="178"/>
      <c r="H27" s="179"/>
      <c r="I27" s="5">
        <f>SUM(I28:I36)</f>
        <v>0</v>
      </c>
    </row>
    <row r="28" spans="1:9" ht="30">
      <c r="A28" s="37" t="s">
        <v>49</v>
      </c>
      <c r="B28" s="50" t="s">
        <v>120</v>
      </c>
      <c r="C28" s="7"/>
      <c r="D28" s="15" t="s">
        <v>23</v>
      </c>
      <c r="E28" s="16">
        <v>20</v>
      </c>
      <c r="F28" s="17"/>
      <c r="G28" s="18"/>
      <c r="H28" s="53">
        <f t="shared" si="0"/>
        <v>0</v>
      </c>
      <c r="I28" s="80">
        <f t="shared" si="1"/>
        <v>0</v>
      </c>
    </row>
    <row r="29" spans="1:9" ht="15">
      <c r="A29" s="19" t="s">
        <v>17</v>
      </c>
      <c r="B29" s="12" t="s">
        <v>18</v>
      </c>
      <c r="C29" s="12"/>
      <c r="D29" s="20" t="s">
        <v>19</v>
      </c>
      <c r="E29" s="21">
        <v>1</v>
      </c>
      <c r="F29" s="22"/>
      <c r="G29" s="23"/>
      <c r="H29" s="53">
        <f t="shared" si="0"/>
        <v>0</v>
      </c>
      <c r="I29" s="80">
        <f t="shared" si="1"/>
        <v>0</v>
      </c>
    </row>
    <row r="30" spans="1:9" ht="15">
      <c r="A30" s="19" t="s">
        <v>24</v>
      </c>
      <c r="B30" s="12" t="s">
        <v>25</v>
      </c>
      <c r="C30" s="12"/>
      <c r="D30" s="20" t="s">
        <v>19</v>
      </c>
      <c r="E30" s="21">
        <v>0.5</v>
      </c>
      <c r="F30" s="53"/>
      <c r="G30" s="54"/>
      <c r="H30" s="53">
        <f t="shared" si="0"/>
        <v>0</v>
      </c>
      <c r="I30" s="80">
        <f t="shared" si="1"/>
        <v>0</v>
      </c>
    </row>
    <row r="31" spans="1:9" ht="15">
      <c r="A31" s="19" t="s">
        <v>49</v>
      </c>
      <c r="B31" s="12" t="s">
        <v>26</v>
      </c>
      <c r="C31" s="12"/>
      <c r="D31" s="20" t="s">
        <v>27</v>
      </c>
      <c r="E31" s="21">
        <v>40</v>
      </c>
      <c r="F31" s="22"/>
      <c r="G31" s="23"/>
      <c r="H31" s="53">
        <f t="shared" si="0"/>
        <v>0</v>
      </c>
      <c r="I31" s="80">
        <f t="shared" si="1"/>
        <v>0</v>
      </c>
    </row>
    <row r="32" spans="1:9" ht="30">
      <c r="A32" s="19" t="s">
        <v>20</v>
      </c>
      <c r="B32" s="12" t="s">
        <v>21</v>
      </c>
      <c r="C32" s="12"/>
      <c r="D32" s="20" t="s">
        <v>19</v>
      </c>
      <c r="E32" s="21">
        <v>1</v>
      </c>
      <c r="F32" s="22"/>
      <c r="G32" s="23"/>
      <c r="H32" s="53">
        <f t="shared" si="0"/>
        <v>0</v>
      </c>
      <c r="I32" s="80">
        <f t="shared" si="1"/>
        <v>0</v>
      </c>
    </row>
    <row r="33" spans="1:9" ht="15">
      <c r="A33" s="19" t="s">
        <v>91</v>
      </c>
      <c r="B33" s="12" t="s">
        <v>92</v>
      </c>
      <c r="C33" s="23"/>
      <c r="D33" s="43" t="s">
        <v>12</v>
      </c>
      <c r="E33" s="43">
        <v>10</v>
      </c>
      <c r="F33" s="45"/>
      <c r="G33" s="45"/>
      <c r="H33" s="53">
        <f t="shared" si="0"/>
        <v>0</v>
      </c>
      <c r="I33" s="80">
        <f t="shared" si="1"/>
        <v>0</v>
      </c>
    </row>
    <row r="34" spans="1:9" ht="15">
      <c r="A34" s="19" t="s">
        <v>116</v>
      </c>
      <c r="B34" s="12" t="s">
        <v>117</v>
      </c>
      <c r="C34" s="12"/>
      <c r="D34" s="20" t="s">
        <v>40</v>
      </c>
      <c r="E34" s="21">
        <v>3</v>
      </c>
      <c r="F34" s="22"/>
      <c r="G34" s="23"/>
      <c r="H34" s="53">
        <f t="shared" si="0"/>
        <v>0</v>
      </c>
      <c r="I34" s="80">
        <f t="shared" si="1"/>
        <v>0</v>
      </c>
    </row>
    <row r="35" spans="1:9" ht="15">
      <c r="A35" s="19" t="s">
        <v>50</v>
      </c>
      <c r="B35" s="12" t="s">
        <v>28</v>
      </c>
      <c r="C35" s="12"/>
      <c r="D35" s="20" t="s">
        <v>29</v>
      </c>
      <c r="E35" s="21">
        <v>22</v>
      </c>
      <c r="F35" s="22"/>
      <c r="G35" s="23"/>
      <c r="H35" s="53">
        <f t="shared" si="0"/>
        <v>0</v>
      </c>
      <c r="I35" s="80">
        <f t="shared" si="1"/>
        <v>0</v>
      </c>
    </row>
    <row r="36" spans="1:9" ht="15">
      <c r="A36" s="19" t="s">
        <v>51</v>
      </c>
      <c r="B36" s="25" t="s">
        <v>30</v>
      </c>
      <c r="C36" s="25"/>
      <c r="D36" s="26" t="s">
        <v>29</v>
      </c>
      <c r="E36" s="27">
        <v>22</v>
      </c>
      <c r="F36" s="22"/>
      <c r="G36" s="23"/>
      <c r="H36" s="53">
        <f t="shared" si="0"/>
        <v>0</v>
      </c>
      <c r="I36" s="80">
        <f t="shared" si="1"/>
        <v>0</v>
      </c>
    </row>
    <row r="37" spans="1:9" ht="15">
      <c r="A37" s="39">
        <v>4</v>
      </c>
      <c r="B37" s="177" t="s">
        <v>63</v>
      </c>
      <c r="C37" s="178"/>
      <c r="D37" s="178"/>
      <c r="E37" s="178"/>
      <c r="F37" s="178"/>
      <c r="G37" s="178"/>
      <c r="H37" s="179"/>
      <c r="I37" s="40">
        <f>SUM(I38:I38)</f>
        <v>0</v>
      </c>
    </row>
    <row r="38" spans="1:9" ht="15">
      <c r="A38" s="43" t="s">
        <v>64</v>
      </c>
      <c r="B38" s="44" t="s">
        <v>65</v>
      </c>
      <c r="C38" s="44"/>
      <c r="D38" s="43" t="s">
        <v>19</v>
      </c>
      <c r="E38" s="43">
        <v>15</v>
      </c>
      <c r="F38" s="45"/>
      <c r="G38" s="45"/>
      <c r="H38" s="11">
        <f t="shared" si="0"/>
        <v>0</v>
      </c>
      <c r="I38" s="80">
        <f t="shared" si="1"/>
        <v>0</v>
      </c>
    </row>
    <row r="39" spans="1:9" ht="15">
      <c r="A39" s="39">
        <v>5</v>
      </c>
      <c r="B39" s="177" t="s">
        <v>31</v>
      </c>
      <c r="C39" s="178"/>
      <c r="D39" s="178"/>
      <c r="E39" s="178"/>
      <c r="F39" s="178"/>
      <c r="G39" s="178"/>
      <c r="H39" s="179"/>
      <c r="I39" s="40">
        <f>SUM(I40:I49)</f>
        <v>0</v>
      </c>
    </row>
    <row r="40" spans="1:9" ht="30">
      <c r="A40" s="28" t="s">
        <v>49</v>
      </c>
      <c r="B40" s="50" t="s">
        <v>120</v>
      </c>
      <c r="C40" s="29"/>
      <c r="D40" s="29" t="s">
        <v>23</v>
      </c>
      <c r="E40" s="21">
        <v>52</v>
      </c>
      <c r="F40" s="23"/>
      <c r="G40" s="23"/>
      <c r="H40" s="53">
        <f t="shared" si="0"/>
        <v>0</v>
      </c>
      <c r="I40" s="80">
        <f t="shared" si="1"/>
        <v>0</v>
      </c>
    </row>
    <row r="41" spans="1:9" ht="15">
      <c r="A41" s="19" t="s">
        <v>17</v>
      </c>
      <c r="B41" s="12" t="s">
        <v>18</v>
      </c>
      <c r="C41" s="12"/>
      <c r="D41" s="20" t="s">
        <v>19</v>
      </c>
      <c r="E41" s="21">
        <v>2.5</v>
      </c>
      <c r="F41" s="23"/>
      <c r="G41" s="23"/>
      <c r="H41" s="53">
        <f t="shared" si="0"/>
        <v>0</v>
      </c>
      <c r="I41" s="80">
        <f t="shared" si="1"/>
        <v>0</v>
      </c>
    </row>
    <row r="42" spans="1:9" ht="15">
      <c r="A42" s="19" t="s">
        <v>24</v>
      </c>
      <c r="B42" s="12" t="s">
        <v>25</v>
      </c>
      <c r="C42" s="12"/>
      <c r="D42" s="20" t="s">
        <v>19</v>
      </c>
      <c r="E42" s="21">
        <v>4.5</v>
      </c>
      <c r="F42" s="23"/>
      <c r="G42" s="23"/>
      <c r="H42" s="53">
        <f t="shared" si="0"/>
        <v>0</v>
      </c>
      <c r="I42" s="80">
        <f t="shared" si="1"/>
        <v>0</v>
      </c>
    </row>
    <row r="43" spans="1:9" ht="15">
      <c r="A43" s="19" t="s">
        <v>32</v>
      </c>
      <c r="B43" s="12" t="s">
        <v>89</v>
      </c>
      <c r="C43" s="12"/>
      <c r="D43" s="20" t="s">
        <v>12</v>
      </c>
      <c r="E43" s="21">
        <v>22.5</v>
      </c>
      <c r="F43" s="23"/>
      <c r="G43" s="23"/>
      <c r="H43" s="53">
        <f t="shared" si="0"/>
        <v>0</v>
      </c>
      <c r="I43" s="80">
        <f t="shared" si="1"/>
        <v>0</v>
      </c>
    </row>
    <row r="44" spans="1:9" ht="30">
      <c r="A44" s="19" t="s">
        <v>20</v>
      </c>
      <c r="B44" s="12" t="s">
        <v>21</v>
      </c>
      <c r="C44" s="12"/>
      <c r="D44" s="20" t="s">
        <v>19</v>
      </c>
      <c r="E44" s="21">
        <v>4.5</v>
      </c>
      <c r="F44" s="23"/>
      <c r="G44" s="23"/>
      <c r="H44" s="53">
        <f t="shared" si="0"/>
        <v>0</v>
      </c>
      <c r="I44" s="80">
        <f t="shared" si="1"/>
        <v>0</v>
      </c>
    </row>
    <row r="45" spans="1:9" ht="15">
      <c r="A45" s="19" t="s">
        <v>91</v>
      </c>
      <c r="B45" s="12" t="s">
        <v>92</v>
      </c>
      <c r="C45" s="23"/>
      <c r="D45" s="43" t="s">
        <v>12</v>
      </c>
      <c r="E45" s="21">
        <v>47</v>
      </c>
      <c r="F45" s="23"/>
      <c r="G45" s="23"/>
      <c r="H45" s="53">
        <f t="shared" si="0"/>
        <v>0</v>
      </c>
      <c r="I45" s="80">
        <f t="shared" si="1"/>
        <v>0</v>
      </c>
    </row>
    <row r="46" spans="1:9" ht="15">
      <c r="A46" s="19" t="s">
        <v>116</v>
      </c>
      <c r="B46" s="12" t="s">
        <v>117</v>
      </c>
      <c r="C46" s="12"/>
      <c r="D46" s="20" t="s">
        <v>40</v>
      </c>
      <c r="E46" s="21">
        <v>3</v>
      </c>
      <c r="F46" s="23"/>
      <c r="G46" s="23"/>
      <c r="H46" s="53">
        <f t="shared" si="0"/>
        <v>0</v>
      </c>
      <c r="I46" s="80">
        <f t="shared" si="1"/>
        <v>0</v>
      </c>
    </row>
    <row r="47" spans="1:9" ht="15">
      <c r="A47" s="19" t="s">
        <v>50</v>
      </c>
      <c r="B47" s="31" t="s">
        <v>28</v>
      </c>
      <c r="C47" s="32"/>
      <c r="D47" s="33" t="s">
        <v>29</v>
      </c>
      <c r="E47" s="21">
        <v>64</v>
      </c>
      <c r="F47" s="23"/>
      <c r="G47" s="23"/>
      <c r="H47" s="53">
        <f t="shared" si="0"/>
        <v>0</v>
      </c>
      <c r="I47" s="80">
        <f t="shared" si="1"/>
        <v>0</v>
      </c>
    </row>
    <row r="48" spans="1:9" ht="15">
      <c r="A48" s="19" t="s">
        <v>51</v>
      </c>
      <c r="B48" s="31" t="s">
        <v>30</v>
      </c>
      <c r="C48" s="32"/>
      <c r="D48" s="33" t="s">
        <v>29</v>
      </c>
      <c r="E48" s="21">
        <v>64</v>
      </c>
      <c r="F48" s="23"/>
      <c r="G48" s="23"/>
      <c r="H48" s="53">
        <f t="shared" si="0"/>
        <v>0</v>
      </c>
      <c r="I48" s="80">
        <f t="shared" si="1"/>
        <v>0</v>
      </c>
    </row>
    <row r="49" spans="1:9" ht="15">
      <c r="A49" s="19" t="s">
        <v>33</v>
      </c>
      <c r="B49" s="12" t="s">
        <v>34</v>
      </c>
      <c r="C49" s="12"/>
      <c r="D49" s="20" t="s">
        <v>12</v>
      </c>
      <c r="E49" s="21">
        <v>15</v>
      </c>
      <c r="F49" s="23"/>
      <c r="G49" s="23"/>
      <c r="H49" s="53">
        <f t="shared" si="0"/>
        <v>0</v>
      </c>
      <c r="I49" s="80">
        <f t="shared" si="1"/>
        <v>0</v>
      </c>
    </row>
    <row r="50" spans="1:9" ht="15">
      <c r="A50" s="39">
        <v>6</v>
      </c>
      <c r="B50" s="177" t="s">
        <v>41</v>
      </c>
      <c r="C50" s="178"/>
      <c r="D50" s="178"/>
      <c r="E50" s="178"/>
      <c r="F50" s="178"/>
      <c r="G50" s="178"/>
      <c r="H50" s="179"/>
      <c r="I50" s="40">
        <f>SUM(I51:I60)</f>
        <v>0</v>
      </c>
    </row>
    <row r="51" spans="1:9" ht="30">
      <c r="A51" s="28" t="s">
        <v>49</v>
      </c>
      <c r="B51" s="50" t="s">
        <v>120</v>
      </c>
      <c r="C51" s="29"/>
      <c r="D51" s="29" t="s">
        <v>23</v>
      </c>
      <c r="E51" s="21">
        <v>12</v>
      </c>
      <c r="F51" s="23"/>
      <c r="G51" s="23"/>
      <c r="H51" s="53">
        <f t="shared" si="0"/>
        <v>0</v>
      </c>
      <c r="I51" s="80">
        <f t="shared" si="1"/>
        <v>0</v>
      </c>
    </row>
    <row r="52" spans="1:9" ht="15">
      <c r="A52" s="19" t="s">
        <v>17</v>
      </c>
      <c r="B52" s="12" t="s">
        <v>18</v>
      </c>
      <c r="C52" s="12"/>
      <c r="D52" s="20" t="s">
        <v>19</v>
      </c>
      <c r="E52" s="21">
        <v>2</v>
      </c>
      <c r="F52" s="23"/>
      <c r="G52" s="23"/>
      <c r="H52" s="53">
        <f t="shared" si="0"/>
        <v>0</v>
      </c>
      <c r="I52" s="80">
        <f t="shared" si="1"/>
        <v>0</v>
      </c>
    </row>
    <row r="53" spans="1:9" ht="15">
      <c r="A53" s="19" t="s">
        <v>24</v>
      </c>
      <c r="B53" s="12" t="s">
        <v>25</v>
      </c>
      <c r="C53" s="12"/>
      <c r="D53" s="20" t="s">
        <v>19</v>
      </c>
      <c r="E53" s="21">
        <v>2</v>
      </c>
      <c r="F53" s="23"/>
      <c r="G53" s="23"/>
      <c r="H53" s="53">
        <f t="shared" si="0"/>
        <v>0</v>
      </c>
      <c r="I53" s="80">
        <f t="shared" si="1"/>
        <v>0</v>
      </c>
    </row>
    <row r="54" spans="1:9" ht="15">
      <c r="A54" s="19" t="s">
        <v>32</v>
      </c>
      <c r="B54" s="12" t="s">
        <v>89</v>
      </c>
      <c r="C54" s="12"/>
      <c r="D54" s="20" t="s">
        <v>12</v>
      </c>
      <c r="E54" s="21">
        <v>1.92</v>
      </c>
      <c r="F54" s="23"/>
      <c r="G54" s="23"/>
      <c r="H54" s="53">
        <f t="shared" si="0"/>
        <v>0</v>
      </c>
      <c r="I54" s="80">
        <f t="shared" si="1"/>
        <v>0</v>
      </c>
    </row>
    <row r="55" spans="1:9" ht="30">
      <c r="A55" s="19" t="s">
        <v>20</v>
      </c>
      <c r="B55" s="12" t="s">
        <v>21</v>
      </c>
      <c r="C55" s="12"/>
      <c r="D55" s="20" t="s">
        <v>19</v>
      </c>
      <c r="E55" s="21">
        <v>2</v>
      </c>
      <c r="F55" s="23"/>
      <c r="G55" s="23"/>
      <c r="H55" s="53">
        <f t="shared" si="0"/>
        <v>0</v>
      </c>
      <c r="I55" s="80">
        <f t="shared" si="1"/>
        <v>0</v>
      </c>
    </row>
    <row r="56" spans="1:9" ht="15">
      <c r="A56" s="19" t="s">
        <v>91</v>
      </c>
      <c r="B56" s="12" t="s">
        <v>92</v>
      </c>
      <c r="C56" s="23"/>
      <c r="D56" s="43" t="s">
        <v>12</v>
      </c>
      <c r="E56" s="21">
        <v>10</v>
      </c>
      <c r="F56" s="23"/>
      <c r="G56" s="23"/>
      <c r="H56" s="53">
        <f t="shared" si="0"/>
        <v>0</v>
      </c>
      <c r="I56" s="80">
        <f t="shared" si="1"/>
        <v>0</v>
      </c>
    </row>
    <row r="57" spans="1:9" ht="15">
      <c r="A57" s="19" t="s">
        <v>116</v>
      </c>
      <c r="B57" s="12" t="s">
        <v>117</v>
      </c>
      <c r="C57" s="12"/>
      <c r="D57" s="20" t="s">
        <v>40</v>
      </c>
      <c r="E57" s="21">
        <v>3</v>
      </c>
      <c r="F57" s="23"/>
      <c r="G57" s="23"/>
      <c r="H57" s="53">
        <f t="shared" si="0"/>
        <v>0</v>
      </c>
      <c r="I57" s="80">
        <f t="shared" si="1"/>
        <v>0</v>
      </c>
    </row>
    <row r="58" spans="1:9" ht="15">
      <c r="A58" s="19" t="s">
        <v>50</v>
      </c>
      <c r="B58" s="31" t="s">
        <v>28</v>
      </c>
      <c r="C58" s="32"/>
      <c r="D58" s="33" t="s">
        <v>29</v>
      </c>
      <c r="E58" s="21">
        <v>15</v>
      </c>
      <c r="F58" s="23"/>
      <c r="G58" s="23"/>
      <c r="H58" s="53">
        <f t="shared" si="0"/>
        <v>0</v>
      </c>
      <c r="I58" s="80">
        <f t="shared" si="1"/>
        <v>0</v>
      </c>
    </row>
    <row r="59" spans="1:9" ht="15">
      <c r="A59" s="19" t="s">
        <v>51</v>
      </c>
      <c r="B59" s="31" t="s">
        <v>30</v>
      </c>
      <c r="C59" s="32"/>
      <c r="D59" s="33" t="s">
        <v>29</v>
      </c>
      <c r="E59" s="21">
        <v>15</v>
      </c>
      <c r="F59" s="23"/>
      <c r="G59" s="23"/>
      <c r="H59" s="53">
        <f t="shared" si="0"/>
        <v>0</v>
      </c>
      <c r="I59" s="80">
        <f t="shared" si="1"/>
        <v>0</v>
      </c>
    </row>
    <row r="60" spans="1:9" ht="15">
      <c r="A60" s="24" t="s">
        <v>33</v>
      </c>
      <c r="B60" s="25" t="s">
        <v>34</v>
      </c>
      <c r="C60" s="25"/>
      <c r="D60" s="26" t="s">
        <v>12</v>
      </c>
      <c r="E60" s="21">
        <v>2</v>
      </c>
      <c r="F60" s="23"/>
      <c r="G60" s="23"/>
      <c r="H60" s="53">
        <f t="shared" si="0"/>
        <v>0</v>
      </c>
      <c r="I60" s="80">
        <f t="shared" si="1"/>
        <v>0</v>
      </c>
    </row>
    <row r="61" spans="1:9" ht="15.75" thickBot="1">
      <c r="A61" s="180" t="s">
        <v>42</v>
      </c>
      <c r="B61" s="181"/>
      <c r="C61" s="181"/>
      <c r="D61" s="181"/>
      <c r="E61" s="181"/>
      <c r="F61" s="181"/>
      <c r="G61" s="181"/>
      <c r="H61" s="182"/>
      <c r="I61" s="41">
        <f>I50+I39+I37+I27+I17+I6</f>
        <v>0</v>
      </c>
    </row>
    <row r="62" spans="1:9" ht="15.75" thickBot="1">
      <c r="A62" s="75"/>
      <c r="B62" s="76"/>
      <c r="C62" s="76"/>
      <c r="D62" s="76"/>
      <c r="E62" s="76"/>
      <c r="F62" s="76"/>
      <c r="G62" s="76"/>
      <c r="H62" s="76" t="s">
        <v>90</v>
      </c>
      <c r="I62" s="77">
        <f>I61*0.1</f>
        <v>0</v>
      </c>
    </row>
    <row r="63" spans="1:9" ht="15.75" thickBot="1">
      <c r="A63" s="183" t="s">
        <v>86</v>
      </c>
      <c r="B63" s="184"/>
      <c r="C63" s="184"/>
      <c r="D63" s="184"/>
      <c r="E63" s="184"/>
      <c r="F63" s="184"/>
      <c r="G63" s="184"/>
      <c r="H63" s="184"/>
      <c r="I63" s="42">
        <f>(I61+I62)*0.35</f>
        <v>0</v>
      </c>
    </row>
    <row r="64" spans="1:9" ht="15.75" thickBot="1">
      <c r="A64" s="185" t="s">
        <v>118</v>
      </c>
      <c r="B64" s="186"/>
      <c r="C64" s="186"/>
      <c r="D64" s="186"/>
      <c r="E64" s="186"/>
      <c r="F64" s="186"/>
      <c r="G64" s="186"/>
      <c r="H64" s="186"/>
      <c r="I64" s="88">
        <f>SUM(I61:I63)</f>
        <v>0</v>
      </c>
    </row>
  </sheetData>
  <sheetProtection/>
  <mergeCells count="12">
    <mergeCell ref="A64:H64"/>
    <mergeCell ref="B17:H17"/>
    <mergeCell ref="B27:H27"/>
    <mergeCell ref="B37:H37"/>
    <mergeCell ref="B39:H39"/>
    <mergeCell ref="B50:H50"/>
    <mergeCell ref="A3:I3"/>
    <mergeCell ref="A4:D4"/>
    <mergeCell ref="E4:H4"/>
    <mergeCell ref="B6:H6"/>
    <mergeCell ref="A61:H61"/>
    <mergeCell ref="A63:H63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44" r:id="rId1"/>
  <headerFooter>
    <oddHeader>&amp;LSECRETARIA DO MEIO AMBIENTE
FUNDAÇÃO FLORESTAL
SEI-Setor de engenharia e infraestrutura&amp;CIMPLANTAÇÃO DE TRILHAS PESM
CONVÊNIO PETROBRÁS E FUNDAÇÃO FLORESTAL
RIBEIRÃO DE ITU&amp;RPLANILHA ORÇAMENTÁRIA
data base:Novembro/2018
CPOS 174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 Leopardi Marianno G Vasconcel</dc:creator>
  <cp:keywords/>
  <dc:description/>
  <cp:lastModifiedBy>Markus Vinicius Trevisan</cp:lastModifiedBy>
  <cp:lastPrinted>2019-02-27T17:19:58Z</cp:lastPrinted>
  <dcterms:created xsi:type="dcterms:W3CDTF">2018-01-30T12:47:18Z</dcterms:created>
  <dcterms:modified xsi:type="dcterms:W3CDTF">2019-02-27T17:32:55Z</dcterms:modified>
  <cp:category/>
  <cp:version/>
  <cp:contentType/>
  <cp:contentStatus/>
</cp:coreProperties>
</file>