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licitacoes\LICITAÇÕES 2018\LICITAÇÃO PUBLICA NACIONAL - LPN\BID\1369-17 - IMPLANTAÇÃO DE EQUIPAMENTO DE USO PÚBLICO SANTA VIRGÍNIA PESM\PESM - Santa Virgínia\"/>
    </mc:Choice>
  </mc:AlternateContent>
  <bookViews>
    <workbookView xWindow="0" yWindow="0" windowWidth="28800" windowHeight="11610"/>
  </bookViews>
  <sheets>
    <sheet name="CRONO" sheetId="2" r:id="rId1"/>
    <sheet name="CRONO %" sheetId="6" r:id="rId2"/>
    <sheet name="Implantação" sheetId="3" r:id="rId3"/>
    <sheet name="Concreto" sheetId="4" r:id="rId4"/>
    <sheet name="Madeiras" sheetId="1" r:id="rId5"/>
    <sheet name="Pintura" sheetId="5" r:id="rId6"/>
  </sheets>
  <definedNames>
    <definedName name="_xlnm.Print_Area" localSheetId="4">Madeiras!$A$1:$I$59</definedName>
    <definedName name="_xlnm.Print_Titles" localSheetId="4">Madeiras!$1:$2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6" l="1"/>
  <c r="H5" i="6"/>
  <c r="H4" i="6"/>
  <c r="H3" i="6"/>
  <c r="I3" i="6" s="1"/>
  <c r="J3" i="6" s="1"/>
  <c r="K3" i="6" s="1"/>
  <c r="C7" i="6"/>
  <c r="E7" i="6" l="1"/>
  <c r="I6" i="6"/>
  <c r="J6" i="6" s="1"/>
  <c r="K6" i="6" s="1"/>
  <c r="I4" i="6"/>
  <c r="J4" i="6" s="1"/>
  <c r="K4" i="6" s="1"/>
  <c r="I5" i="6"/>
  <c r="J5" i="6" s="1"/>
  <c r="K5" i="6" s="1"/>
  <c r="H7" i="6"/>
  <c r="L6" i="6" s="1"/>
  <c r="D7" i="6"/>
  <c r="G7" i="6"/>
  <c r="H25" i="1"/>
  <c r="I52" i="1"/>
  <c r="H53" i="1"/>
  <c r="I53" i="1" s="1"/>
  <c r="L5" i="6" l="1"/>
  <c r="L3" i="6"/>
  <c r="F7" i="6"/>
  <c r="L4" i="6"/>
  <c r="I51" i="1"/>
  <c r="H51" i="1"/>
  <c r="L7" i="6" l="1"/>
  <c r="H10" i="3"/>
  <c r="H47" i="1"/>
  <c r="I47" i="1" s="1"/>
  <c r="H46" i="1"/>
  <c r="H45" i="1"/>
  <c r="I45" i="1" s="1"/>
  <c r="H44" i="1"/>
  <c r="I44" i="1" s="1"/>
  <c r="H43" i="1"/>
  <c r="I43" i="1" s="1"/>
  <c r="H42" i="1"/>
  <c r="H41" i="1"/>
  <c r="I41" i="1" s="1"/>
  <c r="H38" i="1"/>
  <c r="I38" i="1" s="1"/>
  <c r="H37" i="1"/>
  <c r="I37" i="1" s="1"/>
  <c r="H36" i="1"/>
  <c r="I36" i="1" s="1"/>
  <c r="H35" i="1"/>
  <c r="I35" i="1" s="1"/>
  <c r="H34" i="1"/>
  <c r="I34" i="1" s="1"/>
  <c r="H31" i="1"/>
  <c r="I31" i="1" s="1"/>
  <c r="H30" i="1"/>
  <c r="I30" i="1" s="1"/>
  <c r="H29" i="1"/>
  <c r="I29" i="1" s="1"/>
  <c r="H26" i="1"/>
  <c r="I26" i="1" s="1"/>
  <c r="I25" i="1"/>
  <c r="H22" i="1"/>
  <c r="I22" i="1" s="1"/>
  <c r="H21" i="1"/>
  <c r="I21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I42" i="1"/>
  <c r="I46" i="1"/>
  <c r="I20" i="4"/>
  <c r="I19" i="4"/>
  <c r="I18" i="4"/>
  <c r="I12" i="3"/>
  <c r="J38" i="1"/>
  <c r="L38" i="1" s="1"/>
  <c r="J37" i="1"/>
  <c r="L37" i="1" s="1"/>
  <c r="J36" i="1"/>
  <c r="L36" i="1" s="1"/>
  <c r="J35" i="1"/>
  <c r="L35" i="1" s="1"/>
  <c r="J34" i="1"/>
  <c r="L34" i="1" s="1"/>
  <c r="L39" i="1" l="1"/>
  <c r="I17" i="4"/>
  <c r="I40" i="1"/>
  <c r="I33" i="1"/>
  <c r="I27" i="3" l="1"/>
  <c r="I26" i="3"/>
  <c r="I4" i="5"/>
  <c r="I3" i="5" s="1"/>
  <c r="H12" i="5"/>
  <c r="I12" i="5" s="1"/>
  <c r="I11" i="5" s="1"/>
  <c r="H9" i="5"/>
  <c r="I9" i="5" s="1"/>
  <c r="H8" i="5"/>
  <c r="I8" i="5" s="1"/>
  <c r="H7" i="5"/>
  <c r="I7" i="5" s="1"/>
  <c r="I10" i="3"/>
  <c r="H25" i="3"/>
  <c r="I25" i="3" s="1"/>
  <c r="I22" i="3"/>
  <c r="H19" i="3"/>
  <c r="I19" i="3" s="1"/>
  <c r="H18" i="3"/>
  <c r="I18" i="3" s="1"/>
  <c r="H17" i="3"/>
  <c r="I17" i="3" s="1"/>
  <c r="H16" i="3"/>
  <c r="I16" i="3" s="1"/>
  <c r="H15" i="3"/>
  <c r="I15" i="3" s="1"/>
  <c r="H11" i="3"/>
  <c r="I11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H24" i="4"/>
  <c r="I24" i="4" s="1"/>
  <c r="H23" i="4"/>
  <c r="I23" i="4" s="1"/>
  <c r="H15" i="4"/>
  <c r="I15" i="4" s="1"/>
  <c r="I14" i="4" s="1"/>
  <c r="H12" i="4"/>
  <c r="I12" i="4" s="1"/>
  <c r="I11" i="4" s="1"/>
  <c r="H9" i="4"/>
  <c r="I9" i="4" s="1"/>
  <c r="H8" i="4"/>
  <c r="I8" i="4" s="1"/>
  <c r="H5" i="4"/>
  <c r="I5" i="4" s="1"/>
  <c r="H4" i="4"/>
  <c r="I4" i="4" s="1"/>
  <c r="I7" i="4" l="1"/>
  <c r="I24" i="3"/>
  <c r="I3" i="3"/>
  <c r="I22" i="4"/>
  <c r="I3" i="4"/>
  <c r="H15" i="5"/>
  <c r="H16" i="5" s="1"/>
  <c r="H17" i="5" s="1"/>
  <c r="I6" i="5"/>
  <c r="H50" i="1"/>
  <c r="I50" i="1" s="1"/>
  <c r="I49" i="1" l="1"/>
  <c r="H25" i="4"/>
  <c r="H26" i="4" s="1"/>
  <c r="H27" i="4" s="1"/>
  <c r="I21" i="3"/>
  <c r="I14" i="3" l="1"/>
  <c r="H30" i="3" s="1"/>
  <c r="H31" i="3" s="1"/>
  <c r="H32" i="3" s="1"/>
  <c r="I3" i="1"/>
  <c r="H56" i="1" s="1"/>
  <c r="H57" i="1" s="1"/>
  <c r="H58" i="1" s="1"/>
  <c r="H4" i="2" l="1"/>
  <c r="I4" i="2" s="1"/>
  <c r="J4" i="2" s="1"/>
  <c r="K4" i="2" s="1"/>
  <c r="E4" i="2" l="1"/>
  <c r="D4" i="2"/>
  <c r="D7" i="2" s="1"/>
  <c r="H18" i="5"/>
  <c r="H6" i="2"/>
  <c r="I6" i="2" s="1"/>
  <c r="J6" i="2" s="1"/>
  <c r="K6" i="2" s="1"/>
  <c r="H33" i="3"/>
  <c r="H3" i="2"/>
  <c r="I3" i="2" s="1"/>
  <c r="J3" i="2" s="1"/>
  <c r="K3" i="2" s="1"/>
  <c r="H28" i="4"/>
  <c r="F6" i="2" l="1"/>
  <c r="G6" i="2"/>
  <c r="C3" i="2"/>
  <c r="C7" i="2" s="1"/>
  <c r="G3" i="2"/>
  <c r="H5" i="2"/>
  <c r="I5" i="2" s="1"/>
  <c r="J5" i="2" s="1"/>
  <c r="K5" i="2" s="1"/>
  <c r="E5" i="2" l="1"/>
  <c r="E7" i="2" s="1"/>
  <c r="F5" i="2"/>
  <c r="F7" i="2" s="1"/>
  <c r="G5" i="2"/>
  <c r="G7" i="2" s="1"/>
  <c r="H7" i="2"/>
  <c r="H8" i="2" s="1"/>
  <c r="H59" i="1"/>
  <c r="D8" i="2" l="1"/>
  <c r="E8" i="2"/>
  <c r="E9" i="2" s="1"/>
  <c r="E10" i="2" s="1"/>
  <c r="F8" i="2"/>
  <c r="F9" i="2" s="1"/>
  <c r="G8" i="2"/>
  <c r="G9" i="2" s="1"/>
  <c r="G10" i="2" s="1"/>
  <c r="C8" i="2"/>
  <c r="L5" i="2"/>
  <c r="L4" i="2"/>
  <c r="L3" i="2"/>
  <c r="L6" i="2"/>
  <c r="F10" i="2" l="1"/>
  <c r="D9" i="2"/>
  <c r="D10" i="2" s="1"/>
  <c r="C9" i="2"/>
  <c r="C10" i="2" s="1"/>
  <c r="L7" i="2"/>
  <c r="H9" i="2" l="1"/>
  <c r="H10" i="2" s="1"/>
</calcChain>
</file>

<file path=xl/sharedStrings.xml><?xml version="1.0" encoding="utf-8"?>
<sst xmlns="http://schemas.openxmlformats.org/spreadsheetml/2006/main" count="443" uniqueCount="219">
  <si>
    <t>Item</t>
  </si>
  <si>
    <t>Código CPOS</t>
  </si>
  <si>
    <t>Descrição</t>
  </si>
  <si>
    <t>Un</t>
  </si>
  <si>
    <t>Quant</t>
  </si>
  <si>
    <t>PUMat</t>
  </si>
  <si>
    <t>PUMO</t>
  </si>
  <si>
    <t>Total</t>
  </si>
  <si>
    <t>1.1</t>
  </si>
  <si>
    <t>1.2</t>
  </si>
  <si>
    <t>1.3</t>
  </si>
  <si>
    <t>1.4</t>
  </si>
  <si>
    <t>Total + BDI</t>
  </si>
  <si>
    <t>PServ</t>
  </si>
  <si>
    <t>m²</t>
  </si>
  <si>
    <t>BDI (30%)</t>
  </si>
  <si>
    <t>Placa de identificação para obra</t>
  </si>
  <si>
    <t>02.08.020</t>
  </si>
  <si>
    <t>R$</t>
  </si>
  <si>
    <t>%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</si>
  <si>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</si>
  <si>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</si>
  <si>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</si>
  <si>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</si>
  <si>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</si>
  <si>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</si>
  <si>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</si>
  <si>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</si>
  <si>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</si>
  <si>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</si>
  <si>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</si>
  <si>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</si>
  <si>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</si>
  <si>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</si>
  <si>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Peças com 3,50 m de comprimento</t>
  </si>
  <si>
    <t>Peças com 2,50 m de comprimento</t>
  </si>
  <si>
    <t>Peças com 2,30 m de comprimento</t>
  </si>
  <si>
    <t>Peças com 2,20 m de comprimento</t>
  </si>
  <si>
    <t>Peças com 2,00 m de comprimento</t>
  </si>
  <si>
    <t>Peças com 1,90 m de comprimento</t>
  </si>
  <si>
    <t>Peças com 1,50 m de comprimento</t>
  </si>
  <si>
    <t>Peças com 1,30 m de comprimento</t>
  </si>
  <si>
    <t>Peças com 1,10 m de comprimento</t>
  </si>
  <si>
    <t>Peças com 0,70 m de comprimento</t>
  </si>
  <si>
    <t>Peças com 0,90 m de comprimento</t>
  </si>
  <si>
    <t>unid.</t>
  </si>
  <si>
    <t>Peças com 8,60 m de comprimento</t>
  </si>
  <si>
    <t>Peças com 9,30 m de comprimento</t>
  </si>
  <si>
    <t>Peças com 14,00 m de comprimento</t>
  </si>
  <si>
    <t>Peças com 4,50 m de comprimento</t>
  </si>
  <si>
    <t>Peças com 4,10 m de comprimento</t>
  </si>
  <si>
    <t>Peças com 3,00 m de comprimento</t>
  </si>
  <si>
    <t>ASSOALHO - Pinus elliotti serrado, tratado em autoclave com CCA ou CCB concentração 11 kg/m3</t>
  </si>
  <si>
    <t>2.1</t>
  </si>
  <si>
    <t>2.2</t>
  </si>
  <si>
    <t>2.3</t>
  </si>
  <si>
    <t>2.4</t>
  </si>
  <si>
    <t>2.5</t>
  </si>
  <si>
    <t>Peça medindo 6x12 com comprimento 2,00 m.</t>
  </si>
  <si>
    <t>Peça medindo 6x12 com comprimento 2,30 m.</t>
  </si>
  <si>
    <t>Peça medindo 6x12 com comprimento 2,45 m.</t>
  </si>
  <si>
    <t>Peça medindo 6x12 com comprimento 2,60 m.</t>
  </si>
  <si>
    <t>GUARDA CORPO - Pinus elliotti serrado, tratado em autoclave com CCA ou CCB concentração 11 kg/m3</t>
  </si>
  <si>
    <t>3.1</t>
  </si>
  <si>
    <t>3.2</t>
  </si>
  <si>
    <t>3.3</t>
  </si>
  <si>
    <t>3.4</t>
  </si>
  <si>
    <t>3.5</t>
  </si>
  <si>
    <t>3.6</t>
  </si>
  <si>
    <t>3.7</t>
  </si>
  <si>
    <t>Peça medindo 6x8 com comprimento 1,14 m.</t>
  </si>
  <si>
    <t>Peça medindo 6x8 com comprimento 1,59 m.</t>
  </si>
  <si>
    <t>Peça medindo 6x8 com comprimento 1,92 m.</t>
  </si>
  <si>
    <t>Peça medindo 6x8 com comprimento 1,15 m.</t>
  </si>
  <si>
    <t>Peça medindo 6x8 com comprimento 1,40 m.</t>
  </si>
  <si>
    <t>Peça medindo 6x8 com comprimento 1,70 m.</t>
  </si>
  <si>
    <t>Peça medindo 6x8 com comprimento 2,10 m.</t>
  </si>
  <si>
    <t>Mão de Obra para estrutura de madeira</t>
  </si>
  <si>
    <t>4.1</t>
  </si>
  <si>
    <t>4.2</t>
  </si>
  <si>
    <t>4.3</t>
  </si>
  <si>
    <t>02.10.020</t>
  </si>
  <si>
    <t xml:space="preserve">Locação de obra </t>
  </si>
  <si>
    <t>07.01.020</t>
  </si>
  <si>
    <t>Escavação e carga mecanizada em solo de 1ª categoria, em campo aberto</t>
  </si>
  <si>
    <t>m³</t>
  </si>
  <si>
    <t>07.10.020</t>
  </si>
  <si>
    <t>Espalhamento de solo em bota-fora com compactação sem controle</t>
  </si>
  <si>
    <t>Movimento de Terra</t>
  </si>
  <si>
    <t>06.02.020</t>
  </si>
  <si>
    <t>Escavação manual em solo de 1ª e 2ª categoria em vala ou cava até 1,50 m</t>
  </si>
  <si>
    <t>12.01.040</t>
  </si>
  <si>
    <t>Broca em concreto armado diâmetro de 25 cm - completa</t>
  </si>
  <si>
    <t>m</t>
  </si>
  <si>
    <t>Estrutura Auxiliar</t>
  </si>
  <si>
    <t>08.02.020</t>
  </si>
  <si>
    <t>Cimbramento em madeira com estroncas de eucalipto</t>
  </si>
  <si>
    <t>08.03.020</t>
  </si>
  <si>
    <t>Descimbramento em madeira</t>
  </si>
  <si>
    <t>Forma</t>
  </si>
  <si>
    <t>09.01.020</t>
  </si>
  <si>
    <t>Forma em madeira comum para fundação</t>
  </si>
  <si>
    <t>Armaduras de Aço CA 25/50</t>
  </si>
  <si>
    <t>10.01.040</t>
  </si>
  <si>
    <t>Armadura em barra de aço CA-50 (A ou B) fyk= 500 MPa</t>
  </si>
  <si>
    <t>kg</t>
  </si>
  <si>
    <t>11.03.090</t>
  </si>
  <si>
    <t>Concreto preparado no local, fck = 20,0 MPa</t>
  </si>
  <si>
    <t>11.16.080</t>
  </si>
  <si>
    <t>Lançamento e adensamento de concreto ou massa por bombeamento</t>
  </si>
  <si>
    <t>Pintura</t>
  </si>
  <si>
    <t>Limpeza Final da Obra</t>
  </si>
  <si>
    <t>55.01.020</t>
  </si>
  <si>
    <t>05.04.060</t>
  </si>
  <si>
    <t>Transporte manual horizontal e/ou vertical de entulho até o local de despejo - ensacado</t>
  </si>
  <si>
    <t>Implantação</t>
  </si>
  <si>
    <t>Madeiras</t>
  </si>
  <si>
    <t>Concreto</t>
  </si>
  <si>
    <t>MÊS 1</t>
  </si>
  <si>
    <t>MÊS 2</t>
  </si>
  <si>
    <t>MÊS 3</t>
  </si>
  <si>
    <t>02.09.030</t>
  </si>
  <si>
    <t>Limpeza manual do terreno, inclusive troncos até 5 cm de diâmetro, com caminhão à disposição, dentro da obra, até o raio de 1,0 km</t>
  </si>
  <si>
    <t>33.01.060</t>
  </si>
  <si>
    <t>Imunizante para madeira</t>
  </si>
  <si>
    <t>33.05.010</t>
  </si>
  <si>
    <t>01.21.010</t>
  </si>
  <si>
    <t>Taxa de mobilização e desmobilização de equipamentos para execução de sondagem</t>
  </si>
  <si>
    <t>tx</t>
  </si>
  <si>
    <t>TOTAL</t>
  </si>
  <si>
    <t>ESTRUTURA - Eucalipto citriodora, roliço, tratado em autoclave com CCA ou CCB concentração 11 kg/m³ de madeira</t>
  </si>
  <si>
    <t>1.2.1</t>
  </si>
  <si>
    <t>1.2.2</t>
  </si>
  <si>
    <t xml:space="preserve">Vigas em eucalipto roliço citriodora, tratado em autoclave, diâmetro D=28 cm e d=23 cm </t>
  </si>
  <si>
    <t xml:space="preserve">Vigas em eucalipto roliço citriodora, tratado em autoclave, diâmetro D=35 cm e d=30 cm </t>
  </si>
  <si>
    <t>1.3.1</t>
  </si>
  <si>
    <t>1.3.2</t>
  </si>
  <si>
    <t>1.4.1</t>
  </si>
  <si>
    <t>1.4.2</t>
  </si>
  <si>
    <t>1.4.3</t>
  </si>
  <si>
    <t>Contraventamento em Eucalipto Citriodora, tratado em autoclave D=20cm e d=18cm.</t>
  </si>
  <si>
    <r>
      <t>Pilares</t>
    </r>
    <r>
      <rPr>
        <sz val="11"/>
        <color indexed="8"/>
        <rFont val="Ecofont Vera Sans"/>
        <family val="2"/>
      </rPr>
      <t xml:space="preserve"> em eucalipto roliço citriodora, tratado em autoclave com CCA,   diâmetro D= 30 cm e d=25 cm </t>
    </r>
  </si>
  <si>
    <t>Concreto com Controle fck</t>
  </si>
  <si>
    <t>01.21.110</t>
  </si>
  <si>
    <t>Sondagem do terreno à percussão (mínimo de 30 m)</t>
  </si>
  <si>
    <t>Limpeza final da obra</t>
  </si>
  <si>
    <t>Acessórios</t>
  </si>
  <si>
    <t>35.20.010</t>
  </si>
  <si>
    <t>Tela em poliamida (nylon), malha 10 x 10 cm, fio 2 mm para os guarda-corpos (incluso materias para fixação)</t>
  </si>
  <si>
    <t>Verniz fungicida para madeira roliça (stain na cor castanheira ou imbuia)</t>
  </si>
  <si>
    <t>Verniz fungicida para assoalho e guarda-corpo (stain na cor castanheira ou imbuia)</t>
  </si>
  <si>
    <t>Estacas</t>
  </si>
  <si>
    <t>02.01.020</t>
  </si>
  <si>
    <t>Construção provisória em madeira - fornecimento e montagem</t>
  </si>
  <si>
    <t>02.01.180</t>
  </si>
  <si>
    <t>Banheiro químico, modelo Standard, com manutenção conforme exigências da CETESB</t>
  </si>
  <si>
    <t>unxmês</t>
  </si>
  <si>
    <t>MÊS 4</t>
  </si>
  <si>
    <t>MÊS 5</t>
  </si>
  <si>
    <t>02.01.200</t>
  </si>
  <si>
    <t>Desmobilização de construção provisória</t>
  </si>
  <si>
    <t>01.17.051</t>
  </si>
  <si>
    <t>Projeto executivo de estrutura em formato A1</t>
  </si>
  <si>
    <t>un</t>
  </si>
  <si>
    <t>05.07.050</t>
  </si>
  <si>
    <t>Remoção de entulho de obra com caçamba metálica - material volumoso misturado por alvenaria, terra, madeira, papel, plástico e metal</t>
  </si>
  <si>
    <t>05.08.120</t>
  </si>
  <si>
    <t>Transporte de entulho, para distâncias superiores ao 15° km até o 20° km</t>
  </si>
  <si>
    <t>Serviços Preliminares</t>
  </si>
  <si>
    <t>Limpeza</t>
  </si>
  <si>
    <t>Projeto</t>
  </si>
  <si>
    <t>1.5</t>
  </si>
  <si>
    <t>1.6</t>
  </si>
  <si>
    <t>1.7</t>
  </si>
  <si>
    <t>1.8</t>
  </si>
  <si>
    <t>5.1</t>
  </si>
  <si>
    <t>1.9</t>
  </si>
  <si>
    <t>unid</t>
  </si>
  <si>
    <t>Carpinteiro</t>
  </si>
  <si>
    <t>h</t>
  </si>
  <si>
    <t>Ajudante de carpinteiro</t>
  </si>
  <si>
    <t>B.01.000.010111</t>
  </si>
  <si>
    <t>B.01.000.010112</t>
  </si>
  <si>
    <t>E.02.000.026760</t>
  </si>
  <si>
    <t>Prego diversas bitolas (referência 18 x 27)</t>
  </si>
  <si>
    <t>4.4</t>
  </si>
  <si>
    <t>-</t>
  </si>
  <si>
    <t>6.1</t>
  </si>
  <si>
    <t>6.2</t>
  </si>
  <si>
    <t>01.27.031</t>
  </si>
  <si>
    <t>Projeto e implementação de controle ambiental da obra</t>
  </si>
  <si>
    <t>A.01.000.020704</t>
  </si>
  <si>
    <t>Consultoria - Engenheiro pleno de civil - mão-de-obra consultiva</t>
  </si>
  <si>
    <t>Flutuante de Apoio à Obra</t>
  </si>
  <si>
    <t>MERCADO</t>
  </si>
  <si>
    <t>4 carpinteiros - 220h x 5 meses = 4400h</t>
  </si>
  <si>
    <t>4 Ajudantes - 220h x 5 meses = 4400h</t>
  </si>
  <si>
    <t>35.20.050</t>
  </si>
  <si>
    <t>Conjunto 4 Lixeiras para Coleta Seletiva, tampa basculante, 50 litros</t>
  </si>
  <si>
    <t>12.07.010</t>
  </si>
  <si>
    <t>Taxa de mobilização e desmobilização de equipamentos para execução de estaca tipo Raiz em solo</t>
  </si>
  <si>
    <t>12.07.110</t>
  </si>
  <si>
    <t>Estaca tipo Raiz, diâmetro de 31 cm para 100 t, em solo</t>
  </si>
  <si>
    <t>5.2</t>
  </si>
  <si>
    <t>46.05.070</t>
  </si>
  <si>
    <t>Tubo PVC rígido, tipo Coletor Esgoto, junta elástica, DN= 300 mm, inclusive conexões</t>
  </si>
  <si>
    <t>5.3</t>
  </si>
  <si>
    <t>Flutuante de apoio 14 m2</t>
  </si>
  <si>
    <t>mês</t>
  </si>
  <si>
    <t>ADMINISTRAÇÃO LOCAL</t>
  </si>
  <si>
    <t>Total + ADM. +BDI</t>
  </si>
  <si>
    <t>Total + Adm. + BDI</t>
  </si>
  <si>
    <t>ADM. LOCAL</t>
  </si>
  <si>
    <t>BDI 30%</t>
  </si>
  <si>
    <t xml:space="preserve">TOTAL C/ ADM. + BDI </t>
  </si>
  <si>
    <t>IT</t>
  </si>
  <si>
    <t>Adm. Local</t>
  </si>
  <si>
    <t>Valores(R$)</t>
  </si>
  <si>
    <t xml:space="preserve">Parafuso Francês 1/2" x 8"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</si>
</sst>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 * #,##0.00_)\ _R_$_ ;_ * \(#,##0.00\)\ _R_$_ ;_ * &quot;-&quot;??_)\ _R_$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0"/>
      <name val="Arial"/>
      <family val="2"/>
    </font>
    <font>
      <b/>
      <sz val="11"/>
      <name val="Ecofont Vera Sans"/>
      <family val="2"/>
    </font>
    <font>
      <b/>
      <sz val="11"/>
      <color theme="1"/>
      <name val="Ecofont Vera Sans"/>
      <family val="2"/>
    </font>
    <font>
      <sz val="11"/>
      <color indexed="8"/>
      <name val="Ecofont Vera Sans"/>
      <family val="2"/>
    </font>
    <font>
      <sz val="11"/>
      <name val="Ecofont Vera Sans"/>
      <family val="2"/>
    </font>
    <font>
      <b/>
      <sz val="11"/>
      <color indexed="8"/>
      <name val="Ecofont Vera Sans"/>
      <family val="2"/>
    </font>
    <font>
      <sz val="10"/>
      <name val="Courier"/>
      <family val="3"/>
    </font>
    <font>
      <sz val="14"/>
      <color theme="1"/>
      <name val="Ecofont Vera Sans"/>
      <family val="2"/>
    </font>
    <font>
      <b/>
      <sz val="16"/>
      <color theme="1"/>
      <name val="Ecofont Vera Sans"/>
      <family val="2"/>
    </font>
    <font>
      <sz val="16"/>
      <color theme="1"/>
      <name val="Ecofont Vera Sans"/>
      <family val="2"/>
    </font>
    <font>
      <sz val="11"/>
      <color indexed="8"/>
      <name val="Calibri"/>
      <family val="2"/>
      <scheme val="minor"/>
    </font>
    <font>
      <sz val="10"/>
      <name val="Ecofont Vera Sans"/>
      <family val="2"/>
    </font>
    <font>
      <sz val="8"/>
      <color theme="1"/>
      <name val="Ecofont Vera Sans"/>
      <family val="2"/>
    </font>
    <font>
      <sz val="8"/>
      <color indexed="8"/>
      <name val="Ecofont Vera Sans"/>
      <family val="2"/>
    </font>
    <font>
      <b/>
      <sz val="12"/>
      <color theme="1"/>
      <name val="Ecofont Vera Sans"/>
      <family val="2"/>
    </font>
    <font>
      <b/>
      <sz val="12"/>
      <name val="Ecofont Vera Sans"/>
      <family val="2"/>
    </font>
    <font>
      <sz val="12"/>
      <color theme="1"/>
      <name val="Calibri"/>
      <family val="2"/>
      <scheme val="minor"/>
    </font>
    <font>
      <sz val="12"/>
      <name val="Ecofont Vera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0" fontId="10" fillId="0" borderId="0"/>
    <xf numFmtId="43" fontId="14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" fontId="5" fillId="2" borderId="2" xfId="2" applyNumberFormat="1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2" borderId="3" xfId="3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2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20" xfId="1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" fontId="7" fillId="0" borderId="22" xfId="1" applyNumberFormat="1" applyFont="1" applyBorder="1" applyAlignment="1">
      <alignment vertical="center"/>
    </xf>
    <xf numFmtId="4" fontId="1" fillId="0" borderId="22" xfId="1" applyNumberFormat="1" applyFont="1" applyBorder="1" applyAlignment="1">
      <alignment horizontal="center" vertical="center"/>
    </xf>
    <xf numFmtId="4" fontId="7" fillId="0" borderId="22" xfId="3" applyNumberFormat="1" applyFont="1" applyFill="1" applyBorder="1" applyAlignment="1">
      <alignment horizontal="center" vertical="center" wrapText="1"/>
    </xf>
    <xf numFmtId="4" fontId="7" fillId="0" borderId="22" xfId="1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5" fillId="0" borderId="22" xfId="2" applyNumberFormat="1" applyFont="1" applyFill="1" applyBorder="1" applyAlignment="1">
      <alignment horizontal="center" vertical="center" wrapText="1"/>
    </xf>
    <xf numFmtId="0" fontId="5" fillId="0" borderId="22" xfId="2" applyNumberFormat="1" applyFont="1" applyFill="1" applyBorder="1" applyAlignment="1">
      <alignment horizontal="left" vertical="center" wrapText="1"/>
    </xf>
    <xf numFmtId="4" fontId="8" fillId="0" borderId="22" xfId="1" applyNumberFormat="1" applyFont="1" applyFill="1" applyBorder="1" applyAlignment="1">
      <alignment vertical="center" wrapText="1"/>
    </xf>
    <xf numFmtId="9" fontId="8" fillId="0" borderId="22" xfId="5" applyNumberFormat="1" applyFont="1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vertical="center"/>
    </xf>
    <xf numFmtId="0" fontId="7" fillId="0" borderId="22" xfId="0" quotePrefix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3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1" xfId="1" applyNumberFormat="1" applyFont="1" applyBorder="1" applyAlignment="1">
      <alignment horizontal="center" vertical="center" wrapText="1"/>
    </xf>
    <xf numFmtId="4" fontId="1" fillId="0" borderId="23" xfId="1" applyNumberFormat="1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4" fontId="1" fillId="3" borderId="22" xfId="0" applyNumberFormat="1" applyFont="1" applyFill="1" applyBorder="1" applyAlignment="1">
      <alignment horizontal="center" vertical="center"/>
    </xf>
    <xf numFmtId="4" fontId="1" fillId="3" borderId="22" xfId="1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7" fillId="0" borderId="29" xfId="1" applyNumberFormat="1" applyFont="1" applyBorder="1" applyAlignment="1">
      <alignment vertical="center"/>
    </xf>
    <xf numFmtId="4" fontId="1" fillId="0" borderId="29" xfId="1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4" fontId="0" fillId="0" borderId="0" xfId="0" applyNumberFormat="1"/>
    <xf numFmtId="43" fontId="8" fillId="0" borderId="22" xfId="1" applyNumberFormat="1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4" fontId="8" fillId="4" borderId="22" xfId="2" applyNumberFormat="1" applyFont="1" applyFill="1" applyBorder="1" applyAlignment="1">
      <alignment vertical="center" wrapText="1"/>
    </xf>
    <xf numFmtId="4" fontId="8" fillId="4" borderId="22" xfId="1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44" fontId="5" fillId="2" borderId="2" xfId="3" applyNumberFormat="1" applyFont="1" applyFill="1" applyBorder="1" applyAlignment="1">
      <alignment horizontal="center" vertical="center" wrapText="1"/>
    </xf>
    <xf numFmtId="44" fontId="5" fillId="2" borderId="3" xfId="3" applyNumberFormat="1" applyFont="1" applyFill="1" applyBorder="1" applyAlignment="1">
      <alignment horizontal="center" vertical="center" wrapText="1"/>
    </xf>
    <xf numFmtId="44" fontId="1" fillId="0" borderId="21" xfId="0" applyNumberFormat="1" applyFont="1" applyBorder="1" applyAlignment="1">
      <alignment horizontal="center" vertical="center"/>
    </xf>
    <xf numFmtId="44" fontId="1" fillId="0" borderId="21" xfId="1" applyNumberFormat="1" applyFont="1" applyBorder="1" applyAlignment="1">
      <alignment horizontal="center" vertical="center" wrapText="1"/>
    </xf>
    <xf numFmtId="44" fontId="1" fillId="0" borderId="23" xfId="1" applyNumberFormat="1" applyFont="1" applyBorder="1" applyAlignment="1">
      <alignment horizontal="center" vertical="center"/>
    </xf>
    <xf numFmtId="44" fontId="1" fillId="3" borderId="22" xfId="0" applyNumberFormat="1" applyFont="1" applyFill="1" applyBorder="1" applyAlignment="1">
      <alignment horizontal="center" vertical="center"/>
    </xf>
    <xf numFmtId="44" fontId="1" fillId="3" borderId="22" xfId="1" applyNumberFormat="1" applyFont="1" applyFill="1" applyBorder="1" applyAlignment="1">
      <alignment horizontal="center" vertical="center"/>
    </xf>
    <xf numFmtId="43" fontId="7" fillId="0" borderId="22" xfId="1" applyNumberFormat="1" applyFont="1" applyFill="1" applyBorder="1" applyAlignment="1">
      <alignment horizontal="center" vertical="center"/>
    </xf>
    <xf numFmtId="43" fontId="1" fillId="0" borderId="22" xfId="1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9" fillId="3" borderId="22" xfId="0" applyNumberFormat="1" applyFont="1" applyFill="1" applyBorder="1" applyAlignment="1">
      <alignment horizontal="left" vertical="center" wrapText="1"/>
    </xf>
    <xf numFmtId="43" fontId="1" fillId="0" borderId="22" xfId="0" applyNumberFormat="1" applyFont="1" applyBorder="1" applyAlignment="1">
      <alignment horizontal="center" vertical="center"/>
    </xf>
    <xf numFmtId="2" fontId="7" fillId="0" borderId="22" xfId="6" applyNumberFormat="1" applyFont="1" applyFill="1" applyBorder="1" applyAlignment="1" applyProtection="1">
      <alignment horizontal="left" vertical="center" wrapText="1"/>
    </xf>
    <xf numFmtId="2" fontId="9" fillId="0" borderId="29" xfId="6" applyNumberFormat="1" applyFont="1" applyFill="1" applyBorder="1" applyAlignment="1" applyProtection="1">
      <alignment horizontal="left" vertical="center" wrapText="1"/>
    </xf>
    <xf numFmtId="2" fontId="7" fillId="0" borderId="27" xfId="6" applyNumberFormat="1" applyFont="1" applyFill="1" applyBorder="1" applyAlignment="1" applyProtection="1">
      <alignment horizontal="left" vertical="center" wrapText="1"/>
    </xf>
    <xf numFmtId="4" fontId="7" fillId="0" borderId="22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vertical="center"/>
    </xf>
    <xf numFmtId="4" fontId="1" fillId="0" borderId="22" xfId="1" applyNumberFormat="1" applyFont="1" applyBorder="1" applyAlignment="1">
      <alignment horizontal="right" vertical="center"/>
    </xf>
    <xf numFmtId="4" fontId="1" fillId="3" borderId="22" xfId="1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 wrapText="1"/>
    </xf>
    <xf numFmtId="4" fontId="7" fillId="0" borderId="22" xfId="1" applyNumberFormat="1" applyFont="1" applyFill="1" applyBorder="1" applyAlignment="1">
      <alignment vertical="center"/>
    </xf>
    <xf numFmtId="4" fontId="5" fillId="2" borderId="3" xfId="3" applyNumberFormat="1" applyFont="1" applyFill="1" applyBorder="1" applyAlignment="1">
      <alignment horizontal="right" vertical="center" wrapText="1"/>
    </xf>
    <xf numFmtId="4" fontId="1" fillId="0" borderId="23" xfId="1" applyNumberFormat="1" applyFont="1" applyBorder="1" applyAlignment="1">
      <alignment horizontal="right" vertical="center"/>
    </xf>
    <xf numFmtId="4" fontId="1" fillId="0" borderId="22" xfId="1" applyNumberFormat="1" applyFont="1" applyFill="1" applyBorder="1" applyAlignment="1">
      <alignment horizontal="right" vertical="center"/>
    </xf>
    <xf numFmtId="4" fontId="1" fillId="0" borderId="20" xfId="1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22" xfId="1" applyNumberFormat="1" applyFont="1" applyBorder="1" applyAlignment="1">
      <alignment vertical="center"/>
    </xf>
    <xf numFmtId="4" fontId="1" fillId="3" borderId="22" xfId="0" applyNumberFormat="1" applyFont="1" applyFill="1" applyBorder="1" applyAlignment="1">
      <alignment vertical="center"/>
    </xf>
    <xf numFmtId="4" fontId="1" fillId="3" borderId="22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22" xfId="0" applyFont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43" fontId="7" fillId="0" borderId="22" xfId="7" applyNumberFormat="1" applyFont="1" applyBorder="1" applyAlignment="1">
      <alignment vertical="center"/>
    </xf>
    <xf numFmtId="43" fontId="1" fillId="0" borderId="26" xfId="0" applyNumberFormat="1" applyFont="1" applyBorder="1" applyAlignment="1">
      <alignment horizontal="center" vertical="center"/>
    </xf>
    <xf numFmtId="43" fontId="1" fillId="0" borderId="27" xfId="1" applyNumberFormat="1" applyFont="1" applyBorder="1" applyAlignment="1">
      <alignment horizontal="center" vertical="center"/>
    </xf>
    <xf numFmtId="43" fontId="7" fillId="5" borderId="22" xfId="7" applyFont="1" applyFill="1" applyBorder="1" applyAlignment="1">
      <alignment horizontal="center" vertical="center" wrapText="1"/>
    </xf>
    <xf numFmtId="43" fontId="7" fillId="5" borderId="22" xfId="7" applyFont="1" applyFill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/>
    </xf>
    <xf numFmtId="4" fontId="1" fillId="0" borderId="26" xfId="0" applyNumberFormat="1" applyFont="1" applyBorder="1" applyAlignment="1">
      <alignment vertical="center"/>
    </xf>
    <xf numFmtId="4" fontId="1" fillId="0" borderId="27" xfId="1" applyNumberFormat="1" applyFont="1" applyBorder="1" applyAlignment="1">
      <alignment horizontal="right" vertical="center"/>
    </xf>
    <xf numFmtId="4" fontId="1" fillId="3" borderId="28" xfId="1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vertical="center"/>
    </xf>
    <xf numFmtId="43" fontId="7" fillId="0" borderId="26" xfId="0" applyNumberFormat="1" applyFont="1" applyFill="1" applyBorder="1" applyAlignment="1">
      <alignment horizontal="center" vertical="center"/>
    </xf>
    <xf numFmtId="2" fontId="7" fillId="0" borderId="8" xfId="4" applyNumberFormat="1" applyFont="1" applyBorder="1" applyAlignment="1">
      <alignment vertical="center" wrapText="1"/>
    </xf>
    <xf numFmtId="2" fontId="7" fillId="0" borderId="22" xfId="4" applyNumberFormat="1" applyFont="1" applyBorder="1" applyAlignment="1">
      <alignment horizontal="center" vertical="center"/>
    </xf>
    <xf numFmtId="0" fontId="7" fillId="5" borderId="22" xfId="4" applyFont="1" applyFill="1" applyBorder="1" applyAlignment="1">
      <alignment horizontal="center" vertical="center" wrapText="1"/>
    </xf>
    <xf numFmtId="0" fontId="7" fillId="5" borderId="22" xfId="4" applyFont="1" applyFill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3" fontId="1" fillId="0" borderId="22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2" xfId="1" applyNumberFormat="1" applyFont="1" applyFill="1" applyBorder="1" applyAlignment="1">
      <alignment horizontal="center" vertical="center"/>
    </xf>
    <xf numFmtId="2" fontId="7" fillId="0" borderId="22" xfId="4" applyNumberFormat="1" applyFont="1" applyBorder="1" applyAlignment="1">
      <alignment vertical="center" wrapText="1"/>
    </xf>
    <xf numFmtId="43" fontId="1" fillId="0" borderId="22" xfId="0" applyNumberFormat="1" applyFont="1" applyBorder="1" applyAlignment="1">
      <alignment vertical="center"/>
    </xf>
    <xf numFmtId="43" fontId="8" fillId="0" borderId="22" xfId="1" applyNumberFormat="1" applyFont="1" applyFill="1" applyBorder="1" applyAlignment="1">
      <alignment vertical="center" wrapText="1"/>
    </xf>
    <xf numFmtId="4" fontId="8" fillId="0" borderId="22" xfId="2" applyNumberFormat="1" applyFont="1" applyFill="1" applyBorder="1" applyAlignment="1">
      <alignment vertical="center" wrapText="1"/>
    </xf>
    <xf numFmtId="2" fontId="15" fillId="6" borderId="22" xfId="6" applyNumberFormat="1" applyFont="1" applyFill="1" applyBorder="1" applyAlignment="1">
      <alignment horizontal="center" vertical="center" wrapText="1"/>
    </xf>
    <xf numFmtId="0" fontId="7" fillId="0" borderId="22" xfId="4" applyFont="1" applyBorder="1" applyAlignment="1">
      <alignment vertical="center" wrapText="1"/>
    </xf>
    <xf numFmtId="0" fontId="7" fillId="0" borderId="22" xfId="4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quotePrefix="1" applyFont="1" applyBorder="1" applyAlignment="1">
      <alignment vertical="center"/>
    </xf>
    <xf numFmtId="4" fontId="7" fillId="0" borderId="22" xfId="1" quotePrefix="1" applyNumberFormat="1" applyFont="1" applyBorder="1" applyAlignment="1">
      <alignment vertical="center"/>
    </xf>
    <xf numFmtId="44" fontId="6" fillId="3" borderId="22" xfId="1" applyNumberFormat="1" applyFont="1" applyFill="1" applyBorder="1" applyAlignment="1">
      <alignment horizontal="center" vertical="center"/>
    </xf>
    <xf numFmtId="4" fontId="6" fillId="3" borderId="22" xfId="1" applyNumberFormat="1" applyFont="1" applyFill="1" applyBorder="1" applyAlignment="1">
      <alignment horizontal="center" vertical="center"/>
    </xf>
    <xf numFmtId="4" fontId="1" fillId="0" borderId="22" xfId="1" quotePrefix="1" applyNumberFormat="1" applyFont="1" applyBorder="1" applyAlignment="1">
      <alignment vertical="center"/>
    </xf>
    <xf numFmtId="4" fontId="6" fillId="3" borderId="22" xfId="1" applyNumberFormat="1" applyFont="1" applyFill="1" applyBorder="1" applyAlignment="1">
      <alignment horizontal="right" vertical="center"/>
    </xf>
    <xf numFmtId="4" fontId="6" fillId="3" borderId="22" xfId="1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" fontId="17" fillId="0" borderId="0" xfId="1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 vertical="center"/>
    </xf>
    <xf numFmtId="0" fontId="16" fillId="0" borderId="25" xfId="0" applyFont="1" applyBorder="1" applyAlignment="1">
      <alignment horizontal="center" vertical="center"/>
    </xf>
    <xf numFmtId="0" fontId="20" fillId="0" borderId="0" xfId="0" applyFont="1"/>
    <xf numFmtId="43" fontId="19" fillId="2" borderId="22" xfId="1" applyFont="1" applyFill="1" applyBorder="1" applyAlignment="1">
      <alignment horizontal="right" vertical="center" wrapText="1"/>
    </xf>
    <xf numFmtId="4" fontId="19" fillId="2" borderId="22" xfId="3" applyNumberFormat="1" applyFont="1" applyFill="1" applyBorder="1" applyAlignment="1">
      <alignment horizontal="right" vertical="center" wrapText="1"/>
    </xf>
    <xf numFmtId="4" fontId="8" fillId="0" borderId="22" xfId="1" applyNumberFormat="1" applyFont="1" applyFill="1" applyBorder="1" applyAlignment="1">
      <alignment horizontal="right" vertical="center" wrapText="1"/>
    </xf>
    <xf numFmtId="4" fontId="8" fillId="7" borderId="22" xfId="1" applyNumberFormat="1" applyFont="1" applyFill="1" applyBorder="1" applyAlignment="1">
      <alignment horizontal="right" vertical="center" wrapText="1"/>
    </xf>
    <xf numFmtId="4" fontId="5" fillId="7" borderId="22" xfId="1" applyNumberFormat="1" applyFont="1" applyFill="1" applyBorder="1" applyAlignment="1">
      <alignment horizontal="right" vertical="center" wrapText="1"/>
    </xf>
    <xf numFmtId="43" fontId="21" fillId="7" borderId="22" xfId="1" applyFont="1" applyFill="1" applyBorder="1" applyAlignment="1">
      <alignment horizontal="right" vertical="center" wrapText="1"/>
    </xf>
    <xf numFmtId="4" fontId="21" fillId="7" borderId="22" xfId="2" applyNumberFormat="1" applyFont="1" applyFill="1" applyBorder="1" applyAlignment="1">
      <alignment horizontal="right" vertical="center" wrapText="1"/>
    </xf>
    <xf numFmtId="4" fontId="21" fillId="7" borderId="22" xfId="3" applyNumberFormat="1" applyFont="1" applyFill="1" applyBorder="1" applyAlignment="1">
      <alignment horizontal="right" vertical="center" wrapText="1"/>
    </xf>
    <xf numFmtId="4" fontId="5" fillId="2" borderId="22" xfId="3" applyNumberFormat="1" applyFont="1" applyFill="1" applyBorder="1" applyAlignment="1">
      <alignment horizontal="center" vertical="center" wrapText="1"/>
    </xf>
    <xf numFmtId="4" fontId="5" fillId="2" borderId="22" xfId="3" applyNumberFormat="1" applyFont="1" applyFill="1" applyBorder="1" applyAlignment="1">
      <alignment horizontal="center" vertical="center" wrapText="1"/>
    </xf>
    <xf numFmtId="9" fontId="19" fillId="2" borderId="22" xfId="5" applyNumberFormat="1" applyFont="1" applyFill="1" applyBorder="1" applyAlignment="1">
      <alignment horizontal="center" vertical="center" wrapText="1"/>
    </xf>
    <xf numFmtId="4" fontId="5" fillId="2" borderId="22" xfId="3" applyNumberFormat="1" applyFont="1" applyFill="1" applyBorder="1" applyAlignment="1">
      <alignment horizontal="center" vertical="center" wrapText="1"/>
    </xf>
    <xf numFmtId="49" fontId="5" fillId="2" borderId="22" xfId="3" applyNumberFormat="1" applyFont="1" applyFill="1" applyBorder="1" applyAlignment="1">
      <alignment horizontal="center" vertical="center" wrapText="1"/>
    </xf>
    <xf numFmtId="9" fontId="19" fillId="2" borderId="22" xfId="5" applyNumberFormat="1" applyFont="1" applyFill="1" applyBorder="1" applyAlignment="1">
      <alignment horizontal="center" vertical="center" wrapText="1"/>
    </xf>
    <xf numFmtId="49" fontId="5" fillId="2" borderId="22" xfId="2" applyNumberFormat="1" applyFont="1" applyFill="1" applyBorder="1" applyAlignment="1">
      <alignment horizontal="center" vertical="center" wrapText="1"/>
    </xf>
    <xf numFmtId="0" fontId="5" fillId="2" borderId="22" xfId="2" applyNumberFormat="1" applyFont="1" applyFill="1" applyBorder="1" applyAlignment="1">
      <alignment horizontal="center" vertical="center" wrapText="1"/>
    </xf>
    <xf numFmtId="4" fontId="5" fillId="2" borderId="22" xfId="2" applyNumberFormat="1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right" vertical="center"/>
    </xf>
    <xf numFmtId="0" fontId="18" fillId="7" borderId="4" xfId="0" applyFont="1" applyFill="1" applyBorder="1" applyAlignment="1">
      <alignment horizontal="right" vertical="center"/>
    </xf>
    <xf numFmtId="0" fontId="18" fillId="7" borderId="14" xfId="0" applyFont="1" applyFill="1" applyBorder="1" applyAlignment="1">
      <alignment horizontal="right" vertical="center"/>
    </xf>
    <xf numFmtId="43" fontId="18" fillId="7" borderId="16" xfId="1" applyFont="1" applyFill="1" applyBorder="1" applyAlignment="1">
      <alignment horizontal="right" vertical="center"/>
    </xf>
    <xf numFmtId="43" fontId="18" fillId="7" borderId="18" xfId="1" applyFont="1" applyFill="1" applyBorder="1" applyAlignment="1">
      <alignment horizontal="right" vertical="center"/>
    </xf>
    <xf numFmtId="0" fontId="18" fillId="7" borderId="7" xfId="0" applyFont="1" applyFill="1" applyBorder="1" applyAlignment="1">
      <alignment horizontal="right" vertical="center"/>
    </xf>
    <xf numFmtId="0" fontId="18" fillId="7" borderId="9" xfId="0" applyFont="1" applyFill="1" applyBorder="1" applyAlignment="1">
      <alignment horizontal="right" vertical="center"/>
    </xf>
    <xf numFmtId="0" fontId="18" fillId="7" borderId="8" xfId="0" applyFont="1" applyFill="1" applyBorder="1" applyAlignment="1">
      <alignment horizontal="right" vertical="center"/>
    </xf>
    <xf numFmtId="43" fontId="18" fillId="7" borderId="6" xfId="1" applyFont="1" applyFill="1" applyBorder="1" applyAlignment="1">
      <alignment horizontal="right" vertical="center"/>
    </xf>
    <xf numFmtId="43" fontId="18" fillId="7" borderId="5" xfId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15" xfId="0" applyFont="1" applyFill="1" applyBorder="1" applyAlignment="1">
      <alignment horizontal="right" vertical="center"/>
    </xf>
    <xf numFmtId="43" fontId="12" fillId="2" borderId="17" xfId="1" applyFont="1" applyFill="1" applyBorder="1" applyAlignment="1">
      <alignment horizontal="right" vertical="center"/>
    </xf>
    <xf numFmtId="43" fontId="12" fillId="2" borderId="12" xfId="1" applyFont="1" applyFill="1" applyBorder="1" applyAlignment="1">
      <alignment horizontal="right" vertical="center"/>
    </xf>
    <xf numFmtId="0" fontId="18" fillId="7" borderId="20" xfId="0" applyFont="1" applyFill="1" applyBorder="1" applyAlignment="1">
      <alignment horizontal="right" vertical="center"/>
    </xf>
    <xf numFmtId="0" fontId="18" fillId="7" borderId="31" xfId="0" applyFont="1" applyFill="1" applyBorder="1" applyAlignment="1">
      <alignment horizontal="right" vertical="center"/>
    </xf>
    <xf numFmtId="43" fontId="18" fillId="7" borderId="30" xfId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7" borderId="13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4" fontId="5" fillId="2" borderId="28" xfId="3" applyNumberFormat="1" applyFont="1" applyFill="1" applyBorder="1" applyAlignment="1">
      <alignment horizontal="center" vertical="center" wrapText="1"/>
    </xf>
    <xf numFmtId="4" fontId="5" fillId="2" borderId="29" xfId="3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 wrapText="1"/>
    </xf>
    <xf numFmtId="4" fontId="5" fillId="2" borderId="22" xfId="3" applyNumberFormat="1" applyFont="1" applyFill="1" applyBorder="1" applyAlignment="1">
      <alignment horizontal="center" vertical="center" wrapText="1"/>
    </xf>
    <xf numFmtId="43" fontId="18" fillId="7" borderId="16" xfId="1" applyFont="1" applyFill="1" applyBorder="1" applyAlignment="1">
      <alignment vertical="center"/>
    </xf>
    <xf numFmtId="43" fontId="18" fillId="7" borderId="18" xfId="1" applyFont="1" applyFill="1" applyBorder="1" applyAlignment="1">
      <alignment vertical="center"/>
    </xf>
    <xf numFmtId="43" fontId="18" fillId="7" borderId="6" xfId="1" applyFont="1" applyFill="1" applyBorder="1" applyAlignment="1">
      <alignment vertical="center"/>
    </xf>
    <xf numFmtId="43" fontId="18" fillId="7" borderId="5" xfId="1" applyFont="1" applyFill="1" applyBorder="1" applyAlignment="1">
      <alignment vertical="center"/>
    </xf>
    <xf numFmtId="43" fontId="12" fillId="2" borderId="17" xfId="1" applyFont="1" applyFill="1" applyBorder="1" applyAlignment="1">
      <alignment vertical="center"/>
    </xf>
    <xf numFmtId="43" fontId="12" fillId="2" borderId="12" xfId="1" applyFont="1" applyFill="1" applyBorder="1" applyAlignment="1">
      <alignment vertical="center"/>
    </xf>
    <xf numFmtId="10" fontId="8" fillId="4" borderId="22" xfId="5" applyNumberFormat="1" applyFont="1" applyFill="1" applyBorder="1" applyAlignment="1">
      <alignment horizontal="center" vertical="center" wrapText="1"/>
    </xf>
    <xf numFmtId="9" fontId="8" fillId="0" borderId="22" xfId="5" applyFont="1" applyFill="1" applyBorder="1" applyAlignment="1">
      <alignment horizontal="center" vertical="center" wrapText="1"/>
    </xf>
    <xf numFmtId="9" fontId="8" fillId="4" borderId="22" xfId="5" applyFont="1" applyFill="1" applyBorder="1" applyAlignment="1">
      <alignment horizontal="center" vertical="center" wrapText="1"/>
    </xf>
    <xf numFmtId="4" fontId="8" fillId="7" borderId="22" xfId="1" applyNumberFormat="1" applyFont="1" applyFill="1" applyBorder="1" applyAlignment="1">
      <alignment horizontal="center" vertical="center" wrapText="1"/>
    </xf>
    <xf numFmtId="4" fontId="8" fillId="0" borderId="22" xfId="1" applyNumberFormat="1" applyFont="1" applyFill="1" applyBorder="1" applyAlignment="1">
      <alignment horizontal="center" vertical="center" wrapText="1"/>
    </xf>
    <xf numFmtId="4" fontId="5" fillId="7" borderId="22" xfId="1" applyNumberFormat="1" applyFont="1" applyFill="1" applyBorder="1" applyAlignment="1">
      <alignment horizontal="center" vertical="center" wrapText="1"/>
    </xf>
    <xf numFmtId="9" fontId="8" fillId="0" borderId="22" xfId="5" applyNumberFormat="1" applyFont="1" applyFill="1" applyBorder="1" applyAlignment="1">
      <alignment horizontal="center" vertical="center" wrapText="1"/>
    </xf>
    <xf numFmtId="10" fontId="8" fillId="0" borderId="22" xfId="5" applyNumberFormat="1" applyFont="1" applyFill="1" applyBorder="1" applyAlignment="1">
      <alignment horizontal="center" vertical="center" wrapText="1"/>
    </xf>
    <xf numFmtId="4" fontId="21" fillId="7" borderId="22" xfId="2" applyNumberFormat="1" applyFont="1" applyFill="1" applyBorder="1" applyAlignment="1">
      <alignment horizontal="center" vertical="center" wrapText="1"/>
    </xf>
    <xf numFmtId="4" fontId="19" fillId="7" borderId="22" xfId="2" applyNumberFormat="1" applyFont="1" applyFill="1" applyBorder="1" applyAlignment="1">
      <alignment horizontal="center" vertical="center" wrapText="1"/>
    </xf>
    <xf numFmtId="4" fontId="19" fillId="7" borderId="22" xfId="2" applyNumberFormat="1" applyFont="1" applyFill="1" applyBorder="1" applyAlignment="1">
      <alignment horizontal="center" vertical="center" wrapText="1"/>
    </xf>
    <xf numFmtId="0" fontId="19" fillId="2" borderId="22" xfId="2" applyNumberFormat="1" applyFont="1" applyFill="1" applyBorder="1" applyAlignment="1">
      <alignment horizontal="right" vertical="center" wrapText="1"/>
    </xf>
    <xf numFmtId="0" fontId="19" fillId="7" borderId="22" xfId="2" applyNumberFormat="1" applyFont="1" applyFill="1" applyBorder="1" applyAlignment="1">
      <alignment horizontal="right" vertical="center" wrapText="1"/>
    </xf>
    <xf numFmtId="10" fontId="19" fillId="7" borderId="22" xfId="5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 2" xfId="4"/>
    <cellStyle name="Normal 5" xfId="2"/>
    <cellStyle name="Normal_Caragua1" xfId="6"/>
    <cellStyle name="Porcentagem" xfId="5" builtinId="5"/>
    <cellStyle name="Separador de milhares 3" xfId="3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view="pageBreakPreview" topLeftCell="B1" zoomScaleNormal="100" zoomScaleSheetLayoutView="100" workbookViewId="0">
      <selection activeCell="D13" sqref="D13"/>
    </sheetView>
  </sheetViews>
  <sheetFormatPr defaultRowHeight="15" x14ac:dyDescent="0.25"/>
  <cols>
    <col min="1" max="1" width="6" customWidth="1"/>
    <col min="2" max="2" width="21.140625" customWidth="1"/>
    <col min="3" max="4" width="15.7109375" customWidth="1"/>
    <col min="5" max="5" width="17.5703125" bestFit="1" customWidth="1"/>
    <col min="6" max="11" width="15.7109375" customWidth="1"/>
    <col min="12" max="12" width="9.85546875" customWidth="1"/>
    <col min="14" max="14" width="11.28515625" customWidth="1"/>
    <col min="15" max="15" width="15.28515625" customWidth="1"/>
  </cols>
  <sheetData>
    <row r="1" spans="1:15" ht="15" customHeight="1" x14ac:dyDescent="0.25">
      <c r="A1" s="146" t="s">
        <v>215</v>
      </c>
      <c r="B1" s="146" t="s">
        <v>2</v>
      </c>
      <c r="C1" s="145" t="s">
        <v>118</v>
      </c>
      <c r="D1" s="145" t="s">
        <v>119</v>
      </c>
      <c r="E1" s="145" t="s">
        <v>120</v>
      </c>
      <c r="F1" s="145" t="s">
        <v>157</v>
      </c>
      <c r="G1" s="145" t="s">
        <v>158</v>
      </c>
      <c r="H1" s="147" t="s">
        <v>7</v>
      </c>
      <c r="I1" s="147"/>
      <c r="J1" s="147"/>
      <c r="K1" s="147"/>
      <c r="L1" s="147"/>
    </row>
    <row r="2" spans="1:15" ht="30" x14ac:dyDescent="0.25">
      <c r="A2" s="146"/>
      <c r="B2" s="146"/>
      <c r="C2" s="145"/>
      <c r="D2" s="145"/>
      <c r="E2" s="145"/>
      <c r="F2" s="145"/>
      <c r="G2" s="145"/>
      <c r="H2" s="143" t="s">
        <v>18</v>
      </c>
      <c r="I2" s="143" t="s">
        <v>212</v>
      </c>
      <c r="J2" s="143" t="s">
        <v>213</v>
      </c>
      <c r="K2" s="143" t="s">
        <v>214</v>
      </c>
      <c r="L2" s="142" t="s">
        <v>19</v>
      </c>
    </row>
    <row r="3" spans="1:15" ht="39.75" customHeight="1" x14ac:dyDescent="0.25">
      <c r="A3" s="22">
        <v>1</v>
      </c>
      <c r="B3" s="23" t="s">
        <v>115</v>
      </c>
      <c r="C3" s="53">
        <f>H3/2</f>
        <v>29715.61</v>
      </c>
      <c r="D3" s="24"/>
      <c r="E3" s="24"/>
      <c r="F3" s="24"/>
      <c r="G3" s="54">
        <f>H3/2</f>
        <v>29715.61</v>
      </c>
      <c r="H3" s="134">
        <f>Implantação!H30</f>
        <v>59431.22</v>
      </c>
      <c r="I3" s="133">
        <f>H3*0.1</f>
        <v>5943.1220000000003</v>
      </c>
      <c r="J3" s="133">
        <f>(I3+H3)*0.3</f>
        <v>19612.302599999999</v>
      </c>
      <c r="K3" s="135">
        <f>J3+I3+H3</f>
        <v>84986.6446</v>
      </c>
      <c r="L3" s="25">
        <f>H3/H7</f>
        <v>0.23313875013846783</v>
      </c>
    </row>
    <row r="4" spans="1:15" ht="39.75" customHeight="1" x14ac:dyDescent="0.25">
      <c r="A4" s="26">
        <v>3</v>
      </c>
      <c r="B4" s="27" t="s">
        <v>117</v>
      </c>
      <c r="C4" s="24"/>
      <c r="D4" s="54">
        <f>H4/2</f>
        <v>41813.1175</v>
      </c>
      <c r="E4" s="54">
        <f>H4/2</f>
        <v>41813.1175</v>
      </c>
      <c r="F4" s="24"/>
      <c r="G4" s="24"/>
      <c r="H4" s="134">
        <f>Concreto!H25</f>
        <v>83626.235000000001</v>
      </c>
      <c r="I4" s="133">
        <f t="shared" ref="I4:I6" si="0">H4*0.1</f>
        <v>8362.6234999999997</v>
      </c>
      <c r="J4" s="133">
        <f t="shared" ref="J4:J6" si="1">(I4+H4)*0.3</f>
        <v>27596.65755</v>
      </c>
      <c r="K4" s="135">
        <f t="shared" ref="K4:K6" si="2">J4+I4+H4</f>
        <v>119585.51605000001</v>
      </c>
      <c r="L4" s="25">
        <f>H4/H7</f>
        <v>0.328051753046392</v>
      </c>
    </row>
    <row r="5" spans="1:15" ht="39.75" customHeight="1" x14ac:dyDescent="0.25">
      <c r="A5" s="26">
        <v>2</v>
      </c>
      <c r="B5" s="21" t="s">
        <v>116</v>
      </c>
      <c r="C5" s="113"/>
      <c r="D5" s="113"/>
      <c r="E5" s="53">
        <f>H5/3</f>
        <v>34277.172222222223</v>
      </c>
      <c r="F5" s="53">
        <f>H5/3</f>
        <v>34277.172222222223</v>
      </c>
      <c r="G5" s="53">
        <f>H5/3</f>
        <v>34277.172222222223</v>
      </c>
      <c r="H5" s="134">
        <f>Madeiras!H56</f>
        <v>102831.51666666666</v>
      </c>
      <c r="I5" s="133">
        <f t="shared" si="0"/>
        <v>10283.151666666667</v>
      </c>
      <c r="J5" s="133">
        <f t="shared" si="1"/>
        <v>33934.400499999996</v>
      </c>
      <c r="K5" s="135">
        <f t="shared" si="2"/>
        <v>147049.06883333332</v>
      </c>
      <c r="L5" s="25">
        <f>H5/H7</f>
        <v>0.40339086544933267</v>
      </c>
    </row>
    <row r="6" spans="1:15" ht="39.75" customHeight="1" x14ac:dyDescent="0.25">
      <c r="A6" s="26">
        <v>4</v>
      </c>
      <c r="B6" s="21" t="s">
        <v>110</v>
      </c>
      <c r="C6" s="24"/>
      <c r="D6" s="24"/>
      <c r="E6" s="24"/>
      <c r="F6" s="54">
        <f>H6/2</f>
        <v>4514.42</v>
      </c>
      <c r="G6" s="54">
        <f>H6/2</f>
        <v>4514.42</v>
      </c>
      <c r="H6" s="134">
        <f>Pintura!H15</f>
        <v>9028.84</v>
      </c>
      <c r="I6" s="133">
        <f t="shared" si="0"/>
        <v>902.88400000000001</v>
      </c>
      <c r="J6" s="133">
        <f t="shared" si="1"/>
        <v>2979.5171999999998</v>
      </c>
      <c r="K6" s="135">
        <f t="shared" si="2"/>
        <v>12911.2412</v>
      </c>
      <c r="L6" s="25">
        <f>H6/H7</f>
        <v>3.5418631365807467E-2</v>
      </c>
    </row>
    <row r="7" spans="1:15" ht="21" customHeight="1" x14ac:dyDescent="0.25">
      <c r="A7" s="200" t="s">
        <v>7</v>
      </c>
      <c r="B7" s="200"/>
      <c r="C7" s="136">
        <f t="shared" ref="C7:H7" si="3">SUM(C3:C6)</f>
        <v>29715.61</v>
      </c>
      <c r="D7" s="136">
        <f t="shared" si="3"/>
        <v>41813.1175</v>
      </c>
      <c r="E7" s="136">
        <f t="shared" si="3"/>
        <v>76090.289722222224</v>
      </c>
      <c r="F7" s="136">
        <f t="shared" si="3"/>
        <v>38791.592222222222</v>
      </c>
      <c r="G7" s="136">
        <f t="shared" si="3"/>
        <v>68507.202222222229</v>
      </c>
      <c r="H7" s="137">
        <f t="shared" si="3"/>
        <v>254917.81166666668</v>
      </c>
      <c r="I7" s="198"/>
      <c r="J7" s="198"/>
      <c r="K7" s="198"/>
      <c r="L7" s="144">
        <f>SUM(L3:L6)</f>
        <v>1</v>
      </c>
    </row>
    <row r="8" spans="1:15" ht="21" customHeight="1" x14ac:dyDescent="0.25">
      <c r="A8" s="200" t="s">
        <v>216</v>
      </c>
      <c r="B8" s="200"/>
      <c r="C8" s="136">
        <f>H8/5</f>
        <v>5098.3562333333339</v>
      </c>
      <c r="D8" s="136">
        <f>H8/5</f>
        <v>5098.3562333333339</v>
      </c>
      <c r="E8" s="136">
        <f>H8/5</f>
        <v>5098.3562333333339</v>
      </c>
      <c r="F8" s="136">
        <f>H8/5</f>
        <v>5098.3562333333339</v>
      </c>
      <c r="G8" s="136">
        <f>H8/5</f>
        <v>5098.3562333333339</v>
      </c>
      <c r="H8" s="137">
        <f>H7*10%</f>
        <v>25491.781166666668</v>
      </c>
      <c r="I8" s="198"/>
      <c r="J8" s="198"/>
      <c r="K8" s="198"/>
      <c r="L8" s="144"/>
    </row>
    <row r="9" spans="1:15" ht="21" customHeight="1" x14ac:dyDescent="0.25">
      <c r="A9" s="200" t="s">
        <v>15</v>
      </c>
      <c r="B9" s="200"/>
      <c r="C9" s="136">
        <f>(C7+C8)*0.3</f>
        <v>10444.18987</v>
      </c>
      <c r="D9" s="136">
        <f>(D7+D8)*0.3</f>
        <v>14073.44212</v>
      </c>
      <c r="E9" s="136">
        <f>(E7+E8)*0.3</f>
        <v>24356.593786666668</v>
      </c>
      <c r="F9" s="136">
        <f>(F7+F8)*0.3</f>
        <v>13166.984536666665</v>
      </c>
      <c r="G9" s="136">
        <f>(G7+G8)*0.3</f>
        <v>22081.667536666671</v>
      </c>
      <c r="H9" s="138">
        <f>SUM(C9:G9)</f>
        <v>84122.877850000004</v>
      </c>
      <c r="I9" s="198"/>
      <c r="J9" s="198"/>
      <c r="K9" s="198"/>
      <c r="L9" s="144"/>
      <c r="O9" s="50"/>
    </row>
    <row r="10" spans="1:15" ht="24.75" customHeight="1" x14ac:dyDescent="0.25">
      <c r="A10" s="199" t="s">
        <v>211</v>
      </c>
      <c r="B10" s="199"/>
      <c r="C10" s="131">
        <f>SUM(C7:C9)</f>
        <v>45258.156103333335</v>
      </c>
      <c r="D10" s="131">
        <f t="shared" ref="D10:G10" si="4">SUM(D7:D9)</f>
        <v>60984.915853333332</v>
      </c>
      <c r="E10" s="131">
        <f t="shared" si="4"/>
        <v>105545.23974222223</v>
      </c>
      <c r="F10" s="131">
        <f t="shared" si="4"/>
        <v>57056.932992222217</v>
      </c>
      <c r="G10" s="131">
        <f t="shared" si="4"/>
        <v>95687.225992222244</v>
      </c>
      <c r="H10" s="132">
        <f>SUM(H7:H9)</f>
        <v>364532.47068333335</v>
      </c>
      <c r="I10" s="198"/>
      <c r="J10" s="198"/>
      <c r="K10" s="198"/>
      <c r="L10" s="144"/>
      <c r="O10" s="50"/>
    </row>
    <row r="12" spans="1:15" x14ac:dyDescent="0.25">
      <c r="C12" s="50"/>
      <c r="D12" s="50"/>
      <c r="E12" s="50"/>
      <c r="F12" s="50"/>
      <c r="G12" s="50"/>
    </row>
    <row r="13" spans="1:15" x14ac:dyDescent="0.25">
      <c r="C13" s="50"/>
      <c r="H13" s="50"/>
      <c r="I13" s="50"/>
      <c r="J13" s="50"/>
      <c r="K13" s="50"/>
    </row>
    <row r="17" spans="4:6" ht="15.75" x14ac:dyDescent="0.25">
      <c r="D17" s="130"/>
    </row>
    <row r="18" spans="4:6" ht="15.75" x14ac:dyDescent="0.25">
      <c r="F18" s="130"/>
    </row>
    <row r="21" spans="4:6" ht="15.75" x14ac:dyDescent="0.25">
      <c r="F21" s="130"/>
    </row>
    <row r="22" spans="4:6" ht="15.75" x14ac:dyDescent="0.25">
      <c r="F22" s="130"/>
    </row>
  </sheetData>
  <mergeCells count="14">
    <mergeCell ref="A1:A2"/>
    <mergeCell ref="B1:B2"/>
    <mergeCell ref="H1:L1"/>
    <mergeCell ref="A7:B7"/>
    <mergeCell ref="L7:L10"/>
    <mergeCell ref="A9:B9"/>
    <mergeCell ref="A10:B10"/>
    <mergeCell ref="G1:G2"/>
    <mergeCell ref="F1:F2"/>
    <mergeCell ref="E1:E2"/>
    <mergeCell ref="D1:D2"/>
    <mergeCell ref="C1:C2"/>
    <mergeCell ref="I7:K10"/>
    <mergeCell ref="A8:B8"/>
  </mergeCells>
  <printOptions horizontalCentered="1"/>
  <pageMargins left="0.19685039370078741" right="0.19685039370078741" top="1.77" bottom="0.98425196850393704" header="0.78" footer="0.31496062992125984"/>
  <pageSetup paperSize="9" scale="79" fitToWidth="0" orientation="landscape" r:id="rId1"/>
  <headerFooter>
    <oddHeader>&amp;L&amp;G&amp;C&amp;"Ecofont Vera Sans,Regular"PARQUE ESTADUAL SERRA DO MAR
NÚCLEO SANTA VIRGÍNIA
PIER PARA RAFTING&amp;R&amp;10Planilha de Orçamento
Boletim CPOS 173 - Jul/2018
PINTURA</oddHeader>
    <oddFooter>&amp;CAv. Professor Frederico Hermann Junior, 345 - Alto de Pinheiros - 05459-010  São Paulo, SP
(11) 2997-5000 - www.fflorestal.sp.gov.br
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115" zoomScaleNormal="100" zoomScaleSheetLayoutView="115" workbookViewId="0">
      <selection activeCell="D13" sqref="D13"/>
    </sheetView>
  </sheetViews>
  <sheetFormatPr defaultRowHeight="15" x14ac:dyDescent="0.25"/>
  <cols>
    <col min="1" max="1" width="6" customWidth="1"/>
    <col min="2" max="2" width="21.140625" customWidth="1"/>
    <col min="3" max="4" width="15.7109375" customWidth="1"/>
    <col min="5" max="5" width="17.5703125" bestFit="1" customWidth="1"/>
    <col min="6" max="7" width="15.7109375" customWidth="1"/>
    <col min="8" max="11" width="15.7109375" hidden="1" customWidth="1"/>
    <col min="12" max="12" width="9.85546875" customWidth="1"/>
    <col min="14" max="14" width="11.28515625" customWidth="1"/>
    <col min="15" max="15" width="15.28515625" customWidth="1"/>
  </cols>
  <sheetData>
    <row r="1" spans="1:12" ht="15" customHeight="1" x14ac:dyDescent="0.25">
      <c r="A1" s="146" t="s">
        <v>215</v>
      </c>
      <c r="B1" s="146" t="s">
        <v>2</v>
      </c>
      <c r="C1" s="145" t="s">
        <v>118</v>
      </c>
      <c r="D1" s="145" t="s">
        <v>119</v>
      </c>
      <c r="E1" s="145" t="s">
        <v>120</v>
      </c>
      <c r="F1" s="145" t="s">
        <v>157</v>
      </c>
      <c r="G1" s="145" t="s">
        <v>158</v>
      </c>
      <c r="H1" s="147" t="s">
        <v>7</v>
      </c>
      <c r="I1" s="147"/>
      <c r="J1" s="147"/>
      <c r="K1" s="147"/>
      <c r="L1" s="147"/>
    </row>
    <row r="2" spans="1:12" ht="30" x14ac:dyDescent="0.25">
      <c r="A2" s="146"/>
      <c r="B2" s="146"/>
      <c r="C2" s="145"/>
      <c r="D2" s="145"/>
      <c r="E2" s="145"/>
      <c r="F2" s="145"/>
      <c r="G2" s="145"/>
      <c r="H2" s="143" t="s">
        <v>18</v>
      </c>
      <c r="I2" s="143" t="s">
        <v>212</v>
      </c>
      <c r="J2" s="143" t="s">
        <v>213</v>
      </c>
      <c r="K2" s="143" t="s">
        <v>214</v>
      </c>
      <c r="L2" s="140" t="s">
        <v>19</v>
      </c>
    </row>
    <row r="3" spans="1:12" ht="39.75" customHeight="1" x14ac:dyDescent="0.25">
      <c r="A3" s="22">
        <v>1</v>
      </c>
      <c r="B3" s="23" t="s">
        <v>115</v>
      </c>
      <c r="C3" s="188">
        <v>0.115</v>
      </c>
      <c r="D3" s="189"/>
      <c r="E3" s="189"/>
      <c r="F3" s="189"/>
      <c r="G3" s="190">
        <v>0.115</v>
      </c>
      <c r="H3" s="191">
        <f>Implantação!H30</f>
        <v>59431.22</v>
      </c>
      <c r="I3" s="192">
        <f>H3*0.1</f>
        <v>5943.1220000000003</v>
      </c>
      <c r="J3" s="192">
        <f>(I3+H3)*0.3</f>
        <v>19612.302599999999</v>
      </c>
      <c r="K3" s="193">
        <f>J3+I3+H3</f>
        <v>84986.6446</v>
      </c>
      <c r="L3" s="194">
        <f>H3/H7</f>
        <v>0.23313875013846783</v>
      </c>
    </row>
    <row r="4" spans="1:12" ht="39.75" customHeight="1" x14ac:dyDescent="0.25">
      <c r="A4" s="26">
        <v>3</v>
      </c>
      <c r="B4" s="27" t="s">
        <v>117</v>
      </c>
      <c r="C4" s="189"/>
      <c r="D4" s="188">
        <v>0.16500000000000001</v>
      </c>
      <c r="E4" s="188">
        <v>0.16500000000000001</v>
      </c>
      <c r="F4" s="195"/>
      <c r="G4" s="195"/>
      <c r="H4" s="191">
        <f>Concreto!H25</f>
        <v>83626.235000000001</v>
      </c>
      <c r="I4" s="192">
        <f t="shared" ref="I4:I6" si="0">H4*0.1</f>
        <v>8362.6234999999997</v>
      </c>
      <c r="J4" s="192">
        <f t="shared" ref="J4:J6" si="1">(I4+H4)*0.3</f>
        <v>27596.65755</v>
      </c>
      <c r="K4" s="193">
        <f t="shared" ref="K4:K6" si="2">J4+I4+H4</f>
        <v>119585.51605000001</v>
      </c>
      <c r="L4" s="194">
        <f>H4/H7</f>
        <v>0.328051753046392</v>
      </c>
    </row>
    <row r="5" spans="1:12" ht="39.75" customHeight="1" x14ac:dyDescent="0.25">
      <c r="A5" s="26">
        <v>2</v>
      </c>
      <c r="B5" s="21" t="s">
        <v>116</v>
      </c>
      <c r="C5" s="189"/>
      <c r="D5" s="195"/>
      <c r="E5" s="188">
        <v>0.1333</v>
      </c>
      <c r="F5" s="188">
        <v>0.1333</v>
      </c>
      <c r="G5" s="188">
        <v>0.13339999999999999</v>
      </c>
      <c r="H5" s="191">
        <f>Madeiras!H56</f>
        <v>102831.51666666666</v>
      </c>
      <c r="I5" s="192">
        <f t="shared" si="0"/>
        <v>10283.151666666667</v>
      </c>
      <c r="J5" s="192">
        <f t="shared" si="1"/>
        <v>33934.400499999996</v>
      </c>
      <c r="K5" s="193">
        <f t="shared" si="2"/>
        <v>147049.06883333332</v>
      </c>
      <c r="L5" s="194">
        <f>H5/H7</f>
        <v>0.40339086544933267</v>
      </c>
    </row>
    <row r="6" spans="1:12" ht="39.75" customHeight="1" x14ac:dyDescent="0.25">
      <c r="A6" s="26">
        <v>4</v>
      </c>
      <c r="B6" s="21" t="s">
        <v>110</v>
      </c>
      <c r="C6" s="189"/>
      <c r="D6" s="195"/>
      <c r="E6" s="195"/>
      <c r="F6" s="188">
        <v>0.02</v>
      </c>
      <c r="G6" s="188">
        <v>0.02</v>
      </c>
      <c r="H6" s="191">
        <f>Pintura!H15</f>
        <v>9028.84</v>
      </c>
      <c r="I6" s="192">
        <f t="shared" si="0"/>
        <v>902.88400000000001</v>
      </c>
      <c r="J6" s="192">
        <f t="shared" si="1"/>
        <v>2979.5171999999998</v>
      </c>
      <c r="K6" s="193">
        <f t="shared" si="2"/>
        <v>12911.2412</v>
      </c>
      <c r="L6" s="194">
        <f>H6/H7</f>
        <v>3.5418631365807467E-2</v>
      </c>
    </row>
    <row r="7" spans="1:12" ht="30" customHeight="1" x14ac:dyDescent="0.25">
      <c r="A7" s="200" t="s">
        <v>7</v>
      </c>
      <c r="B7" s="200"/>
      <c r="C7" s="201">
        <f t="shared" ref="C7:H7" si="3">SUM(C3:C6)</f>
        <v>0.115</v>
      </c>
      <c r="D7" s="201">
        <f t="shared" si="3"/>
        <v>0.16500000000000001</v>
      </c>
      <c r="E7" s="201">
        <f t="shared" si="3"/>
        <v>0.29830000000000001</v>
      </c>
      <c r="F7" s="201">
        <f t="shared" si="3"/>
        <v>0.15329999999999999</v>
      </c>
      <c r="G7" s="201">
        <f t="shared" si="3"/>
        <v>0.26840000000000003</v>
      </c>
      <c r="H7" s="196">
        <f t="shared" si="3"/>
        <v>254917.81166666668</v>
      </c>
      <c r="I7" s="197"/>
      <c r="J7" s="197"/>
      <c r="K7" s="197"/>
      <c r="L7" s="141">
        <f>SUM(L3:L6)</f>
        <v>1</v>
      </c>
    </row>
    <row r="9" spans="1:12" x14ac:dyDescent="0.25">
      <c r="C9" s="50"/>
      <c r="D9" s="50"/>
      <c r="E9" s="50"/>
      <c r="F9" s="50"/>
      <c r="G9" s="50"/>
    </row>
    <row r="10" spans="1:12" x14ac:dyDescent="0.25">
      <c r="C10" s="50"/>
      <c r="H10" s="50"/>
      <c r="I10" s="50"/>
      <c r="J10" s="50"/>
      <c r="K10" s="50"/>
    </row>
    <row r="14" spans="1:12" ht="15.75" x14ac:dyDescent="0.25">
      <c r="D14" s="130"/>
    </row>
    <row r="15" spans="1:12" ht="15.75" x14ac:dyDescent="0.25">
      <c r="F15" s="130"/>
    </row>
    <row r="18" spans="6:6" ht="15.75" x14ac:dyDescent="0.25">
      <c r="F18" s="130"/>
    </row>
    <row r="19" spans="6:6" ht="15.75" x14ac:dyDescent="0.25">
      <c r="F19" s="130"/>
    </row>
  </sheetData>
  <mergeCells count="9">
    <mergeCell ref="A7:B7"/>
    <mergeCell ref="C1:C2"/>
    <mergeCell ref="D1:D2"/>
    <mergeCell ref="E1:E2"/>
    <mergeCell ref="F1:F2"/>
    <mergeCell ref="G1:G2"/>
    <mergeCell ref="A1:A2"/>
    <mergeCell ref="B1:B2"/>
    <mergeCell ref="H1:L1"/>
  </mergeCells>
  <printOptions horizontalCentered="1"/>
  <pageMargins left="0.19685039370078741" right="0.19685039370078741" top="1.77" bottom="0.98425196850393704" header="0.78" footer="0.31496062992125984"/>
  <pageSetup paperSize="9" fitToWidth="0" orientation="landscape" verticalDpi="0" r:id="rId1"/>
  <headerFooter>
    <oddHeader>&amp;L&amp;G&amp;C&amp;"Ecofont Vera Sans,Regular"PARQUE ESTADUAL SERRA DO MAR
NÚCLEO SANTA VIRGÍNIA
PIER PARA RAFTING&amp;R&amp;10Planilha de Orçamento
Boletim CPOS 173 - Jul/2018
PINTURA</oddHeader>
    <oddFooter>&amp;CAv. Professor Frederico Hermann Junior, 345 - Alto de Pinheiros - 05459-010  São Paulo, SP
(11) 2997-5000 - www.fflorestal.sp.gov.br
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tabSelected="1" view="pageBreakPreview" zoomScale="70" zoomScaleNormal="100" zoomScaleSheetLayoutView="70" workbookViewId="0">
      <selection activeCell="D13" sqref="D13"/>
    </sheetView>
  </sheetViews>
  <sheetFormatPr defaultRowHeight="15" x14ac:dyDescent="0.25"/>
  <cols>
    <col min="1" max="1" width="8.7109375" style="1" customWidth="1"/>
    <col min="2" max="2" width="21.5703125" style="1" customWidth="1"/>
    <col min="3" max="3" width="79.42578125" style="1" customWidth="1"/>
    <col min="4" max="4" width="10" style="1" customWidth="1"/>
    <col min="5" max="6" width="12.7109375" style="13" customWidth="1"/>
    <col min="7" max="8" width="14.140625" style="13" customWidth="1"/>
    <col min="9" max="9" width="22" style="13" customWidth="1"/>
    <col min="10" max="10" width="3.140625" style="1" customWidth="1"/>
    <col min="11" max="11" width="18.7109375" style="1" customWidth="1"/>
    <col min="12" max="16384" width="9.140625" style="1"/>
  </cols>
  <sheetData>
    <row r="1" spans="1:9" x14ac:dyDescent="0.25">
      <c r="A1" s="2" t="s">
        <v>0</v>
      </c>
      <c r="B1" s="3" t="s">
        <v>1</v>
      </c>
      <c r="C1" s="4" t="s">
        <v>2</v>
      </c>
      <c r="D1" s="3" t="s">
        <v>3</v>
      </c>
      <c r="E1" s="57" t="s">
        <v>4</v>
      </c>
      <c r="F1" s="57" t="s">
        <v>5</v>
      </c>
      <c r="G1" s="57" t="s">
        <v>6</v>
      </c>
      <c r="H1" s="57" t="s">
        <v>13</v>
      </c>
      <c r="I1" s="58" t="s">
        <v>7</v>
      </c>
    </row>
    <row r="2" spans="1:9" s="7" customFormat="1" x14ac:dyDescent="0.25">
      <c r="A2" s="31"/>
      <c r="B2" s="32"/>
      <c r="C2" s="33"/>
      <c r="D2" s="34"/>
      <c r="E2" s="59"/>
      <c r="F2" s="60"/>
      <c r="G2" s="60"/>
      <c r="H2" s="60"/>
      <c r="I2" s="61"/>
    </row>
    <row r="3" spans="1:9" s="7" customFormat="1" x14ac:dyDescent="0.25">
      <c r="A3" s="38">
        <v>1</v>
      </c>
      <c r="B3" s="29"/>
      <c r="C3" s="68" t="s">
        <v>168</v>
      </c>
      <c r="D3" s="39"/>
      <c r="E3" s="62"/>
      <c r="F3" s="63"/>
      <c r="G3" s="63"/>
      <c r="H3" s="63"/>
      <c r="I3" s="120">
        <f>SUM(I4:I12)</f>
        <v>19802.27</v>
      </c>
    </row>
    <row r="4" spans="1:9" s="7" customFormat="1" x14ac:dyDescent="0.25">
      <c r="A4" s="52" t="s">
        <v>8</v>
      </c>
      <c r="B4" s="16" t="s">
        <v>17</v>
      </c>
      <c r="C4" s="49" t="s">
        <v>16</v>
      </c>
      <c r="D4" s="16" t="s">
        <v>14</v>
      </c>
      <c r="E4" s="91">
        <v>15</v>
      </c>
      <c r="F4" s="93">
        <v>299.19</v>
      </c>
      <c r="G4" s="94">
        <v>68.989999999999995</v>
      </c>
      <c r="H4" s="94">
        <f>SUM(F4:G4)</f>
        <v>368.18</v>
      </c>
      <c r="I4" s="92">
        <f>H4*E4</f>
        <v>5522.7</v>
      </c>
    </row>
    <row r="5" spans="1:9" s="7" customFormat="1" ht="30" x14ac:dyDescent="0.25">
      <c r="A5" s="52" t="s">
        <v>9</v>
      </c>
      <c r="B5" s="16" t="s">
        <v>121</v>
      </c>
      <c r="C5" s="49" t="s">
        <v>122</v>
      </c>
      <c r="D5" s="16" t="s">
        <v>14</v>
      </c>
      <c r="E5" s="91">
        <v>150</v>
      </c>
      <c r="F5" s="93">
        <v>1.34</v>
      </c>
      <c r="G5" s="94">
        <v>3.76</v>
      </c>
      <c r="H5" s="94">
        <f t="shared" ref="H5:H11" si="0">SUM(F5:G5)</f>
        <v>5.0999999999999996</v>
      </c>
      <c r="I5" s="92">
        <f t="shared" ref="I5:I12" si="1">H5*E5</f>
        <v>765</v>
      </c>
    </row>
    <row r="6" spans="1:9" s="87" customFormat="1" x14ac:dyDescent="0.25">
      <c r="A6" s="52" t="s">
        <v>10</v>
      </c>
      <c r="B6" s="55" t="s">
        <v>152</v>
      </c>
      <c r="C6" s="56" t="s">
        <v>153</v>
      </c>
      <c r="D6" s="55" t="s">
        <v>14</v>
      </c>
      <c r="E6" s="100">
        <v>10</v>
      </c>
      <c r="F6" s="93">
        <v>199.29</v>
      </c>
      <c r="G6" s="94">
        <v>88.44</v>
      </c>
      <c r="H6" s="94">
        <f t="shared" si="0"/>
        <v>287.73</v>
      </c>
      <c r="I6" s="92">
        <f t="shared" si="1"/>
        <v>2877.3</v>
      </c>
    </row>
    <row r="7" spans="1:9" s="87" customFormat="1" ht="30" x14ac:dyDescent="0.25">
      <c r="A7" s="52" t="s">
        <v>11</v>
      </c>
      <c r="B7" s="55" t="s">
        <v>154</v>
      </c>
      <c r="C7" s="56" t="s">
        <v>155</v>
      </c>
      <c r="D7" s="95" t="s">
        <v>156</v>
      </c>
      <c r="E7" s="89">
        <v>5</v>
      </c>
      <c r="F7" s="93">
        <v>479.17</v>
      </c>
      <c r="G7" s="94">
        <v>0</v>
      </c>
      <c r="H7" s="94">
        <f t="shared" si="0"/>
        <v>479.17</v>
      </c>
      <c r="I7" s="92">
        <f t="shared" si="1"/>
        <v>2395.85</v>
      </c>
    </row>
    <row r="8" spans="1:9" s="87" customFormat="1" x14ac:dyDescent="0.25">
      <c r="A8" s="52" t="s">
        <v>171</v>
      </c>
      <c r="B8" s="102" t="s">
        <v>159</v>
      </c>
      <c r="C8" s="101" t="s">
        <v>160</v>
      </c>
      <c r="D8" s="55" t="s">
        <v>14</v>
      </c>
      <c r="E8" s="100">
        <v>10</v>
      </c>
      <c r="F8" s="93">
        <v>8.92</v>
      </c>
      <c r="G8" s="94">
        <v>5.31</v>
      </c>
      <c r="H8" s="94">
        <f t="shared" si="0"/>
        <v>14.23</v>
      </c>
      <c r="I8" s="92">
        <f t="shared" si="1"/>
        <v>142.30000000000001</v>
      </c>
    </row>
    <row r="9" spans="1:9" s="7" customFormat="1" x14ac:dyDescent="0.25">
      <c r="A9" s="52" t="s">
        <v>172</v>
      </c>
      <c r="B9" s="16" t="s">
        <v>81</v>
      </c>
      <c r="C9" s="49" t="s">
        <v>82</v>
      </c>
      <c r="D9" s="16" t="s">
        <v>14</v>
      </c>
      <c r="E9" s="91">
        <v>81</v>
      </c>
      <c r="F9" s="93">
        <v>4.55</v>
      </c>
      <c r="G9" s="94">
        <v>4.33</v>
      </c>
      <c r="H9" s="94">
        <f t="shared" si="0"/>
        <v>8.879999999999999</v>
      </c>
      <c r="I9" s="92">
        <f t="shared" si="1"/>
        <v>719.28</v>
      </c>
    </row>
    <row r="10" spans="1:9" s="7" customFormat="1" ht="30" x14ac:dyDescent="0.25">
      <c r="A10" s="52" t="s">
        <v>173</v>
      </c>
      <c r="B10" s="55" t="s">
        <v>126</v>
      </c>
      <c r="C10" s="56" t="s">
        <v>127</v>
      </c>
      <c r="D10" s="55" t="s">
        <v>128</v>
      </c>
      <c r="E10" s="51">
        <v>1</v>
      </c>
      <c r="F10" s="93">
        <v>952.27</v>
      </c>
      <c r="G10" s="94">
        <v>0</v>
      </c>
      <c r="H10" s="94">
        <f t="shared" si="0"/>
        <v>952.27</v>
      </c>
      <c r="I10" s="65">
        <f t="shared" si="1"/>
        <v>952.27</v>
      </c>
    </row>
    <row r="11" spans="1:9" s="7" customFormat="1" x14ac:dyDescent="0.25">
      <c r="A11" s="52" t="s">
        <v>174</v>
      </c>
      <c r="B11" s="55" t="s">
        <v>143</v>
      </c>
      <c r="C11" s="56" t="s">
        <v>144</v>
      </c>
      <c r="D11" s="55" t="s">
        <v>93</v>
      </c>
      <c r="E11" s="51">
        <v>60</v>
      </c>
      <c r="F11" s="93">
        <v>98.98</v>
      </c>
      <c r="G11" s="94">
        <v>0</v>
      </c>
      <c r="H11" s="94">
        <f t="shared" si="0"/>
        <v>98.98</v>
      </c>
      <c r="I11" s="65">
        <f t="shared" si="1"/>
        <v>5938.8</v>
      </c>
    </row>
    <row r="12" spans="1:9" s="7" customFormat="1" x14ac:dyDescent="0.25">
      <c r="A12" s="52" t="s">
        <v>176</v>
      </c>
      <c r="B12" s="103" t="s">
        <v>197</v>
      </c>
      <c r="C12" s="104" t="s">
        <v>198</v>
      </c>
      <c r="D12" s="103" t="s">
        <v>163</v>
      </c>
      <c r="E12" s="48">
        <v>1</v>
      </c>
      <c r="F12" s="93">
        <v>463.8</v>
      </c>
      <c r="G12" s="94">
        <v>24.97</v>
      </c>
      <c r="H12" s="94">
        <v>488.77</v>
      </c>
      <c r="I12" s="65">
        <f t="shared" si="1"/>
        <v>488.77</v>
      </c>
    </row>
    <row r="13" spans="1:9" s="7" customFormat="1" x14ac:dyDescent="0.25">
      <c r="A13" s="52"/>
      <c r="B13" s="16"/>
      <c r="C13" s="49"/>
      <c r="D13" s="16"/>
      <c r="E13" s="69"/>
      <c r="F13" s="93"/>
      <c r="G13" s="94"/>
      <c r="H13" s="94"/>
      <c r="I13" s="65"/>
    </row>
    <row r="14" spans="1:9" s="7" customFormat="1" x14ac:dyDescent="0.25">
      <c r="A14" s="38">
        <v>2</v>
      </c>
      <c r="B14" s="29"/>
      <c r="C14" s="68" t="s">
        <v>169</v>
      </c>
      <c r="D14" s="39"/>
      <c r="E14" s="62"/>
      <c r="F14" s="63"/>
      <c r="G14" s="63"/>
      <c r="H14" s="63"/>
      <c r="I14" s="120">
        <f>SUM(I15:I19)</f>
        <v>5791.1</v>
      </c>
    </row>
    <row r="15" spans="1:9" s="7" customFormat="1" ht="30" x14ac:dyDescent="0.25">
      <c r="A15" s="52" t="s">
        <v>53</v>
      </c>
      <c r="B15" s="16" t="s">
        <v>83</v>
      </c>
      <c r="C15" s="49" t="s">
        <v>84</v>
      </c>
      <c r="D15" s="16" t="s">
        <v>85</v>
      </c>
      <c r="E15" s="69">
        <v>50</v>
      </c>
      <c r="F15" s="93">
        <v>8.15</v>
      </c>
      <c r="G15" s="94">
        <v>0.21</v>
      </c>
      <c r="H15" s="94">
        <f t="shared" ref="H15:H19" si="2">SUM(F15:G15)</f>
        <v>8.3600000000000012</v>
      </c>
      <c r="I15" s="92">
        <f t="shared" ref="I15:I19" si="3">H15*E15</f>
        <v>418.00000000000006</v>
      </c>
    </row>
    <row r="16" spans="1:9" s="7" customFormat="1" x14ac:dyDescent="0.25">
      <c r="A16" s="52" t="s">
        <v>54</v>
      </c>
      <c r="B16" s="16" t="s">
        <v>86</v>
      </c>
      <c r="C16" s="49" t="s">
        <v>87</v>
      </c>
      <c r="D16" s="16" t="s">
        <v>85</v>
      </c>
      <c r="E16" s="69">
        <v>50</v>
      </c>
      <c r="F16" s="93">
        <v>2.96</v>
      </c>
      <c r="G16" s="94">
        <v>0.09</v>
      </c>
      <c r="H16" s="94">
        <f t="shared" si="2"/>
        <v>3.05</v>
      </c>
      <c r="I16" s="92">
        <f t="shared" si="3"/>
        <v>152.5</v>
      </c>
    </row>
    <row r="17" spans="1:9" s="7" customFormat="1" ht="30" x14ac:dyDescent="0.25">
      <c r="A17" s="52" t="s">
        <v>55</v>
      </c>
      <c r="B17" s="102" t="s">
        <v>113</v>
      </c>
      <c r="C17" s="110" t="s">
        <v>114</v>
      </c>
      <c r="D17" s="102" t="s">
        <v>85</v>
      </c>
      <c r="E17" s="111">
        <v>20</v>
      </c>
      <c r="F17" s="93">
        <v>13.14</v>
      </c>
      <c r="G17" s="94">
        <v>81.11</v>
      </c>
      <c r="H17" s="94">
        <f t="shared" si="2"/>
        <v>94.25</v>
      </c>
      <c r="I17" s="92">
        <f t="shared" si="3"/>
        <v>1885</v>
      </c>
    </row>
    <row r="18" spans="1:9" s="7" customFormat="1" ht="45" x14ac:dyDescent="0.25">
      <c r="A18" s="52" t="s">
        <v>56</v>
      </c>
      <c r="B18" s="102" t="s">
        <v>164</v>
      </c>
      <c r="C18" s="110" t="s">
        <v>165</v>
      </c>
      <c r="D18" s="102" t="s">
        <v>85</v>
      </c>
      <c r="E18" s="111">
        <v>24</v>
      </c>
      <c r="F18" s="93">
        <v>79.540000000000006</v>
      </c>
      <c r="G18" s="94">
        <v>9.01</v>
      </c>
      <c r="H18" s="94">
        <f t="shared" si="2"/>
        <v>88.550000000000011</v>
      </c>
      <c r="I18" s="92">
        <f t="shared" si="3"/>
        <v>2125.2000000000003</v>
      </c>
    </row>
    <row r="19" spans="1:9" s="7" customFormat="1" ht="30" x14ac:dyDescent="0.25">
      <c r="A19" s="52" t="s">
        <v>57</v>
      </c>
      <c r="B19" s="102" t="s">
        <v>166</v>
      </c>
      <c r="C19" s="110" t="s">
        <v>167</v>
      </c>
      <c r="D19" s="102" t="s">
        <v>85</v>
      </c>
      <c r="E19" s="112">
        <v>40</v>
      </c>
      <c r="F19" s="93">
        <v>30.26</v>
      </c>
      <c r="G19" s="94">
        <v>0</v>
      </c>
      <c r="H19" s="94">
        <f t="shared" si="2"/>
        <v>30.26</v>
      </c>
      <c r="I19" s="92">
        <f t="shared" si="3"/>
        <v>1210.4000000000001</v>
      </c>
    </row>
    <row r="20" spans="1:9" s="7" customFormat="1" x14ac:dyDescent="0.25">
      <c r="A20" s="52"/>
      <c r="B20" s="16"/>
      <c r="C20" s="49"/>
      <c r="D20" s="16"/>
      <c r="E20" s="69"/>
      <c r="F20" s="93"/>
      <c r="G20" s="94"/>
      <c r="H20" s="94"/>
      <c r="I20" s="65"/>
    </row>
    <row r="21" spans="1:9" s="7" customFormat="1" x14ac:dyDescent="0.25">
      <c r="A21" s="38">
        <v>3</v>
      </c>
      <c r="B21" s="29"/>
      <c r="C21" s="68" t="s">
        <v>193</v>
      </c>
      <c r="D21" s="39"/>
      <c r="E21" s="62"/>
      <c r="F21" s="63"/>
      <c r="G21" s="63"/>
      <c r="H21" s="63"/>
      <c r="I21" s="120">
        <f>SUM(I22)</f>
        <v>15000</v>
      </c>
    </row>
    <row r="22" spans="1:9" s="7" customFormat="1" x14ac:dyDescent="0.25">
      <c r="A22" s="52" t="s">
        <v>63</v>
      </c>
      <c r="B22" s="16" t="s">
        <v>194</v>
      </c>
      <c r="C22" s="70" t="s">
        <v>207</v>
      </c>
      <c r="D22" s="47" t="s">
        <v>208</v>
      </c>
      <c r="E22" s="69">
        <v>5</v>
      </c>
      <c r="F22" s="64">
        <v>3000</v>
      </c>
      <c r="G22" s="64"/>
      <c r="H22" s="94">
        <v>3000</v>
      </c>
      <c r="I22" s="92">
        <f t="shared" ref="I22" si="4">H22*E22</f>
        <v>15000</v>
      </c>
    </row>
    <row r="23" spans="1:9" s="7" customFormat="1" x14ac:dyDescent="0.25">
      <c r="A23" s="52"/>
      <c r="B23" s="16"/>
      <c r="C23" s="70"/>
      <c r="D23" s="47"/>
      <c r="E23" s="69"/>
      <c r="F23" s="64"/>
      <c r="G23" s="64"/>
      <c r="H23" s="51"/>
      <c r="I23" s="65"/>
    </row>
    <row r="24" spans="1:9" s="7" customFormat="1" x14ac:dyDescent="0.25">
      <c r="A24" s="38">
        <v>4</v>
      </c>
      <c r="B24" s="29"/>
      <c r="C24" s="68" t="s">
        <v>170</v>
      </c>
      <c r="D24" s="39"/>
      <c r="E24" s="62"/>
      <c r="F24" s="63"/>
      <c r="G24" s="63"/>
      <c r="H24" s="63"/>
      <c r="I24" s="120">
        <f>SUM(I25:I27)</f>
        <v>18837.849999999999</v>
      </c>
    </row>
    <row r="25" spans="1:9" s="7" customFormat="1" x14ac:dyDescent="0.25">
      <c r="A25" s="52" t="s">
        <v>78</v>
      </c>
      <c r="B25" s="103" t="s">
        <v>161</v>
      </c>
      <c r="C25" s="104" t="s">
        <v>162</v>
      </c>
      <c r="D25" s="103" t="s">
        <v>163</v>
      </c>
      <c r="E25" s="90">
        <v>1</v>
      </c>
      <c r="F25" s="93">
        <v>0</v>
      </c>
      <c r="G25" s="94">
        <v>1709.8</v>
      </c>
      <c r="H25" s="94">
        <f t="shared" ref="H25" si="5">SUM(F25:G25)</f>
        <v>1709.8</v>
      </c>
      <c r="I25" s="65">
        <f t="shared" ref="I25" si="6">H25*E25</f>
        <v>1709.8</v>
      </c>
    </row>
    <row r="26" spans="1:9" s="7" customFormat="1" x14ac:dyDescent="0.25">
      <c r="A26" s="52" t="s">
        <v>79</v>
      </c>
      <c r="B26" s="103" t="s">
        <v>189</v>
      </c>
      <c r="C26" s="104" t="s">
        <v>190</v>
      </c>
      <c r="D26" s="103" t="s">
        <v>163</v>
      </c>
      <c r="E26" s="90">
        <v>1</v>
      </c>
      <c r="F26" s="93">
        <v>146.75</v>
      </c>
      <c r="G26" s="94">
        <v>7922.1</v>
      </c>
      <c r="H26" s="94">
        <v>8068.85</v>
      </c>
      <c r="I26" s="112">
        <f t="shared" ref="I26:I27" si="7">E26*H26</f>
        <v>8068.85</v>
      </c>
    </row>
    <row r="27" spans="1:9" s="7" customFormat="1" x14ac:dyDescent="0.25">
      <c r="A27" s="52" t="s">
        <v>80</v>
      </c>
      <c r="B27" s="116" t="s">
        <v>191</v>
      </c>
      <c r="C27" s="115" t="s">
        <v>192</v>
      </c>
      <c r="D27" s="116" t="s">
        <v>179</v>
      </c>
      <c r="E27" s="90">
        <v>40</v>
      </c>
      <c r="F27" s="90">
        <v>226.48</v>
      </c>
      <c r="G27" s="94"/>
      <c r="H27" s="94">
        <v>226.48</v>
      </c>
      <c r="I27" s="112">
        <f t="shared" si="7"/>
        <v>9059.1999999999989</v>
      </c>
    </row>
    <row r="28" spans="1:9" s="7" customFormat="1" x14ac:dyDescent="0.25">
      <c r="A28" s="52"/>
      <c r="B28" s="55"/>
      <c r="C28" s="56"/>
      <c r="D28" s="55"/>
      <c r="E28" s="51"/>
      <c r="F28" s="93"/>
      <c r="G28" s="94"/>
      <c r="H28" s="94"/>
      <c r="I28" s="65"/>
    </row>
    <row r="29" spans="1:9" s="11" customFormat="1" x14ac:dyDescent="0.25">
      <c r="A29" s="52"/>
      <c r="B29" s="105"/>
      <c r="C29" s="105"/>
      <c r="D29" s="106"/>
      <c r="E29" s="107"/>
      <c r="F29" s="108"/>
      <c r="G29" s="108"/>
      <c r="H29" s="108"/>
      <c r="I29" s="109"/>
    </row>
    <row r="30" spans="1:9" s="66" customFormat="1" ht="18" x14ac:dyDescent="0.25">
      <c r="A30" s="148" t="s">
        <v>129</v>
      </c>
      <c r="B30" s="149"/>
      <c r="C30" s="149"/>
      <c r="D30" s="149"/>
      <c r="E30" s="149"/>
      <c r="F30" s="149"/>
      <c r="G30" s="150"/>
      <c r="H30" s="151">
        <f>SUM(I3,I14,I21,I24)</f>
        <v>59431.22</v>
      </c>
      <c r="I30" s="152"/>
    </row>
    <row r="31" spans="1:9" s="66" customFormat="1" ht="18" x14ac:dyDescent="0.25">
      <c r="A31" s="153" t="s">
        <v>209</v>
      </c>
      <c r="B31" s="154"/>
      <c r="C31" s="154"/>
      <c r="D31" s="154"/>
      <c r="E31" s="154"/>
      <c r="F31" s="154"/>
      <c r="G31" s="155"/>
      <c r="H31" s="156">
        <f>H30*0.1</f>
        <v>5943.1220000000003</v>
      </c>
      <c r="I31" s="157"/>
    </row>
    <row r="32" spans="1:9" s="7" customFormat="1" ht="15.75" x14ac:dyDescent="0.25">
      <c r="A32" s="153" t="s">
        <v>15</v>
      </c>
      <c r="B32" s="154"/>
      <c r="C32" s="154"/>
      <c r="D32" s="154"/>
      <c r="E32" s="154"/>
      <c r="F32" s="154"/>
      <c r="G32" s="155"/>
      <c r="H32" s="156">
        <f>(H31+H30)*0.3</f>
        <v>19612.302599999999</v>
      </c>
      <c r="I32" s="157"/>
    </row>
    <row r="33" spans="1:9" s="67" customFormat="1" ht="20.25" x14ac:dyDescent="0.25">
      <c r="A33" s="158" t="s">
        <v>12</v>
      </c>
      <c r="B33" s="159"/>
      <c r="C33" s="159"/>
      <c r="D33" s="159"/>
      <c r="E33" s="159"/>
      <c r="F33" s="159"/>
      <c r="G33" s="160"/>
      <c r="H33" s="161">
        <f>SUM(H30:I32)</f>
        <v>84986.6446</v>
      </c>
      <c r="I33" s="162"/>
    </row>
  </sheetData>
  <mergeCells count="8">
    <mergeCell ref="A30:G30"/>
    <mergeCell ref="H30:I30"/>
    <mergeCell ref="A32:G32"/>
    <mergeCell ref="H32:I32"/>
    <mergeCell ref="A33:G33"/>
    <mergeCell ref="H33:I33"/>
    <mergeCell ref="H31:I31"/>
    <mergeCell ref="A31:G31"/>
  </mergeCells>
  <printOptions horizontalCentered="1"/>
  <pageMargins left="0.19685039370078741" right="0.19685039370078741" top="1.77" bottom="0.98425196850393704" header="0.78" footer="0.31496062992125984"/>
  <pageSetup paperSize="9" scale="73" fitToWidth="0" orientation="landscape" r:id="rId1"/>
  <headerFooter>
    <oddHeader>&amp;L&amp;G&amp;C&amp;"Ecofont Vera Sans,Regular"PARQUE ESTADUAL SERRA DO MAR
NÚCLEO SANTA VIRGÍNIA
PIER PARA RAFTING&amp;R&amp;10Planilha de Orçamento
Boletim CPOS 173 - Jul/2018
PINTURA</oddHeader>
    <oddFooter>&amp;CAv. Professor Frederico Hermann Junior, 345 - Alto de Pinheiros - 05459-010  São Paulo, SP
(11) 2997-5000 - www.fflorestal.sp.gov.br
Página &amp;P de &amp;N</oddFooter>
  </headerFooter>
  <rowBreaks count="1" manualBreakCount="1">
    <brk id="23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Normal="100" zoomScaleSheetLayoutView="100" workbookViewId="0">
      <selection activeCell="D13" sqref="D13"/>
    </sheetView>
  </sheetViews>
  <sheetFormatPr defaultRowHeight="15" x14ac:dyDescent="0.25"/>
  <cols>
    <col min="1" max="1" width="8.7109375" style="1" customWidth="1"/>
    <col min="2" max="2" width="12.7109375" style="1" customWidth="1"/>
    <col min="3" max="3" width="79.42578125" style="1" customWidth="1"/>
    <col min="4" max="4" width="7.7109375" style="1" customWidth="1"/>
    <col min="5" max="5" width="12.7109375" style="13" customWidth="1"/>
    <col min="6" max="8" width="14.85546875" style="13" customWidth="1"/>
    <col min="9" max="9" width="15.7109375" style="13" customWidth="1"/>
    <col min="10" max="10" width="3.140625" style="1" customWidth="1"/>
    <col min="11" max="11" width="18.7109375" style="1" customWidth="1"/>
    <col min="12" max="16384" width="9.140625" style="1"/>
  </cols>
  <sheetData>
    <row r="1" spans="1:9" ht="30" x14ac:dyDescent="0.25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5" t="s">
        <v>5</v>
      </c>
      <c r="G1" s="5" t="s">
        <v>6</v>
      </c>
      <c r="H1" s="5" t="s">
        <v>13</v>
      </c>
      <c r="I1" s="6" t="s">
        <v>7</v>
      </c>
    </row>
    <row r="2" spans="1:9" s="7" customFormat="1" x14ac:dyDescent="0.25">
      <c r="A2" s="31"/>
      <c r="B2" s="32"/>
      <c r="C2" s="33"/>
      <c r="D2" s="34"/>
      <c r="E2" s="35"/>
      <c r="F2" s="36"/>
      <c r="G2" s="36"/>
      <c r="H2" s="36"/>
      <c r="I2" s="37"/>
    </row>
    <row r="3" spans="1:9" s="7" customFormat="1" x14ac:dyDescent="0.25">
      <c r="A3" s="38">
        <v>1</v>
      </c>
      <c r="B3" s="29"/>
      <c r="C3" s="68" t="s">
        <v>88</v>
      </c>
      <c r="D3" s="39"/>
      <c r="E3" s="40"/>
      <c r="F3" s="98"/>
      <c r="G3" s="98"/>
      <c r="H3" s="98"/>
      <c r="I3" s="76">
        <f>SUM(I4:I5)</f>
        <v>1038</v>
      </c>
    </row>
    <row r="4" spans="1:9" s="7" customFormat="1" ht="30" x14ac:dyDescent="0.25">
      <c r="A4" s="52" t="s">
        <v>8</v>
      </c>
      <c r="B4" s="16" t="s">
        <v>89</v>
      </c>
      <c r="C4" s="49" t="s">
        <v>90</v>
      </c>
      <c r="D4" s="16" t="s">
        <v>85</v>
      </c>
      <c r="E4" s="96">
        <v>5</v>
      </c>
      <c r="F4" s="93">
        <v>0</v>
      </c>
      <c r="G4" s="94">
        <v>45.06</v>
      </c>
      <c r="H4" s="94">
        <f>SUM(F4:G4)</f>
        <v>45.06</v>
      </c>
      <c r="I4" s="97">
        <f>H4*E4</f>
        <v>225.3</v>
      </c>
    </row>
    <row r="5" spans="1:9" s="7" customFormat="1" x14ac:dyDescent="0.25">
      <c r="A5" s="52" t="s">
        <v>9</v>
      </c>
      <c r="B5" s="16" t="s">
        <v>91</v>
      </c>
      <c r="C5" s="49" t="s">
        <v>92</v>
      </c>
      <c r="D5" s="16" t="s">
        <v>93</v>
      </c>
      <c r="E5" s="96">
        <v>15</v>
      </c>
      <c r="F5" s="93">
        <v>16.64</v>
      </c>
      <c r="G5" s="94">
        <v>37.54</v>
      </c>
      <c r="H5" s="94">
        <f>SUM(F5:G5)</f>
        <v>54.18</v>
      </c>
      <c r="I5" s="97">
        <f>H5*E5</f>
        <v>812.7</v>
      </c>
    </row>
    <row r="6" spans="1:9" s="7" customFormat="1" x14ac:dyDescent="0.25">
      <c r="A6" s="52"/>
      <c r="B6" s="16"/>
      <c r="C6" s="70"/>
      <c r="D6" s="30"/>
      <c r="E6" s="20"/>
      <c r="F6" s="45"/>
      <c r="G6" s="45"/>
      <c r="H6" s="45"/>
      <c r="I6" s="75"/>
    </row>
    <row r="7" spans="1:9" s="7" customFormat="1" x14ac:dyDescent="0.25">
      <c r="A7" s="38">
        <v>2</v>
      </c>
      <c r="B7" s="29"/>
      <c r="C7" s="68" t="s">
        <v>94</v>
      </c>
      <c r="D7" s="39"/>
      <c r="E7" s="40"/>
      <c r="F7" s="98"/>
      <c r="G7" s="98"/>
      <c r="H7" s="98"/>
      <c r="I7" s="76">
        <f>SUM(I8:I9)</f>
        <v>127.35</v>
      </c>
    </row>
    <row r="8" spans="1:9" s="7" customFormat="1" x14ac:dyDescent="0.25">
      <c r="A8" s="52" t="s">
        <v>53</v>
      </c>
      <c r="B8" s="16" t="s">
        <v>95</v>
      </c>
      <c r="C8" s="49" t="s">
        <v>96</v>
      </c>
      <c r="D8" s="16" t="s">
        <v>85</v>
      </c>
      <c r="E8" s="96">
        <v>3</v>
      </c>
      <c r="F8" s="93">
        <v>11.64</v>
      </c>
      <c r="G8" s="94">
        <v>24.16</v>
      </c>
      <c r="H8" s="94">
        <f>SUM(F8:G8)</f>
        <v>35.799999999999997</v>
      </c>
      <c r="I8" s="97">
        <f>H8*E8</f>
        <v>107.39999999999999</v>
      </c>
    </row>
    <row r="9" spans="1:9" s="7" customFormat="1" x14ac:dyDescent="0.25">
      <c r="A9" s="52" t="s">
        <v>54</v>
      </c>
      <c r="B9" s="16" t="s">
        <v>97</v>
      </c>
      <c r="C9" s="49" t="s">
        <v>98</v>
      </c>
      <c r="D9" s="16" t="s">
        <v>85</v>
      </c>
      <c r="E9" s="96">
        <v>3</v>
      </c>
      <c r="F9" s="93">
        <v>0</v>
      </c>
      <c r="G9" s="94">
        <v>6.65</v>
      </c>
      <c r="H9" s="94">
        <f>SUM(F9:G9)</f>
        <v>6.65</v>
      </c>
      <c r="I9" s="97">
        <f>H9*E9</f>
        <v>19.950000000000003</v>
      </c>
    </row>
    <row r="10" spans="1:9" s="7" customFormat="1" x14ac:dyDescent="0.25">
      <c r="A10" s="52"/>
      <c r="B10" s="16"/>
      <c r="C10" s="70"/>
      <c r="D10" s="30"/>
      <c r="E10" s="20"/>
      <c r="F10" s="45"/>
      <c r="G10" s="45"/>
      <c r="H10" s="45"/>
      <c r="I10" s="75"/>
    </row>
    <row r="11" spans="1:9" s="7" customFormat="1" x14ac:dyDescent="0.25">
      <c r="A11" s="38">
        <v>3</v>
      </c>
      <c r="B11" s="29"/>
      <c r="C11" s="68" t="s">
        <v>99</v>
      </c>
      <c r="D11" s="39"/>
      <c r="E11" s="40"/>
      <c r="F11" s="41"/>
      <c r="G11" s="41"/>
      <c r="H11" s="41"/>
      <c r="I11" s="76">
        <f>SUM(I12)</f>
        <v>751.44</v>
      </c>
    </row>
    <row r="12" spans="1:9" s="7" customFormat="1" x14ac:dyDescent="0.25">
      <c r="A12" s="52" t="s">
        <v>63</v>
      </c>
      <c r="B12" s="16" t="s">
        <v>100</v>
      </c>
      <c r="C12" s="49" t="s">
        <v>101</v>
      </c>
      <c r="D12" s="16" t="s">
        <v>14</v>
      </c>
      <c r="E12" s="96">
        <v>12</v>
      </c>
      <c r="F12" s="93">
        <v>19.34</v>
      </c>
      <c r="G12" s="94">
        <v>43.28</v>
      </c>
      <c r="H12" s="94">
        <f>SUM(F12:G12)</f>
        <v>62.620000000000005</v>
      </c>
      <c r="I12" s="97">
        <f>H12*E12</f>
        <v>751.44</v>
      </c>
    </row>
    <row r="13" spans="1:9" s="7" customFormat="1" x14ac:dyDescent="0.25">
      <c r="A13" s="52"/>
      <c r="B13" s="16"/>
      <c r="C13" s="70"/>
      <c r="D13" s="30"/>
      <c r="E13" s="20"/>
      <c r="F13" s="17"/>
      <c r="G13" s="17"/>
      <c r="H13" s="17"/>
      <c r="I13" s="75"/>
    </row>
    <row r="14" spans="1:9" s="7" customFormat="1" x14ac:dyDescent="0.25">
      <c r="A14" s="38">
        <v>4</v>
      </c>
      <c r="B14" s="29"/>
      <c r="C14" s="68" t="s">
        <v>102</v>
      </c>
      <c r="D14" s="39"/>
      <c r="E14" s="40"/>
      <c r="F14" s="41"/>
      <c r="G14" s="41"/>
      <c r="H14" s="41"/>
      <c r="I14" s="76">
        <f>I15</f>
        <v>6019.2</v>
      </c>
    </row>
    <row r="15" spans="1:9" s="7" customFormat="1" x14ac:dyDescent="0.25">
      <c r="A15" s="52" t="s">
        <v>78</v>
      </c>
      <c r="B15" s="16" t="s">
        <v>103</v>
      </c>
      <c r="C15" s="49" t="s">
        <v>104</v>
      </c>
      <c r="D15" s="16" t="s">
        <v>105</v>
      </c>
      <c r="E15" s="96">
        <v>960</v>
      </c>
      <c r="F15" s="93">
        <v>4.34</v>
      </c>
      <c r="G15" s="94">
        <v>1.93</v>
      </c>
      <c r="H15" s="94">
        <f>SUM(F15:G15)</f>
        <v>6.27</v>
      </c>
      <c r="I15" s="97">
        <f>H15*E15</f>
        <v>6019.2</v>
      </c>
    </row>
    <row r="16" spans="1:9" s="7" customFormat="1" x14ac:dyDescent="0.25">
      <c r="A16" s="52"/>
      <c r="B16" s="16"/>
      <c r="C16" s="70"/>
      <c r="D16" s="16"/>
      <c r="E16" s="20"/>
      <c r="F16" s="17"/>
      <c r="G16" s="17"/>
      <c r="H16" s="17"/>
      <c r="I16" s="75"/>
    </row>
    <row r="17" spans="1:9" s="7" customFormat="1" x14ac:dyDescent="0.25">
      <c r="A17" s="38">
        <v>5</v>
      </c>
      <c r="B17" s="29"/>
      <c r="C17" s="68" t="s">
        <v>151</v>
      </c>
      <c r="D17" s="39"/>
      <c r="E17" s="40"/>
      <c r="F17" s="41"/>
      <c r="G17" s="41"/>
      <c r="H17" s="41"/>
      <c r="I17" s="76">
        <f>SUM(I18:I20)</f>
        <v>68696.17</v>
      </c>
    </row>
    <row r="18" spans="1:9" s="7" customFormat="1" ht="30" x14ac:dyDescent="0.25">
      <c r="A18" s="117" t="s">
        <v>175</v>
      </c>
      <c r="B18" s="103" t="s">
        <v>199</v>
      </c>
      <c r="C18" s="104" t="s">
        <v>200</v>
      </c>
      <c r="D18" s="103" t="s">
        <v>128</v>
      </c>
      <c r="E18" s="48">
        <v>1</v>
      </c>
      <c r="F18" s="93">
        <v>14945.65</v>
      </c>
      <c r="G18" s="94">
        <v>0</v>
      </c>
      <c r="H18" s="94">
        <v>14945.65</v>
      </c>
      <c r="I18" s="111">
        <f>H18*E18</f>
        <v>14945.65</v>
      </c>
    </row>
    <row r="19" spans="1:9" s="7" customFormat="1" x14ac:dyDescent="0.25">
      <c r="A19" s="117" t="s">
        <v>203</v>
      </c>
      <c r="B19" s="103" t="s">
        <v>201</v>
      </c>
      <c r="C19" s="104" t="s">
        <v>202</v>
      </c>
      <c r="D19" s="103" t="s">
        <v>93</v>
      </c>
      <c r="E19" s="48">
        <v>108</v>
      </c>
      <c r="F19" s="93">
        <v>311.98</v>
      </c>
      <c r="G19" s="94">
        <v>38.24</v>
      </c>
      <c r="H19" s="94">
        <v>350.22</v>
      </c>
      <c r="I19" s="111">
        <f>H19*E19</f>
        <v>37823.760000000002</v>
      </c>
    </row>
    <row r="20" spans="1:9" s="7" customFormat="1" ht="30" x14ac:dyDescent="0.25">
      <c r="A20" s="117" t="s">
        <v>206</v>
      </c>
      <c r="B20" s="103" t="s">
        <v>204</v>
      </c>
      <c r="C20" s="104" t="s">
        <v>205</v>
      </c>
      <c r="D20" s="103" t="s">
        <v>93</v>
      </c>
      <c r="E20" s="48">
        <v>108</v>
      </c>
      <c r="F20" s="93">
        <v>121.26</v>
      </c>
      <c r="G20" s="94">
        <v>26.21</v>
      </c>
      <c r="H20" s="94">
        <v>147.47</v>
      </c>
      <c r="I20" s="111">
        <f>H20*E20</f>
        <v>15926.76</v>
      </c>
    </row>
    <row r="21" spans="1:9" s="7" customFormat="1" x14ac:dyDescent="0.25">
      <c r="A21" s="52"/>
      <c r="B21" s="16"/>
      <c r="C21" s="49"/>
      <c r="D21" s="88"/>
      <c r="E21" s="128"/>
      <c r="F21" s="93"/>
      <c r="G21" s="93"/>
      <c r="H21" s="94"/>
      <c r="I21" s="75"/>
    </row>
    <row r="22" spans="1:9" s="7" customFormat="1" x14ac:dyDescent="0.25">
      <c r="A22" s="38">
        <v>6</v>
      </c>
      <c r="B22" s="29"/>
      <c r="C22" s="68" t="s">
        <v>142</v>
      </c>
      <c r="D22" s="39"/>
      <c r="E22" s="40"/>
      <c r="F22" s="98"/>
      <c r="G22" s="98"/>
      <c r="H22" s="98"/>
      <c r="I22" s="76">
        <f>I23+I24</f>
        <v>6994.0749999999989</v>
      </c>
    </row>
    <row r="23" spans="1:9" s="7" customFormat="1" x14ac:dyDescent="0.25">
      <c r="A23" s="52" t="s">
        <v>187</v>
      </c>
      <c r="B23" s="16" t="s">
        <v>106</v>
      </c>
      <c r="C23" s="49" t="s">
        <v>107</v>
      </c>
      <c r="D23" s="16" t="s">
        <v>85</v>
      </c>
      <c r="E23" s="96">
        <v>15.95</v>
      </c>
      <c r="F23" s="93">
        <v>221.28</v>
      </c>
      <c r="G23" s="94">
        <v>90.12</v>
      </c>
      <c r="H23" s="94">
        <f>SUM(F23:G23)</f>
        <v>311.39999999999998</v>
      </c>
      <c r="I23" s="97">
        <f>H23*E23</f>
        <v>4966.829999999999</v>
      </c>
    </row>
    <row r="24" spans="1:9" s="7" customFormat="1" ht="30" x14ac:dyDescent="0.25">
      <c r="A24" s="52" t="s">
        <v>188</v>
      </c>
      <c r="B24" s="16" t="s">
        <v>108</v>
      </c>
      <c r="C24" s="49" t="s">
        <v>109</v>
      </c>
      <c r="D24" s="16" t="s">
        <v>85</v>
      </c>
      <c r="E24" s="96">
        <v>15.95</v>
      </c>
      <c r="F24" s="93">
        <v>30.48</v>
      </c>
      <c r="G24" s="94">
        <v>96.62</v>
      </c>
      <c r="H24" s="94">
        <f>SUM(F24:G24)</f>
        <v>127.10000000000001</v>
      </c>
      <c r="I24" s="97">
        <f>H24*E24</f>
        <v>2027.2450000000001</v>
      </c>
    </row>
    <row r="25" spans="1:9" s="66" customFormat="1" ht="18" x14ac:dyDescent="0.25">
      <c r="A25" s="148" t="s">
        <v>129</v>
      </c>
      <c r="B25" s="149"/>
      <c r="C25" s="149"/>
      <c r="D25" s="149"/>
      <c r="E25" s="149"/>
      <c r="F25" s="163"/>
      <c r="G25" s="164"/>
      <c r="H25" s="165">
        <f>SUM(I3,I7,I11,I14,I17,I22)</f>
        <v>83626.235000000001</v>
      </c>
      <c r="I25" s="152"/>
    </row>
    <row r="26" spans="1:9" s="66" customFormat="1" ht="18" x14ac:dyDescent="0.25">
      <c r="A26" s="153" t="s">
        <v>209</v>
      </c>
      <c r="B26" s="154"/>
      <c r="C26" s="154"/>
      <c r="D26" s="154"/>
      <c r="E26" s="154"/>
      <c r="F26" s="154"/>
      <c r="G26" s="155"/>
      <c r="H26" s="156">
        <f>H25*0.1</f>
        <v>8362.6234999999997</v>
      </c>
      <c r="I26" s="157"/>
    </row>
    <row r="27" spans="1:9" s="7" customFormat="1" ht="15.75" x14ac:dyDescent="0.25">
      <c r="A27" s="153" t="s">
        <v>15</v>
      </c>
      <c r="B27" s="154"/>
      <c r="C27" s="154"/>
      <c r="D27" s="154"/>
      <c r="E27" s="154"/>
      <c r="F27" s="154"/>
      <c r="G27" s="155"/>
      <c r="H27" s="156">
        <f>(H26+H25)*0.3</f>
        <v>27596.65755</v>
      </c>
      <c r="I27" s="157"/>
    </row>
    <row r="28" spans="1:9" s="67" customFormat="1" ht="20.25" x14ac:dyDescent="0.25">
      <c r="A28" s="158" t="s">
        <v>210</v>
      </c>
      <c r="B28" s="159"/>
      <c r="C28" s="159"/>
      <c r="D28" s="159"/>
      <c r="E28" s="159"/>
      <c r="F28" s="159"/>
      <c r="G28" s="160"/>
      <c r="H28" s="161">
        <f>SUM(H25:I27)</f>
        <v>119585.51605000001</v>
      </c>
      <c r="I28" s="162"/>
    </row>
  </sheetData>
  <mergeCells count="8">
    <mergeCell ref="A25:G25"/>
    <mergeCell ref="H25:I25"/>
    <mergeCell ref="A27:G27"/>
    <mergeCell ref="H27:I27"/>
    <mergeCell ref="A28:G28"/>
    <mergeCell ref="H28:I28"/>
    <mergeCell ref="A26:G26"/>
    <mergeCell ref="H26:I26"/>
  </mergeCells>
  <printOptions horizontalCentered="1"/>
  <pageMargins left="0.19685039370078741" right="0.19685039370078741" top="1.77" bottom="0.98425196850393704" header="0.78" footer="0.31496062992125984"/>
  <pageSetup paperSize="9" scale="79" fitToWidth="0" orientation="landscape" r:id="rId1"/>
  <headerFooter>
    <oddHeader>&amp;L&amp;G&amp;C&amp;"Ecofont Vera Sans,Regular"PARQUE ESTADUAL SERRA DO MAR
NÚCLEO SANTA VIRGÍNIA
PIER PARA RAFTING&amp;R&amp;10Planilha de Orçamento
Boletim CPOS 173 - Jul/2018
PINTURA</oddHeader>
    <oddFooter>&amp;CAv. Professor Frederico Hermann Junior, 345 - Alto de Pinheiros - 05459-010  São Paulo, SP
(11) 2997-5000 - www.fflorestal.sp.gov.br
Página 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tabSelected="1" view="pageBreakPreview" zoomScale="70" zoomScaleNormal="100" zoomScaleSheetLayoutView="70" zoomScalePageLayoutView="85" workbookViewId="0">
      <selection activeCell="D13" sqref="D13"/>
    </sheetView>
  </sheetViews>
  <sheetFormatPr defaultRowHeight="15" x14ac:dyDescent="0.25"/>
  <cols>
    <col min="1" max="1" width="8.7109375" style="1" customWidth="1"/>
    <col min="2" max="2" width="20.85546875" style="1" customWidth="1"/>
    <col min="3" max="3" width="97.28515625" style="1" customWidth="1"/>
    <col min="4" max="4" width="7.7109375" style="1" customWidth="1"/>
    <col min="5" max="5" width="12.7109375" style="13" customWidth="1"/>
    <col min="6" max="8" width="15.7109375" style="13" customWidth="1"/>
    <col min="9" max="9" width="17.7109375" style="13" customWidth="1"/>
    <col min="10" max="10" width="11.5703125" style="125" customWidth="1"/>
    <col min="11" max="12" width="11" style="125" customWidth="1"/>
    <col min="13" max="16384" width="9.140625" style="1"/>
  </cols>
  <sheetData>
    <row r="1" spans="1:12" x14ac:dyDescent="0.25">
      <c r="A1" s="180" t="s">
        <v>0</v>
      </c>
      <c r="B1" s="180" t="s">
        <v>1</v>
      </c>
      <c r="C1" s="147" t="s">
        <v>2</v>
      </c>
      <c r="D1" s="180" t="s">
        <v>3</v>
      </c>
      <c r="E1" s="181" t="s">
        <v>4</v>
      </c>
      <c r="F1" s="179" t="s">
        <v>217</v>
      </c>
      <c r="G1" s="179"/>
      <c r="H1" s="179"/>
      <c r="I1" s="177" t="s">
        <v>7</v>
      </c>
    </row>
    <row r="2" spans="1:12" x14ac:dyDescent="0.25">
      <c r="A2" s="180"/>
      <c r="B2" s="180"/>
      <c r="C2" s="147"/>
      <c r="D2" s="180"/>
      <c r="E2" s="181"/>
      <c r="F2" s="139" t="s">
        <v>5</v>
      </c>
      <c r="G2" s="139" t="s">
        <v>6</v>
      </c>
      <c r="H2" s="139" t="s">
        <v>13</v>
      </c>
      <c r="I2" s="178"/>
    </row>
    <row r="3" spans="1:12" s="7" customFormat="1" ht="31.5" customHeight="1" x14ac:dyDescent="0.25">
      <c r="A3" s="38">
        <v>1</v>
      </c>
      <c r="B3" s="29"/>
      <c r="C3" s="68" t="s">
        <v>130</v>
      </c>
      <c r="D3" s="39"/>
      <c r="E3" s="40"/>
      <c r="F3" s="41"/>
      <c r="G3" s="41"/>
      <c r="H3" s="41"/>
      <c r="I3" s="121">
        <f>SUM(I5:I31)</f>
        <v>18800.806666666667</v>
      </c>
      <c r="J3" s="125"/>
      <c r="K3" s="125"/>
      <c r="L3" s="125"/>
    </row>
    <row r="4" spans="1:12" s="7" customFormat="1" ht="30" x14ac:dyDescent="0.25">
      <c r="A4" s="42" t="s">
        <v>8</v>
      </c>
      <c r="B4" s="43"/>
      <c r="C4" s="71" t="s">
        <v>141</v>
      </c>
      <c r="D4" s="43"/>
      <c r="E4" s="44"/>
      <c r="F4" s="45"/>
      <c r="G4" s="45"/>
      <c r="H4" s="45"/>
      <c r="I4" s="46"/>
      <c r="J4" s="125"/>
      <c r="K4" s="125"/>
      <c r="L4" s="125"/>
    </row>
    <row r="5" spans="1:12" s="7" customFormat="1" x14ac:dyDescent="0.25">
      <c r="A5" s="28" t="s">
        <v>20</v>
      </c>
      <c r="B5" s="16" t="s">
        <v>194</v>
      </c>
      <c r="C5" s="70" t="s">
        <v>35</v>
      </c>
      <c r="D5" s="30" t="s">
        <v>45</v>
      </c>
      <c r="E5" s="73">
        <v>2</v>
      </c>
      <c r="F5" s="17">
        <v>246.93333333333331</v>
      </c>
      <c r="G5" s="20" t="s">
        <v>186</v>
      </c>
      <c r="H5" s="17">
        <f>SUM(F5:G5)</f>
        <v>246.93333333333331</v>
      </c>
      <c r="I5" s="18">
        <f>H5*E5</f>
        <v>493.86666666666662</v>
      </c>
      <c r="J5" s="125"/>
      <c r="K5" s="125"/>
      <c r="L5" s="125"/>
    </row>
    <row r="6" spans="1:12" s="7" customFormat="1" x14ac:dyDescent="0.25">
      <c r="A6" s="28" t="s">
        <v>21</v>
      </c>
      <c r="B6" s="16" t="s">
        <v>194</v>
      </c>
      <c r="C6" s="70" t="s">
        <v>36</v>
      </c>
      <c r="D6" s="30" t="s">
        <v>45</v>
      </c>
      <c r="E6" s="73">
        <v>1</v>
      </c>
      <c r="F6" s="17">
        <v>233.68333333333331</v>
      </c>
      <c r="G6" s="20" t="s">
        <v>186</v>
      </c>
      <c r="H6" s="17">
        <f t="shared" ref="H6:H18" si="0">SUM(F6:G6)</f>
        <v>233.68333333333331</v>
      </c>
      <c r="I6" s="18">
        <f t="shared" ref="I6:I18" si="1">H6*E6</f>
        <v>233.68333333333331</v>
      </c>
      <c r="J6" s="125"/>
      <c r="K6" s="125"/>
      <c r="L6" s="125"/>
    </row>
    <row r="7" spans="1:12" s="7" customFormat="1" x14ac:dyDescent="0.25">
      <c r="A7" s="28" t="s">
        <v>22</v>
      </c>
      <c r="B7" s="16" t="s">
        <v>194</v>
      </c>
      <c r="C7" s="70" t="s">
        <v>37</v>
      </c>
      <c r="D7" s="30" t="s">
        <v>45</v>
      </c>
      <c r="E7" s="73">
        <v>2</v>
      </c>
      <c r="F7" s="17">
        <v>212.71666666666667</v>
      </c>
      <c r="G7" s="20" t="s">
        <v>186</v>
      </c>
      <c r="H7" s="17">
        <f t="shared" si="0"/>
        <v>212.71666666666667</v>
      </c>
      <c r="I7" s="18">
        <f t="shared" si="1"/>
        <v>425.43333333333334</v>
      </c>
      <c r="J7" s="125"/>
      <c r="K7" s="125"/>
      <c r="L7" s="125"/>
    </row>
    <row r="8" spans="1:12" s="7" customFormat="1" x14ac:dyDescent="0.25">
      <c r="A8" s="28" t="s">
        <v>23</v>
      </c>
      <c r="B8" s="16" t="s">
        <v>194</v>
      </c>
      <c r="C8" s="70" t="s">
        <v>38</v>
      </c>
      <c r="D8" s="30" t="s">
        <v>45</v>
      </c>
      <c r="E8" s="73">
        <v>1</v>
      </c>
      <c r="F8" s="17">
        <v>191.63333333333333</v>
      </c>
      <c r="G8" s="20" t="s">
        <v>186</v>
      </c>
      <c r="H8" s="17">
        <f t="shared" si="0"/>
        <v>191.63333333333333</v>
      </c>
      <c r="I8" s="18">
        <f t="shared" si="1"/>
        <v>191.63333333333333</v>
      </c>
      <c r="J8" s="125"/>
      <c r="K8" s="125"/>
      <c r="L8" s="125"/>
    </row>
    <row r="9" spans="1:12" s="7" customFormat="1" x14ac:dyDescent="0.25">
      <c r="A9" s="28" t="s">
        <v>24</v>
      </c>
      <c r="B9" s="16" t="s">
        <v>194</v>
      </c>
      <c r="C9" s="70" t="s">
        <v>39</v>
      </c>
      <c r="D9" s="30" t="s">
        <v>45</v>
      </c>
      <c r="E9" s="73">
        <v>1</v>
      </c>
      <c r="F9" s="17">
        <v>188.20000000000002</v>
      </c>
      <c r="G9" s="20" t="s">
        <v>186</v>
      </c>
      <c r="H9" s="17">
        <f t="shared" si="0"/>
        <v>188.20000000000002</v>
      </c>
      <c r="I9" s="18">
        <f t="shared" si="1"/>
        <v>188.20000000000002</v>
      </c>
      <c r="J9" s="125"/>
      <c r="K9" s="125"/>
      <c r="L9" s="125"/>
    </row>
    <row r="10" spans="1:12" s="7" customFormat="1" x14ac:dyDescent="0.25">
      <c r="A10" s="28" t="s">
        <v>25</v>
      </c>
      <c r="B10" s="16" t="s">
        <v>194</v>
      </c>
      <c r="C10" s="70" t="s">
        <v>40</v>
      </c>
      <c r="D10" s="30" t="s">
        <v>45</v>
      </c>
      <c r="E10" s="73">
        <v>1</v>
      </c>
      <c r="F10" s="17">
        <v>139.76666666666668</v>
      </c>
      <c r="G10" s="20" t="s">
        <v>186</v>
      </c>
      <c r="H10" s="17">
        <f t="shared" si="0"/>
        <v>139.76666666666668</v>
      </c>
      <c r="I10" s="18">
        <f t="shared" si="1"/>
        <v>139.76666666666668</v>
      </c>
      <c r="J10" s="125"/>
      <c r="K10" s="125"/>
      <c r="L10" s="125"/>
    </row>
    <row r="11" spans="1:12" s="7" customFormat="1" x14ac:dyDescent="0.25">
      <c r="A11" s="28" t="s">
        <v>26</v>
      </c>
      <c r="B11" s="16" t="s">
        <v>194</v>
      </c>
      <c r="C11" s="70" t="s">
        <v>41</v>
      </c>
      <c r="D11" s="30" t="s">
        <v>45</v>
      </c>
      <c r="E11" s="73">
        <v>1</v>
      </c>
      <c r="F11" s="17">
        <v>129.5</v>
      </c>
      <c r="G11" s="20" t="s">
        <v>186</v>
      </c>
      <c r="H11" s="17">
        <f t="shared" si="0"/>
        <v>129.5</v>
      </c>
      <c r="I11" s="18">
        <f t="shared" si="1"/>
        <v>129.5</v>
      </c>
      <c r="J11" s="125"/>
      <c r="K11" s="125"/>
      <c r="L11" s="125"/>
    </row>
    <row r="12" spans="1:12" s="7" customFormat="1" x14ac:dyDescent="0.25">
      <c r="A12" s="28" t="s">
        <v>27</v>
      </c>
      <c r="B12" s="16" t="s">
        <v>194</v>
      </c>
      <c r="C12" s="70" t="s">
        <v>42</v>
      </c>
      <c r="D12" s="30" t="s">
        <v>45</v>
      </c>
      <c r="E12" s="73">
        <v>1</v>
      </c>
      <c r="F12" s="17">
        <v>112.18333333333334</v>
      </c>
      <c r="G12" s="20" t="s">
        <v>186</v>
      </c>
      <c r="H12" s="17">
        <f t="shared" si="0"/>
        <v>112.18333333333334</v>
      </c>
      <c r="I12" s="18">
        <f t="shared" si="1"/>
        <v>112.18333333333334</v>
      </c>
      <c r="J12" s="125"/>
      <c r="K12" s="125"/>
      <c r="L12" s="125"/>
    </row>
    <row r="13" spans="1:12" s="7" customFormat="1" x14ac:dyDescent="0.25">
      <c r="A13" s="28" t="s">
        <v>28</v>
      </c>
      <c r="B13" s="16" t="s">
        <v>194</v>
      </c>
      <c r="C13" s="70" t="s">
        <v>43</v>
      </c>
      <c r="D13" s="30" t="s">
        <v>45</v>
      </c>
      <c r="E13" s="73">
        <v>1</v>
      </c>
      <c r="F13" s="17">
        <v>72.95</v>
      </c>
      <c r="G13" s="20" t="s">
        <v>186</v>
      </c>
      <c r="H13" s="17">
        <f t="shared" si="0"/>
        <v>72.95</v>
      </c>
      <c r="I13" s="18">
        <f t="shared" si="1"/>
        <v>72.95</v>
      </c>
      <c r="J13" s="125"/>
      <c r="K13" s="125"/>
      <c r="L13" s="125"/>
    </row>
    <row r="14" spans="1:12" s="7" customFormat="1" x14ac:dyDescent="0.25">
      <c r="A14" s="28" t="s">
        <v>29</v>
      </c>
      <c r="B14" s="16" t="s">
        <v>194</v>
      </c>
      <c r="C14" s="70" t="s">
        <v>44</v>
      </c>
      <c r="D14" s="30" t="s">
        <v>45</v>
      </c>
      <c r="E14" s="73">
        <v>1</v>
      </c>
      <c r="F14" s="17">
        <v>86.55</v>
      </c>
      <c r="G14" s="20" t="s">
        <v>186</v>
      </c>
      <c r="H14" s="17">
        <f t="shared" si="0"/>
        <v>86.55</v>
      </c>
      <c r="I14" s="18">
        <f t="shared" si="1"/>
        <v>86.55</v>
      </c>
      <c r="J14" s="125"/>
      <c r="K14" s="125"/>
      <c r="L14" s="125"/>
    </row>
    <row r="15" spans="1:12" s="7" customFormat="1" x14ac:dyDescent="0.25">
      <c r="A15" s="28" t="s">
        <v>30</v>
      </c>
      <c r="B15" s="16" t="s">
        <v>194</v>
      </c>
      <c r="C15" s="70" t="s">
        <v>43</v>
      </c>
      <c r="D15" s="30" t="s">
        <v>45</v>
      </c>
      <c r="E15" s="73">
        <v>1</v>
      </c>
      <c r="F15" s="17">
        <v>72.95</v>
      </c>
      <c r="G15" s="20" t="s">
        <v>186</v>
      </c>
      <c r="H15" s="17">
        <f t="shared" si="0"/>
        <v>72.95</v>
      </c>
      <c r="I15" s="18">
        <f t="shared" si="1"/>
        <v>72.95</v>
      </c>
      <c r="J15" s="125"/>
      <c r="K15" s="125"/>
      <c r="L15" s="125"/>
    </row>
    <row r="16" spans="1:12" s="7" customFormat="1" x14ac:dyDescent="0.25">
      <c r="A16" s="28" t="s">
        <v>31</v>
      </c>
      <c r="B16" s="16" t="s">
        <v>194</v>
      </c>
      <c r="C16" s="70" t="s">
        <v>43</v>
      </c>
      <c r="D16" s="30" t="s">
        <v>45</v>
      </c>
      <c r="E16" s="73">
        <v>1</v>
      </c>
      <c r="F16" s="17">
        <v>72.95</v>
      </c>
      <c r="G16" s="20" t="s">
        <v>186</v>
      </c>
      <c r="H16" s="17">
        <f t="shared" si="0"/>
        <v>72.95</v>
      </c>
      <c r="I16" s="18">
        <f t="shared" si="1"/>
        <v>72.95</v>
      </c>
      <c r="J16" s="125"/>
      <c r="K16" s="125"/>
      <c r="L16" s="125"/>
    </row>
    <row r="17" spans="1:12" s="7" customFormat="1" x14ac:dyDescent="0.25">
      <c r="A17" s="28" t="s">
        <v>32</v>
      </c>
      <c r="B17" s="16" t="s">
        <v>194</v>
      </c>
      <c r="C17" s="70" t="s">
        <v>43</v>
      </c>
      <c r="D17" s="30" t="s">
        <v>45</v>
      </c>
      <c r="E17" s="73">
        <v>1</v>
      </c>
      <c r="F17" s="17">
        <v>72.95</v>
      </c>
      <c r="G17" s="20" t="s">
        <v>186</v>
      </c>
      <c r="H17" s="17">
        <f t="shared" si="0"/>
        <v>72.95</v>
      </c>
      <c r="I17" s="18">
        <f t="shared" si="1"/>
        <v>72.95</v>
      </c>
      <c r="J17" s="125"/>
      <c r="K17" s="125"/>
      <c r="L17" s="125"/>
    </row>
    <row r="18" spans="1:12" s="7" customFormat="1" x14ac:dyDescent="0.25">
      <c r="A18" s="28" t="s">
        <v>33</v>
      </c>
      <c r="B18" s="16" t="s">
        <v>194</v>
      </c>
      <c r="C18" s="70" t="s">
        <v>43</v>
      </c>
      <c r="D18" s="30" t="s">
        <v>45</v>
      </c>
      <c r="E18" s="73">
        <v>1</v>
      </c>
      <c r="F18" s="17">
        <v>72.95</v>
      </c>
      <c r="G18" s="20" t="s">
        <v>186</v>
      </c>
      <c r="H18" s="17">
        <f t="shared" si="0"/>
        <v>72.95</v>
      </c>
      <c r="I18" s="18">
        <f t="shared" si="1"/>
        <v>72.95</v>
      </c>
      <c r="J18" s="125"/>
      <c r="K18" s="125"/>
      <c r="L18" s="125"/>
    </row>
    <row r="19" spans="1:12" s="7" customFormat="1" x14ac:dyDescent="0.25">
      <c r="A19" s="28"/>
      <c r="B19" s="16"/>
      <c r="C19" s="72"/>
      <c r="D19" s="30"/>
      <c r="E19" s="73"/>
      <c r="F19" s="17"/>
      <c r="G19" s="20" t="s">
        <v>186</v>
      </c>
      <c r="H19" s="17"/>
      <c r="I19" s="18"/>
      <c r="J19" s="125"/>
      <c r="K19" s="125"/>
      <c r="L19" s="125"/>
    </row>
    <row r="20" spans="1:12" s="7" customFormat="1" ht="30" x14ac:dyDescent="0.25">
      <c r="A20" s="28" t="s">
        <v>9</v>
      </c>
      <c r="B20" s="16"/>
      <c r="C20" s="70" t="s">
        <v>133</v>
      </c>
      <c r="D20" s="30"/>
      <c r="E20" s="73"/>
      <c r="F20" s="17"/>
      <c r="G20" s="20" t="s">
        <v>186</v>
      </c>
      <c r="H20" s="17"/>
      <c r="I20" s="18"/>
      <c r="J20" s="125"/>
      <c r="K20" s="125"/>
      <c r="L20" s="125"/>
    </row>
    <row r="21" spans="1:12" s="7" customFormat="1" x14ac:dyDescent="0.25">
      <c r="A21" s="28" t="s">
        <v>131</v>
      </c>
      <c r="B21" s="16" t="s">
        <v>194</v>
      </c>
      <c r="C21" s="70" t="s">
        <v>46</v>
      </c>
      <c r="D21" s="30" t="s">
        <v>45</v>
      </c>
      <c r="E21" s="73">
        <v>6</v>
      </c>
      <c r="F21" s="17">
        <v>754.95</v>
      </c>
      <c r="G21" s="20" t="s">
        <v>186</v>
      </c>
      <c r="H21" s="17">
        <f>SUM(F21:G21)</f>
        <v>754.95</v>
      </c>
      <c r="I21" s="18">
        <f t="shared" ref="I21:I22" si="2">H21*E21</f>
        <v>4529.7000000000007</v>
      </c>
      <c r="J21" s="125"/>
      <c r="K21" s="125"/>
      <c r="L21" s="125"/>
    </row>
    <row r="22" spans="1:12" s="7" customFormat="1" x14ac:dyDescent="0.25">
      <c r="A22" s="28" t="s">
        <v>132</v>
      </c>
      <c r="B22" s="16" t="s">
        <v>194</v>
      </c>
      <c r="C22" s="70" t="s">
        <v>47</v>
      </c>
      <c r="D22" s="30" t="s">
        <v>45</v>
      </c>
      <c r="E22" s="73">
        <v>2</v>
      </c>
      <c r="F22" s="17">
        <v>795.62</v>
      </c>
      <c r="G22" s="20" t="s">
        <v>186</v>
      </c>
      <c r="H22" s="17">
        <f>SUM(F22:G22)</f>
        <v>795.62</v>
      </c>
      <c r="I22" s="18">
        <f t="shared" si="2"/>
        <v>1591.24</v>
      </c>
      <c r="J22" s="125"/>
      <c r="K22" s="125"/>
      <c r="L22" s="125"/>
    </row>
    <row r="23" spans="1:12" s="7" customFormat="1" x14ac:dyDescent="0.25">
      <c r="A23" s="28"/>
      <c r="B23" s="16"/>
      <c r="C23" s="72"/>
      <c r="D23" s="30"/>
      <c r="E23" s="73"/>
      <c r="F23" s="17"/>
      <c r="G23" s="20" t="s">
        <v>186</v>
      </c>
      <c r="H23" s="17"/>
      <c r="I23" s="18"/>
      <c r="J23" s="125"/>
      <c r="K23" s="125"/>
      <c r="L23" s="125"/>
    </row>
    <row r="24" spans="1:12" s="7" customFormat="1" ht="30" x14ac:dyDescent="0.25">
      <c r="A24" s="28" t="s">
        <v>10</v>
      </c>
      <c r="B24" s="16"/>
      <c r="C24" s="70" t="s">
        <v>134</v>
      </c>
      <c r="D24" s="30"/>
      <c r="E24" s="73"/>
      <c r="F24" s="17"/>
      <c r="G24" s="20" t="s">
        <v>186</v>
      </c>
      <c r="H24" s="17"/>
      <c r="I24" s="18"/>
      <c r="J24" s="125"/>
      <c r="K24" s="125"/>
      <c r="L24" s="125"/>
    </row>
    <row r="25" spans="1:12" s="7" customFormat="1" x14ac:dyDescent="0.25">
      <c r="A25" s="28" t="s">
        <v>135</v>
      </c>
      <c r="B25" s="16" t="s">
        <v>194</v>
      </c>
      <c r="C25" s="70" t="s">
        <v>48</v>
      </c>
      <c r="D25" s="30" t="s">
        <v>45</v>
      </c>
      <c r="E25" s="73">
        <v>3</v>
      </c>
      <c r="F25" s="17">
        <v>2008.95</v>
      </c>
      <c r="G25" s="20" t="s">
        <v>186</v>
      </c>
      <c r="H25" s="17">
        <f>SUM(F25:G25)</f>
        <v>2008.95</v>
      </c>
      <c r="I25" s="18">
        <f t="shared" ref="I25:I26" si="3">H25*E25</f>
        <v>6026.85</v>
      </c>
      <c r="J25" s="125"/>
      <c r="K25" s="125"/>
      <c r="L25" s="125"/>
    </row>
    <row r="26" spans="1:12" s="7" customFormat="1" x14ac:dyDescent="0.25">
      <c r="A26" s="28" t="s">
        <v>136</v>
      </c>
      <c r="B26" s="16" t="s">
        <v>194</v>
      </c>
      <c r="C26" s="70" t="s">
        <v>34</v>
      </c>
      <c r="D26" s="30" t="s">
        <v>45</v>
      </c>
      <c r="E26" s="73">
        <v>3</v>
      </c>
      <c r="F26" s="17">
        <v>509.55</v>
      </c>
      <c r="G26" s="20" t="s">
        <v>186</v>
      </c>
      <c r="H26" s="17">
        <f>SUM(F26:G26)</f>
        <v>509.55</v>
      </c>
      <c r="I26" s="18">
        <f t="shared" si="3"/>
        <v>1528.65</v>
      </c>
      <c r="J26" s="125"/>
      <c r="K26" s="125"/>
      <c r="L26" s="125"/>
    </row>
    <row r="27" spans="1:12" s="7" customFormat="1" x14ac:dyDescent="0.25">
      <c r="A27" s="28"/>
      <c r="B27" s="16"/>
      <c r="C27" s="72"/>
      <c r="D27" s="30"/>
      <c r="E27" s="73"/>
      <c r="F27" s="17"/>
      <c r="G27" s="20" t="s">
        <v>186</v>
      </c>
      <c r="H27" s="17"/>
      <c r="I27" s="18"/>
      <c r="J27" s="125"/>
      <c r="K27" s="125"/>
      <c r="L27" s="125"/>
    </row>
    <row r="28" spans="1:12" s="7" customFormat="1" x14ac:dyDescent="0.25">
      <c r="A28" s="28" t="s">
        <v>11</v>
      </c>
      <c r="B28" s="16"/>
      <c r="C28" s="70" t="s">
        <v>140</v>
      </c>
      <c r="D28" s="16"/>
      <c r="E28" s="20"/>
      <c r="F28" s="17"/>
      <c r="G28" s="20" t="s">
        <v>186</v>
      </c>
      <c r="H28" s="17"/>
      <c r="I28" s="18"/>
      <c r="J28" s="125"/>
      <c r="K28" s="125"/>
      <c r="L28" s="125"/>
    </row>
    <row r="29" spans="1:12" s="7" customFormat="1" x14ac:dyDescent="0.25">
      <c r="A29" s="28" t="s">
        <v>137</v>
      </c>
      <c r="B29" s="16" t="s">
        <v>194</v>
      </c>
      <c r="C29" s="70" t="s">
        <v>49</v>
      </c>
      <c r="D29" s="30" t="s">
        <v>45</v>
      </c>
      <c r="E29" s="20">
        <v>6</v>
      </c>
      <c r="F29" s="17">
        <v>198</v>
      </c>
      <c r="G29" s="20" t="s">
        <v>186</v>
      </c>
      <c r="H29" s="17">
        <f t="shared" ref="H29:H31" si="4">SUM(F29:G29)</f>
        <v>198</v>
      </c>
      <c r="I29" s="18">
        <f t="shared" ref="I29:I31" si="5">H29*E29</f>
        <v>1188</v>
      </c>
      <c r="J29" s="125"/>
      <c r="K29" s="125"/>
      <c r="L29" s="125"/>
    </row>
    <row r="30" spans="1:12" s="7" customFormat="1" x14ac:dyDescent="0.25">
      <c r="A30" s="28" t="s">
        <v>138</v>
      </c>
      <c r="B30" s="16" t="s">
        <v>194</v>
      </c>
      <c r="C30" s="70" t="s">
        <v>50</v>
      </c>
      <c r="D30" s="30" t="s">
        <v>45</v>
      </c>
      <c r="E30" s="20">
        <v>6</v>
      </c>
      <c r="F30" s="17">
        <v>198</v>
      </c>
      <c r="G30" s="20" t="s">
        <v>186</v>
      </c>
      <c r="H30" s="17">
        <f t="shared" si="4"/>
        <v>198</v>
      </c>
      <c r="I30" s="18">
        <f t="shared" si="5"/>
        <v>1188</v>
      </c>
      <c r="J30" s="125"/>
      <c r="K30" s="125"/>
      <c r="L30" s="125"/>
    </row>
    <row r="31" spans="1:12" s="7" customFormat="1" x14ac:dyDescent="0.25">
      <c r="A31" s="28" t="s">
        <v>139</v>
      </c>
      <c r="B31" s="16" t="s">
        <v>194</v>
      </c>
      <c r="C31" s="70" t="s">
        <v>51</v>
      </c>
      <c r="D31" s="30" t="s">
        <v>45</v>
      </c>
      <c r="E31" s="20">
        <v>4</v>
      </c>
      <c r="F31" s="17">
        <v>95.7</v>
      </c>
      <c r="G31" s="20" t="s">
        <v>186</v>
      </c>
      <c r="H31" s="17">
        <f t="shared" si="4"/>
        <v>95.7</v>
      </c>
      <c r="I31" s="18">
        <f t="shared" si="5"/>
        <v>382.8</v>
      </c>
      <c r="J31" s="125"/>
      <c r="K31" s="125"/>
      <c r="L31" s="125"/>
    </row>
    <row r="32" spans="1:12" s="7" customFormat="1" x14ac:dyDescent="0.25">
      <c r="A32" s="28"/>
      <c r="B32" s="16"/>
      <c r="C32" s="72"/>
      <c r="D32" s="30"/>
      <c r="E32" s="20"/>
      <c r="F32" s="17"/>
      <c r="G32" s="17"/>
      <c r="H32" s="17"/>
      <c r="I32" s="18"/>
      <c r="J32" s="125"/>
      <c r="K32" s="125"/>
      <c r="L32" s="125"/>
    </row>
    <row r="33" spans="1:12" s="7" customFormat="1" ht="30" x14ac:dyDescent="0.25">
      <c r="A33" s="38">
        <v>2</v>
      </c>
      <c r="B33" s="29"/>
      <c r="C33" s="68" t="s">
        <v>52</v>
      </c>
      <c r="D33" s="39"/>
      <c r="E33" s="40"/>
      <c r="F33" s="41"/>
      <c r="G33" s="41"/>
      <c r="H33" s="41"/>
      <c r="I33" s="121">
        <f>SUM(I34:I38)</f>
        <v>15480.353333333333</v>
      </c>
      <c r="J33" s="125"/>
      <c r="K33" s="125"/>
      <c r="L33" s="125"/>
    </row>
    <row r="34" spans="1:12" s="7" customFormat="1" x14ac:dyDescent="0.25">
      <c r="A34" s="28" t="s">
        <v>53</v>
      </c>
      <c r="B34" s="16" t="s">
        <v>194</v>
      </c>
      <c r="C34" s="72" t="s">
        <v>58</v>
      </c>
      <c r="D34" s="30" t="s">
        <v>45</v>
      </c>
      <c r="E34" s="20">
        <v>176</v>
      </c>
      <c r="F34" s="17">
        <v>47.533333333333339</v>
      </c>
      <c r="G34" s="20" t="s">
        <v>186</v>
      </c>
      <c r="H34" s="17">
        <f t="shared" ref="H34:H38" si="6">SUM(F34:G34)</f>
        <v>47.533333333333339</v>
      </c>
      <c r="I34" s="18">
        <f t="shared" ref="I34:I38" si="7">H34*E34</f>
        <v>8365.8666666666668</v>
      </c>
      <c r="J34" s="125">
        <f>0.12*2</f>
        <v>0.24</v>
      </c>
      <c r="K34" s="125">
        <v>176</v>
      </c>
      <c r="L34" s="125">
        <f>K34*J34</f>
        <v>42.239999999999995</v>
      </c>
    </row>
    <row r="35" spans="1:12" s="7" customFormat="1" x14ac:dyDescent="0.25">
      <c r="A35" s="28" t="s">
        <v>54</v>
      </c>
      <c r="B35" s="16" t="s">
        <v>194</v>
      </c>
      <c r="C35" s="72" t="s">
        <v>59</v>
      </c>
      <c r="D35" s="30" t="s">
        <v>45</v>
      </c>
      <c r="E35" s="20">
        <v>19</v>
      </c>
      <c r="F35" s="17">
        <v>49.433333333333337</v>
      </c>
      <c r="G35" s="20" t="s">
        <v>186</v>
      </c>
      <c r="H35" s="17">
        <f t="shared" si="6"/>
        <v>49.433333333333337</v>
      </c>
      <c r="I35" s="18">
        <f t="shared" si="7"/>
        <v>939.23333333333335</v>
      </c>
      <c r="J35" s="125">
        <f>0.12*2.3</f>
        <v>0.27599999999999997</v>
      </c>
      <c r="K35" s="127">
        <v>19</v>
      </c>
      <c r="L35" s="125">
        <f t="shared" ref="L35:L38" si="8">K35*J35</f>
        <v>5.2439999999999998</v>
      </c>
    </row>
    <row r="36" spans="1:12" s="7" customFormat="1" x14ac:dyDescent="0.25">
      <c r="A36" s="28" t="s">
        <v>55</v>
      </c>
      <c r="B36" s="16" t="s">
        <v>194</v>
      </c>
      <c r="C36" s="72" t="s">
        <v>60</v>
      </c>
      <c r="D36" s="30" t="s">
        <v>45</v>
      </c>
      <c r="E36" s="20">
        <v>70.400000000000006</v>
      </c>
      <c r="F36" s="17">
        <v>50.4</v>
      </c>
      <c r="G36" s="20" t="s">
        <v>186</v>
      </c>
      <c r="H36" s="17">
        <f t="shared" si="6"/>
        <v>50.4</v>
      </c>
      <c r="I36" s="18">
        <f t="shared" si="7"/>
        <v>3548.1600000000003</v>
      </c>
      <c r="J36" s="125">
        <f>0.12*2.45</f>
        <v>0.29399999999999998</v>
      </c>
      <c r="K36" s="127">
        <v>70.400000000000006</v>
      </c>
      <c r="L36" s="125">
        <f t="shared" si="8"/>
        <v>20.697600000000001</v>
      </c>
    </row>
    <row r="37" spans="1:12" s="7" customFormat="1" x14ac:dyDescent="0.25">
      <c r="A37" s="28" t="s">
        <v>56</v>
      </c>
      <c r="B37" s="16" t="s">
        <v>194</v>
      </c>
      <c r="C37" s="72" t="s">
        <v>61</v>
      </c>
      <c r="D37" s="30" t="s">
        <v>45</v>
      </c>
      <c r="E37" s="20">
        <v>8.8000000000000007</v>
      </c>
      <c r="F37" s="17">
        <v>51.366666666666674</v>
      </c>
      <c r="G37" s="20" t="s">
        <v>186</v>
      </c>
      <c r="H37" s="17">
        <f t="shared" si="6"/>
        <v>51.366666666666674</v>
      </c>
      <c r="I37" s="18">
        <f t="shared" si="7"/>
        <v>452.02666666666676</v>
      </c>
      <c r="J37" s="125">
        <f>0.12*2.6</f>
        <v>0.312</v>
      </c>
      <c r="K37" s="127">
        <v>8.8000000000000007</v>
      </c>
      <c r="L37" s="125">
        <f t="shared" si="8"/>
        <v>2.7456</v>
      </c>
    </row>
    <row r="38" spans="1:12" s="7" customFormat="1" x14ac:dyDescent="0.25">
      <c r="A38" s="28" t="s">
        <v>57</v>
      </c>
      <c r="B38" s="16" t="s">
        <v>194</v>
      </c>
      <c r="C38" s="72" t="s">
        <v>59</v>
      </c>
      <c r="D38" s="30" t="s">
        <v>45</v>
      </c>
      <c r="E38" s="20">
        <v>44</v>
      </c>
      <c r="F38" s="17">
        <v>49.433333333333337</v>
      </c>
      <c r="G38" s="20" t="s">
        <v>186</v>
      </c>
      <c r="H38" s="17">
        <f t="shared" si="6"/>
        <v>49.433333333333337</v>
      </c>
      <c r="I38" s="18">
        <f t="shared" si="7"/>
        <v>2175.0666666666666</v>
      </c>
      <c r="J38" s="125">
        <f>0.12*2.3</f>
        <v>0.27599999999999997</v>
      </c>
      <c r="K38" s="127">
        <v>44</v>
      </c>
      <c r="L38" s="129">
        <f t="shared" si="8"/>
        <v>12.143999999999998</v>
      </c>
    </row>
    <row r="39" spans="1:12" s="7" customFormat="1" x14ac:dyDescent="0.25">
      <c r="A39" s="28"/>
      <c r="B39" s="16"/>
      <c r="C39" s="72"/>
      <c r="D39" s="30"/>
      <c r="E39" s="20"/>
      <c r="F39" s="17"/>
      <c r="G39" s="17"/>
      <c r="H39" s="17"/>
      <c r="I39" s="18"/>
      <c r="J39" s="125"/>
      <c r="K39" s="125"/>
      <c r="L39" s="125">
        <f>SUM(L34:L38)</f>
        <v>83.071200000000005</v>
      </c>
    </row>
    <row r="40" spans="1:12" s="7" customFormat="1" ht="30" x14ac:dyDescent="0.25">
      <c r="A40" s="38">
        <v>3</v>
      </c>
      <c r="B40" s="29"/>
      <c r="C40" s="68" t="s">
        <v>62</v>
      </c>
      <c r="D40" s="39"/>
      <c r="E40" s="40"/>
      <c r="F40" s="41"/>
      <c r="G40" s="41"/>
      <c r="H40" s="41"/>
      <c r="I40" s="121">
        <f>SUM(I41:I47)</f>
        <v>3131.356666666667</v>
      </c>
      <c r="J40" s="125"/>
      <c r="K40" s="125"/>
      <c r="L40" s="125"/>
    </row>
    <row r="41" spans="1:12" s="7" customFormat="1" x14ac:dyDescent="0.25">
      <c r="A41" s="28" t="s">
        <v>63</v>
      </c>
      <c r="B41" s="16" t="s">
        <v>194</v>
      </c>
      <c r="C41" s="72" t="s">
        <v>70</v>
      </c>
      <c r="D41" s="30" t="s">
        <v>45</v>
      </c>
      <c r="E41" s="20">
        <v>88</v>
      </c>
      <c r="F41" s="17">
        <v>22.963333333333335</v>
      </c>
      <c r="G41" s="20" t="s">
        <v>186</v>
      </c>
      <c r="H41" s="17">
        <f t="shared" ref="H41:H47" si="9">SUM(F41:G41)</f>
        <v>22.963333333333335</v>
      </c>
      <c r="I41" s="18">
        <f t="shared" ref="I41:I47" si="10">H41*E41</f>
        <v>2020.7733333333335</v>
      </c>
      <c r="J41" s="125"/>
      <c r="K41" s="125"/>
      <c r="L41" s="125"/>
    </row>
    <row r="42" spans="1:12" s="7" customFormat="1" x14ac:dyDescent="0.25">
      <c r="A42" s="28" t="s">
        <v>64</v>
      </c>
      <c r="B42" s="16" t="s">
        <v>194</v>
      </c>
      <c r="C42" s="72" t="s">
        <v>71</v>
      </c>
      <c r="D42" s="30" t="s">
        <v>45</v>
      </c>
      <c r="E42" s="20">
        <v>21</v>
      </c>
      <c r="F42" s="17">
        <v>24.963333333333328</v>
      </c>
      <c r="G42" s="20" t="s">
        <v>186</v>
      </c>
      <c r="H42" s="17">
        <f t="shared" si="9"/>
        <v>24.963333333333328</v>
      </c>
      <c r="I42" s="18">
        <f t="shared" si="10"/>
        <v>524.2299999999999</v>
      </c>
      <c r="J42" s="125"/>
      <c r="K42" s="125"/>
      <c r="L42" s="125"/>
    </row>
    <row r="43" spans="1:12" s="7" customFormat="1" x14ac:dyDescent="0.25">
      <c r="A43" s="28" t="s">
        <v>65</v>
      </c>
      <c r="B43" s="16" t="s">
        <v>194</v>
      </c>
      <c r="C43" s="72" t="s">
        <v>72</v>
      </c>
      <c r="D43" s="30" t="s">
        <v>45</v>
      </c>
      <c r="E43" s="20">
        <v>7</v>
      </c>
      <c r="F43" s="17">
        <v>26.363333333333333</v>
      </c>
      <c r="G43" s="20" t="s">
        <v>186</v>
      </c>
      <c r="H43" s="17">
        <f t="shared" si="9"/>
        <v>26.363333333333333</v>
      </c>
      <c r="I43" s="18">
        <f t="shared" si="10"/>
        <v>184.54333333333332</v>
      </c>
      <c r="J43" s="125"/>
      <c r="K43" s="125"/>
      <c r="L43" s="125"/>
    </row>
    <row r="44" spans="1:12" s="7" customFormat="1" x14ac:dyDescent="0.25">
      <c r="A44" s="28" t="s">
        <v>66</v>
      </c>
      <c r="B44" s="16" t="s">
        <v>194</v>
      </c>
      <c r="C44" s="72" t="s">
        <v>73</v>
      </c>
      <c r="D44" s="30" t="s">
        <v>45</v>
      </c>
      <c r="E44" s="20">
        <v>4</v>
      </c>
      <c r="F44" s="17">
        <v>22.996666666666666</v>
      </c>
      <c r="G44" s="20" t="s">
        <v>186</v>
      </c>
      <c r="H44" s="17">
        <f t="shared" si="9"/>
        <v>22.996666666666666</v>
      </c>
      <c r="I44" s="18">
        <f t="shared" si="10"/>
        <v>91.986666666666665</v>
      </c>
      <c r="J44" s="125"/>
      <c r="K44" s="125"/>
      <c r="L44" s="125"/>
    </row>
    <row r="45" spans="1:12" s="7" customFormat="1" x14ac:dyDescent="0.25">
      <c r="A45" s="28" t="s">
        <v>67</v>
      </c>
      <c r="B45" s="16" t="s">
        <v>194</v>
      </c>
      <c r="C45" s="72" t="s">
        <v>74</v>
      </c>
      <c r="D45" s="30" t="s">
        <v>45</v>
      </c>
      <c r="E45" s="20">
        <v>3</v>
      </c>
      <c r="F45" s="17">
        <v>22.796666666666667</v>
      </c>
      <c r="G45" s="20" t="s">
        <v>186</v>
      </c>
      <c r="H45" s="17">
        <f t="shared" si="9"/>
        <v>22.796666666666667</v>
      </c>
      <c r="I45" s="18">
        <f t="shared" si="10"/>
        <v>68.39</v>
      </c>
      <c r="J45" s="125"/>
      <c r="K45" s="125"/>
      <c r="L45" s="125"/>
    </row>
    <row r="46" spans="1:12" s="7" customFormat="1" x14ac:dyDescent="0.25">
      <c r="A46" s="28" t="s">
        <v>68</v>
      </c>
      <c r="B46" s="16" t="s">
        <v>194</v>
      </c>
      <c r="C46" s="72" t="s">
        <v>75</v>
      </c>
      <c r="D46" s="30" t="s">
        <v>45</v>
      </c>
      <c r="E46" s="20">
        <v>8</v>
      </c>
      <c r="F46" s="17">
        <v>23.863333333333333</v>
      </c>
      <c r="G46" s="20" t="s">
        <v>186</v>
      </c>
      <c r="H46" s="17">
        <f t="shared" si="9"/>
        <v>23.863333333333333</v>
      </c>
      <c r="I46" s="18">
        <f t="shared" si="10"/>
        <v>190.90666666666667</v>
      </c>
      <c r="J46" s="125"/>
      <c r="K46" s="125"/>
      <c r="L46" s="125"/>
    </row>
    <row r="47" spans="1:12" s="7" customFormat="1" x14ac:dyDescent="0.25">
      <c r="A47" s="28" t="s">
        <v>69</v>
      </c>
      <c r="B47" s="16" t="s">
        <v>194</v>
      </c>
      <c r="C47" s="72" t="s">
        <v>76</v>
      </c>
      <c r="D47" s="30" t="s">
        <v>45</v>
      </c>
      <c r="E47" s="20">
        <v>2</v>
      </c>
      <c r="F47" s="17">
        <v>25.263333333333332</v>
      </c>
      <c r="G47" s="20" t="s">
        <v>186</v>
      </c>
      <c r="H47" s="17">
        <f t="shared" si="9"/>
        <v>25.263333333333332</v>
      </c>
      <c r="I47" s="18">
        <f t="shared" si="10"/>
        <v>50.526666666666664</v>
      </c>
      <c r="J47" s="125"/>
      <c r="K47" s="125"/>
      <c r="L47" s="125"/>
    </row>
    <row r="48" spans="1:12" s="7" customFormat="1" x14ac:dyDescent="0.25">
      <c r="A48" s="28"/>
      <c r="B48" s="16"/>
      <c r="C48" s="72"/>
      <c r="D48" s="30"/>
      <c r="E48" s="20"/>
      <c r="F48" s="17"/>
      <c r="G48" s="17"/>
      <c r="H48" s="17"/>
      <c r="I48" s="18"/>
      <c r="J48" s="125"/>
      <c r="K48" s="125"/>
      <c r="L48" s="125"/>
    </row>
    <row r="49" spans="1:13" s="7" customFormat="1" x14ac:dyDescent="0.25">
      <c r="A49" s="38">
        <v>4</v>
      </c>
      <c r="B49" s="99"/>
      <c r="C49" s="68" t="s">
        <v>77</v>
      </c>
      <c r="D49" s="39"/>
      <c r="E49" s="40"/>
      <c r="F49" s="41"/>
      <c r="G49" s="41"/>
      <c r="H49" s="41"/>
      <c r="I49" s="121">
        <f>SUM(I50:I53)</f>
        <v>65419</v>
      </c>
      <c r="J49" s="125"/>
      <c r="K49" s="125"/>
      <c r="L49" s="125"/>
    </row>
    <row r="50" spans="1:13" s="7" customFormat="1" x14ac:dyDescent="0.25">
      <c r="A50" s="52" t="s">
        <v>78</v>
      </c>
      <c r="B50" s="116" t="s">
        <v>181</v>
      </c>
      <c r="C50" s="115" t="s">
        <v>178</v>
      </c>
      <c r="D50" s="116" t="s">
        <v>179</v>
      </c>
      <c r="E50" s="117">
        <v>4400</v>
      </c>
      <c r="F50" s="118"/>
      <c r="G50" s="17">
        <v>7.97</v>
      </c>
      <c r="H50" s="90">
        <f>SUM(F50:G50)</f>
        <v>7.97</v>
      </c>
      <c r="I50" s="18">
        <f>H50*E50</f>
        <v>35068</v>
      </c>
      <c r="J50" s="169" t="s">
        <v>195</v>
      </c>
      <c r="K50" s="170"/>
      <c r="L50" s="170"/>
      <c r="M50" s="170"/>
    </row>
    <row r="51" spans="1:13" s="7" customFormat="1" x14ac:dyDescent="0.25">
      <c r="A51" s="52" t="s">
        <v>79</v>
      </c>
      <c r="B51" s="116" t="s">
        <v>182</v>
      </c>
      <c r="C51" s="115" t="s">
        <v>180</v>
      </c>
      <c r="D51" s="116" t="s">
        <v>179</v>
      </c>
      <c r="E51" s="117">
        <v>4400</v>
      </c>
      <c r="F51" s="118"/>
      <c r="G51" s="17">
        <v>6.55</v>
      </c>
      <c r="H51" s="90">
        <f>SUM(F51:G51)</f>
        <v>6.55</v>
      </c>
      <c r="I51" s="18">
        <f>H51*E51</f>
        <v>28820</v>
      </c>
      <c r="J51" s="169" t="s">
        <v>196</v>
      </c>
      <c r="K51" s="170"/>
      <c r="L51" s="170"/>
      <c r="M51" s="170"/>
    </row>
    <row r="52" spans="1:13" s="7" customFormat="1" x14ac:dyDescent="0.25">
      <c r="A52" s="52" t="s">
        <v>80</v>
      </c>
      <c r="B52" s="16" t="s">
        <v>194</v>
      </c>
      <c r="C52" s="115" t="s">
        <v>218</v>
      </c>
      <c r="D52" s="114" t="s">
        <v>177</v>
      </c>
      <c r="E52" s="20">
        <v>300</v>
      </c>
      <c r="F52" s="48"/>
      <c r="G52" s="119"/>
      <c r="H52" s="17">
        <v>2.54</v>
      </c>
      <c r="I52" s="18">
        <f>H52*E52</f>
        <v>762</v>
      </c>
      <c r="J52" s="125"/>
      <c r="K52" s="125"/>
      <c r="L52" s="125"/>
    </row>
    <row r="53" spans="1:13" s="7" customFormat="1" x14ac:dyDescent="0.25">
      <c r="A53" s="52" t="s">
        <v>185</v>
      </c>
      <c r="B53" s="116" t="s">
        <v>183</v>
      </c>
      <c r="C53" s="115" t="s">
        <v>184</v>
      </c>
      <c r="D53" s="116" t="s">
        <v>105</v>
      </c>
      <c r="E53" s="117">
        <v>100</v>
      </c>
      <c r="F53" s="48">
        <v>7.69</v>
      </c>
      <c r="G53" s="20" t="s">
        <v>186</v>
      </c>
      <c r="H53" s="90">
        <f>F53</f>
        <v>7.69</v>
      </c>
      <c r="I53" s="18">
        <f>H53*E53</f>
        <v>769</v>
      </c>
      <c r="J53" s="125"/>
      <c r="K53" s="125"/>
      <c r="L53" s="125"/>
    </row>
    <row r="54" spans="1:13" s="7" customFormat="1" x14ac:dyDescent="0.25">
      <c r="A54" s="52"/>
      <c r="B54" s="16"/>
      <c r="C54" s="70"/>
      <c r="D54" s="30"/>
      <c r="E54" s="20"/>
      <c r="F54" s="17"/>
      <c r="G54" s="17"/>
      <c r="H54" s="17"/>
      <c r="I54" s="18"/>
      <c r="J54" s="125"/>
      <c r="K54" s="125"/>
      <c r="L54" s="125"/>
    </row>
    <row r="55" spans="1:13" s="11" customFormat="1" x14ac:dyDescent="0.25">
      <c r="A55" s="10"/>
      <c r="B55" s="8"/>
      <c r="C55" s="8"/>
      <c r="D55" s="9"/>
      <c r="E55" s="12"/>
      <c r="F55" s="14"/>
      <c r="G55" s="14"/>
      <c r="H55" s="14"/>
      <c r="I55" s="15"/>
      <c r="J55" s="126"/>
      <c r="K55" s="126"/>
      <c r="L55" s="126"/>
    </row>
    <row r="56" spans="1:13" s="66" customFormat="1" ht="18" x14ac:dyDescent="0.25">
      <c r="A56" s="171" t="s">
        <v>129</v>
      </c>
      <c r="B56" s="172"/>
      <c r="C56" s="172"/>
      <c r="D56" s="172"/>
      <c r="E56" s="172"/>
      <c r="F56" s="172"/>
      <c r="G56" s="173"/>
      <c r="H56" s="151">
        <f>SUM(I3,I33,I40,I49)</f>
        <v>102831.51666666666</v>
      </c>
      <c r="I56" s="152"/>
      <c r="J56" s="125"/>
      <c r="K56" s="125"/>
      <c r="L56" s="125"/>
    </row>
    <row r="57" spans="1:13" s="66" customFormat="1" ht="18" x14ac:dyDescent="0.25">
      <c r="A57" s="174" t="s">
        <v>209</v>
      </c>
      <c r="B57" s="175"/>
      <c r="C57" s="175"/>
      <c r="D57" s="175"/>
      <c r="E57" s="175"/>
      <c r="F57" s="175"/>
      <c r="G57" s="176"/>
      <c r="H57" s="156">
        <f>H56*0.1</f>
        <v>10283.151666666667</v>
      </c>
      <c r="I57" s="157"/>
      <c r="J57" s="125"/>
      <c r="K57" s="125"/>
      <c r="L57" s="125"/>
    </row>
    <row r="58" spans="1:13" s="7" customFormat="1" ht="15.75" x14ac:dyDescent="0.25">
      <c r="A58" s="174" t="s">
        <v>15</v>
      </c>
      <c r="B58" s="175"/>
      <c r="C58" s="175"/>
      <c r="D58" s="175"/>
      <c r="E58" s="175"/>
      <c r="F58" s="175"/>
      <c r="G58" s="176"/>
      <c r="H58" s="156">
        <f>(H57+H56)*0.3</f>
        <v>33934.400499999996</v>
      </c>
      <c r="I58" s="157"/>
      <c r="J58" s="125"/>
      <c r="K58" s="125"/>
      <c r="L58" s="125"/>
    </row>
    <row r="59" spans="1:13" s="67" customFormat="1" ht="20.25" x14ac:dyDescent="0.25">
      <c r="A59" s="166" t="s">
        <v>12</v>
      </c>
      <c r="B59" s="167"/>
      <c r="C59" s="167"/>
      <c r="D59" s="167"/>
      <c r="E59" s="167"/>
      <c r="F59" s="167"/>
      <c r="G59" s="168"/>
      <c r="H59" s="161">
        <f>SUM(H56:I58)</f>
        <v>147049.06883333332</v>
      </c>
      <c r="I59" s="162"/>
      <c r="J59" s="125"/>
      <c r="K59" s="125"/>
      <c r="L59" s="125"/>
    </row>
  </sheetData>
  <mergeCells count="17">
    <mergeCell ref="I1:I2"/>
    <mergeCell ref="F1:H1"/>
    <mergeCell ref="A1:A2"/>
    <mergeCell ref="B1:B2"/>
    <mergeCell ref="C1:C2"/>
    <mergeCell ref="D1:D2"/>
    <mergeCell ref="E1:E2"/>
    <mergeCell ref="A59:G59"/>
    <mergeCell ref="H59:I59"/>
    <mergeCell ref="J50:M50"/>
    <mergeCell ref="J51:M51"/>
    <mergeCell ref="A56:G56"/>
    <mergeCell ref="H56:I56"/>
    <mergeCell ref="A58:G58"/>
    <mergeCell ref="H58:I58"/>
    <mergeCell ref="A57:G57"/>
    <mergeCell ref="H57:I57"/>
  </mergeCells>
  <printOptions horizontalCentered="1"/>
  <pageMargins left="0.19685039370078741" right="0.19685039370078741" top="1.77" bottom="0.98425196850393704" header="0.78" footer="0.31496062992125984"/>
  <pageSetup paperSize="9" scale="67" fitToWidth="0" orientation="landscape" r:id="rId1"/>
  <headerFooter>
    <oddHeader>&amp;L&amp;G&amp;C&amp;"Ecofont Vera Sans,Regular"PARQUE ESTADUAL SERRA DO MAR
NÚCLEO SANTA VIRGÍNIA
PIER PARA RAFTING&amp;R&amp;10Planilha de Orçamento
Boletim CPOS 173 - Jul/2018
PINTURA</oddHeader>
    <oddFooter>&amp;CAv. Professor Frederico Hermann Junior, 345 - Alto de Pinheiros - 05459-010  São Paulo, SP
(11) 2997-5000 - www.fflorestal.sp.gov.br
Página &amp;P de &amp;N</oddFooter>
  </headerFooter>
  <rowBreaks count="1" manualBreakCount="1">
    <brk id="32" max="8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Normal="100" zoomScaleSheetLayoutView="100" workbookViewId="0">
      <selection activeCell="D13" sqref="D13"/>
    </sheetView>
  </sheetViews>
  <sheetFormatPr defaultRowHeight="15" x14ac:dyDescent="0.25"/>
  <cols>
    <col min="1" max="1" width="8.7109375" style="1" customWidth="1"/>
    <col min="2" max="2" width="12.7109375" style="1" customWidth="1"/>
    <col min="3" max="3" width="79.42578125" style="1" customWidth="1"/>
    <col min="4" max="4" width="7.7109375" style="1" customWidth="1"/>
    <col min="5" max="8" width="12.7109375" style="13" customWidth="1"/>
    <col min="9" max="9" width="15.7109375" style="83" customWidth="1"/>
    <col min="10" max="10" width="3.140625" style="1" customWidth="1"/>
    <col min="11" max="11" width="18.7109375" style="1" customWidth="1"/>
    <col min="12" max="16384" width="9.140625" style="1"/>
  </cols>
  <sheetData>
    <row r="1" spans="1:9" ht="30" x14ac:dyDescent="0.25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5" t="s">
        <v>5</v>
      </c>
      <c r="G1" s="5" t="s">
        <v>6</v>
      </c>
      <c r="H1" s="5" t="s">
        <v>13</v>
      </c>
      <c r="I1" s="79" t="s">
        <v>7</v>
      </c>
    </row>
    <row r="2" spans="1:9" s="7" customFormat="1" x14ac:dyDescent="0.25">
      <c r="A2" s="31"/>
      <c r="B2" s="32"/>
      <c r="C2" s="33"/>
      <c r="D2" s="34"/>
      <c r="E2" s="35"/>
      <c r="F2" s="36"/>
      <c r="G2" s="36"/>
      <c r="H2" s="36"/>
      <c r="I2" s="80"/>
    </row>
    <row r="3" spans="1:9" s="7" customFormat="1" x14ac:dyDescent="0.25">
      <c r="A3" s="38">
        <v>1</v>
      </c>
      <c r="B3" s="29"/>
      <c r="C3" s="68" t="s">
        <v>146</v>
      </c>
      <c r="D3" s="39"/>
      <c r="E3" s="40"/>
      <c r="F3" s="41"/>
      <c r="G3" s="41"/>
      <c r="H3" s="41"/>
      <c r="I3" s="123">
        <f>SUM(I4)</f>
        <v>944.83999999999992</v>
      </c>
    </row>
    <row r="4" spans="1:9" s="7" customFormat="1" ht="30" x14ac:dyDescent="0.25">
      <c r="A4" s="52" t="s">
        <v>8</v>
      </c>
      <c r="B4" s="55" t="s">
        <v>147</v>
      </c>
      <c r="C4" s="56" t="s">
        <v>148</v>
      </c>
      <c r="D4" s="55" t="s">
        <v>14</v>
      </c>
      <c r="E4" s="51">
        <v>92</v>
      </c>
      <c r="F4" s="93">
        <v>10.27</v>
      </c>
      <c r="G4" s="94">
        <v>0</v>
      </c>
      <c r="H4" s="94">
        <v>10.27</v>
      </c>
      <c r="I4" s="84">
        <f>H4*E4</f>
        <v>944.83999999999992</v>
      </c>
    </row>
    <row r="5" spans="1:9" s="7" customFormat="1" x14ac:dyDescent="0.25">
      <c r="A5" s="52"/>
      <c r="B5" s="16"/>
      <c r="C5" s="49"/>
      <c r="D5" s="16"/>
      <c r="E5" s="74"/>
      <c r="F5" s="51"/>
      <c r="G5" s="51"/>
      <c r="H5" s="51"/>
      <c r="I5" s="84"/>
    </row>
    <row r="6" spans="1:9" s="7" customFormat="1" x14ac:dyDescent="0.25">
      <c r="A6" s="38">
        <v>2</v>
      </c>
      <c r="B6" s="29"/>
      <c r="C6" s="68" t="s">
        <v>110</v>
      </c>
      <c r="D6" s="39"/>
      <c r="E6" s="85"/>
      <c r="F6" s="86"/>
      <c r="G6" s="86"/>
      <c r="H6" s="86"/>
      <c r="I6" s="124">
        <f>SUM(I7:I9)</f>
        <v>7242.4</v>
      </c>
    </row>
    <row r="7" spans="1:9" s="7" customFormat="1" x14ac:dyDescent="0.25">
      <c r="A7" s="52" t="s">
        <v>53</v>
      </c>
      <c r="B7" s="16" t="s">
        <v>123</v>
      </c>
      <c r="C7" s="49" t="s">
        <v>124</v>
      </c>
      <c r="D7" s="16" t="s">
        <v>14</v>
      </c>
      <c r="E7" s="74">
        <v>20</v>
      </c>
      <c r="F7" s="93">
        <v>4.01</v>
      </c>
      <c r="G7" s="94">
        <v>5.64</v>
      </c>
      <c r="H7" s="94">
        <f>SUM(F7:G7)</f>
        <v>9.6499999999999986</v>
      </c>
      <c r="I7" s="84">
        <f t="shared" ref="I7:I9" si="0">H7*E7</f>
        <v>192.99999999999997</v>
      </c>
    </row>
    <row r="8" spans="1:9" s="7" customFormat="1" ht="30" x14ac:dyDescent="0.25">
      <c r="A8" s="52" t="s">
        <v>54</v>
      </c>
      <c r="B8" s="16" t="s">
        <v>125</v>
      </c>
      <c r="C8" s="49" t="s">
        <v>149</v>
      </c>
      <c r="D8" s="16" t="s">
        <v>14</v>
      </c>
      <c r="E8" s="74">
        <v>183</v>
      </c>
      <c r="F8" s="93">
        <v>4.6399999999999997</v>
      </c>
      <c r="G8" s="94">
        <v>10.52</v>
      </c>
      <c r="H8" s="94">
        <f>SUM(F8:G8)</f>
        <v>15.16</v>
      </c>
      <c r="I8" s="84">
        <f t="shared" si="0"/>
        <v>2774.28</v>
      </c>
    </row>
    <row r="9" spans="1:9" s="7" customFormat="1" ht="30" x14ac:dyDescent="0.25">
      <c r="A9" s="52" t="s">
        <v>55</v>
      </c>
      <c r="B9" s="16" t="s">
        <v>125</v>
      </c>
      <c r="C9" s="49" t="s">
        <v>150</v>
      </c>
      <c r="D9" s="16" t="s">
        <v>14</v>
      </c>
      <c r="E9" s="74">
        <v>282</v>
      </c>
      <c r="F9" s="93">
        <v>4.6399999999999997</v>
      </c>
      <c r="G9" s="94">
        <v>10.52</v>
      </c>
      <c r="H9" s="94">
        <f>SUM(F9:G9)</f>
        <v>15.16</v>
      </c>
      <c r="I9" s="84">
        <f t="shared" si="0"/>
        <v>4275.12</v>
      </c>
    </row>
    <row r="10" spans="1:9" s="7" customFormat="1" x14ac:dyDescent="0.25">
      <c r="A10" s="52"/>
      <c r="B10" s="16"/>
      <c r="C10" s="70"/>
      <c r="D10" s="30"/>
      <c r="E10" s="17"/>
      <c r="F10" s="17"/>
      <c r="G10" s="17"/>
      <c r="H10" s="51"/>
      <c r="I10" s="84"/>
    </row>
    <row r="11" spans="1:9" s="7" customFormat="1" x14ac:dyDescent="0.25">
      <c r="A11" s="38">
        <v>3</v>
      </c>
      <c r="B11" s="29"/>
      <c r="C11" s="68" t="s">
        <v>111</v>
      </c>
      <c r="D11" s="39"/>
      <c r="E11" s="85"/>
      <c r="F11" s="86"/>
      <c r="G11" s="86"/>
      <c r="H11" s="86"/>
      <c r="I11" s="124">
        <f>SUM(I12:I12)</f>
        <v>841.59999999999991</v>
      </c>
    </row>
    <row r="12" spans="1:9" s="7" customFormat="1" x14ac:dyDescent="0.25">
      <c r="A12" s="52" t="s">
        <v>63</v>
      </c>
      <c r="B12" s="16" t="s">
        <v>112</v>
      </c>
      <c r="C12" s="49" t="s">
        <v>145</v>
      </c>
      <c r="D12" s="16" t="s">
        <v>14</v>
      </c>
      <c r="E12" s="74">
        <v>80</v>
      </c>
      <c r="F12" s="93">
        <v>0</v>
      </c>
      <c r="G12" s="94">
        <v>10.52</v>
      </c>
      <c r="H12" s="94">
        <f>SUM(F12:G12)</f>
        <v>10.52</v>
      </c>
      <c r="I12" s="122">
        <f>H12*E12</f>
        <v>841.59999999999991</v>
      </c>
    </row>
    <row r="13" spans="1:9" s="7" customFormat="1" x14ac:dyDescent="0.25">
      <c r="A13" s="52"/>
      <c r="B13" s="47"/>
      <c r="C13" s="77"/>
      <c r="D13" s="47"/>
      <c r="E13" s="19"/>
      <c r="F13" s="78"/>
      <c r="G13" s="78"/>
      <c r="H13" s="78"/>
      <c r="I13" s="81"/>
    </row>
    <row r="14" spans="1:9" s="11" customFormat="1" x14ac:dyDescent="0.25">
      <c r="A14" s="10"/>
      <c r="B14" s="8"/>
      <c r="C14" s="8"/>
      <c r="D14" s="9"/>
      <c r="E14" s="12"/>
      <c r="F14" s="14"/>
      <c r="G14" s="14"/>
      <c r="H14" s="14"/>
      <c r="I14" s="82"/>
    </row>
    <row r="15" spans="1:9" s="66" customFormat="1" ht="18" x14ac:dyDescent="0.25">
      <c r="A15" s="148" t="s">
        <v>129</v>
      </c>
      <c r="B15" s="149"/>
      <c r="C15" s="149"/>
      <c r="D15" s="149"/>
      <c r="E15" s="149"/>
      <c r="F15" s="149"/>
      <c r="G15" s="150"/>
      <c r="H15" s="182">
        <f>SUM(I3,I6,I11)</f>
        <v>9028.84</v>
      </c>
      <c r="I15" s="183"/>
    </row>
    <row r="16" spans="1:9" s="66" customFormat="1" ht="18" x14ac:dyDescent="0.25">
      <c r="A16" s="153" t="s">
        <v>209</v>
      </c>
      <c r="B16" s="154"/>
      <c r="C16" s="154"/>
      <c r="D16" s="154"/>
      <c r="E16" s="154"/>
      <c r="F16" s="154"/>
      <c r="G16" s="155"/>
      <c r="H16" s="184">
        <f>H15*0.1</f>
        <v>902.88400000000001</v>
      </c>
      <c r="I16" s="185"/>
    </row>
    <row r="17" spans="1:9" s="7" customFormat="1" ht="15.75" x14ac:dyDescent="0.25">
      <c r="A17" s="153" t="s">
        <v>15</v>
      </c>
      <c r="B17" s="154"/>
      <c r="C17" s="154"/>
      <c r="D17" s="154"/>
      <c r="E17" s="154"/>
      <c r="F17" s="154"/>
      <c r="G17" s="155"/>
      <c r="H17" s="184">
        <f>(H16+H15)*0.3</f>
        <v>2979.5171999999998</v>
      </c>
      <c r="I17" s="185"/>
    </row>
    <row r="18" spans="1:9" s="67" customFormat="1" ht="20.25" x14ac:dyDescent="0.25">
      <c r="A18" s="158" t="s">
        <v>12</v>
      </c>
      <c r="B18" s="159"/>
      <c r="C18" s="159"/>
      <c r="D18" s="159"/>
      <c r="E18" s="159"/>
      <c r="F18" s="159"/>
      <c r="G18" s="160"/>
      <c r="H18" s="186">
        <f>SUM(H15:I17)</f>
        <v>12911.2412</v>
      </c>
      <c r="I18" s="187"/>
    </row>
  </sheetData>
  <mergeCells count="8">
    <mergeCell ref="A15:G15"/>
    <mergeCell ref="H15:I15"/>
    <mergeCell ref="A17:G17"/>
    <mergeCell ref="H17:I17"/>
    <mergeCell ref="A18:G18"/>
    <mergeCell ref="H18:I18"/>
    <mergeCell ref="A16:G16"/>
    <mergeCell ref="H16:I16"/>
  </mergeCells>
  <printOptions horizontalCentered="1"/>
  <pageMargins left="0.19685039370078741" right="0.19685039370078741" top="1.77" bottom="0.98425196850393704" header="0.78" footer="0.31496062992125984"/>
  <pageSetup paperSize="9" scale="82" fitToWidth="0" orientation="landscape" r:id="rId1"/>
  <headerFooter>
    <oddHeader>&amp;L&amp;G&amp;C&amp;"Ecofont Vera Sans,Regular"PARQUE ESTADUAL SERRA DO MAR
NÚCLEO SANTA VIRGÍNIA
PIER PARA RAFTING&amp;R&amp;10Planilha de Orçamento
Boletim CPOS 173 - Jul/2018
PINTURA</oddHeader>
    <oddFooter>&amp;CAv. Professor Frederico Hermann Junior, 345 - Alto de Pinheiros - 05459-010  São Paulo, SP
(11) 2997-5000 - www.fflorestal.sp.gov.br
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CRONO</vt:lpstr>
      <vt:lpstr>CRONO %</vt:lpstr>
      <vt:lpstr>Implantação</vt:lpstr>
      <vt:lpstr>Concreto</vt:lpstr>
      <vt:lpstr>Madeiras</vt:lpstr>
      <vt:lpstr>Pintura</vt:lpstr>
      <vt:lpstr>Madeiras!Area_de_impressao</vt:lpstr>
      <vt:lpstr>Madeiras!Titulos_de_impressao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Raimundo Ferreira</dc:creator>
  <cp:lastModifiedBy>Markus Vinicius Trevisan</cp:lastModifiedBy>
  <cp:lastPrinted>2018-10-02T14:12:30Z</cp:lastPrinted>
  <dcterms:created xsi:type="dcterms:W3CDTF">2016-03-18T20:42:35Z</dcterms:created>
  <dcterms:modified xsi:type="dcterms:W3CDTF">2018-10-02T14:15:43Z</dcterms:modified>
</cp:coreProperties>
</file>