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licitacoes\LICITAÇÕES 2018\PREGÃO ELETRÔNICO\FF\757-18 - MANUTENÇÃO DE TRILHAS PE RIO TURVO\Trilha do Rio Turvo - Capelinha\"/>
    </mc:Choice>
  </mc:AlternateContent>
  <bookViews>
    <workbookView xWindow="0" yWindow="360" windowWidth="7110" windowHeight="9225" firstSheet="2" activeTab="5"/>
  </bookViews>
  <sheets>
    <sheet name="Preço final custos gerais c BID" sheetId="17" r:id="rId1"/>
    <sheet name="Matriz de Intervenções Original" sheetId="1" r:id="rId2"/>
    <sheet name="Base unitária para composição" sheetId="13" r:id="rId3"/>
    <sheet name="Média orçamentos intervenções" sheetId="18" r:id="rId4"/>
    <sheet name="Preço final custos Gerais e BDI" sheetId="16" state="hidden" r:id="rId5"/>
    <sheet name="Cronograma" sheetId="19" r:id="rId6"/>
  </sheets>
  <definedNames>
    <definedName name="_xlnm._FilterDatabase" localSheetId="2" hidden="1">'Base unitária para composição'!$A$1:$B$177</definedName>
    <definedName name="_xlnm._FilterDatabase" localSheetId="1" hidden="1">'Matriz de Intervenções Original'!$A$1:$J$14</definedName>
    <definedName name="_xlnm.Print_Area" localSheetId="2">'Base unitária para composição'!$A$1:$H$175</definedName>
    <definedName name="_xlnm.Print_Area" localSheetId="3">'Média orçamentos intervenções'!$A$1:$H$28</definedName>
    <definedName name="_xlnm.Print_Area" localSheetId="0">'Preço final custos gerais c BID'!$A$1:$F$29</definedName>
    <definedName name="_xlnm.Print_Titles" localSheetId="2">'Base unitária para composição'!$1:$1</definedName>
    <definedName name="_xlnm.Print_Titles" localSheetId="0">'Preço final custos gerais c BID'!$2:$4</definedName>
  </definedNames>
  <calcPr calcId="152511"/>
</workbook>
</file>

<file path=xl/calcChain.xml><?xml version="1.0" encoding="utf-8"?>
<calcChain xmlns="http://schemas.openxmlformats.org/spreadsheetml/2006/main">
  <c r="D18" i="17" l="1"/>
  <c r="D17" i="17"/>
  <c r="D15" i="17"/>
  <c r="D14" i="17"/>
  <c r="D12" i="17"/>
  <c r="D11" i="17"/>
  <c r="D9" i="17"/>
  <c r="D8" i="17"/>
  <c r="D6" i="17"/>
  <c r="G121" i="13" l="1"/>
  <c r="H121" i="13" s="1"/>
  <c r="A124" i="13" l="1"/>
  <c r="A120" i="13"/>
  <c r="H27" i="18" l="1"/>
  <c r="E126" i="13" s="1"/>
  <c r="H25" i="18"/>
  <c r="E125" i="13" s="1"/>
  <c r="A119" i="13" l="1"/>
  <c r="A126" i="13"/>
  <c r="A125" i="13"/>
  <c r="G122" i="13"/>
  <c r="H122" i="13" s="1"/>
  <c r="G123" i="13"/>
  <c r="H123" i="13" s="1"/>
  <c r="G125" i="13"/>
  <c r="H125" i="13" s="1"/>
  <c r="G126" i="13"/>
  <c r="H126" i="13" s="1"/>
  <c r="G127" i="13"/>
  <c r="H127" i="13" s="1"/>
  <c r="G128" i="13"/>
  <c r="H128" i="13" s="1"/>
  <c r="G129" i="13"/>
  <c r="H129" i="13" s="1"/>
  <c r="G130" i="13"/>
  <c r="H130" i="13" s="1"/>
  <c r="F24" i="17" l="1"/>
  <c r="G19" i="18" l="1"/>
  <c r="F19" i="18"/>
  <c r="A153" i="13"/>
  <c r="A154" i="13"/>
  <c r="A158" i="13"/>
  <c r="A68" i="13"/>
  <c r="A54" i="13"/>
  <c r="A46" i="13"/>
  <c r="A22" i="13"/>
  <c r="A110" i="13"/>
  <c r="A84" i="13"/>
  <c r="A53" i="13"/>
  <c r="A32" i="13"/>
  <c r="A39" i="13"/>
  <c r="A21" i="13"/>
  <c r="A135" i="13"/>
  <c r="A87" i="13"/>
  <c r="A85" i="13"/>
  <c r="A40" i="13"/>
  <c r="A111" i="13"/>
  <c r="A113" i="13"/>
  <c r="A159" i="13"/>
  <c r="A69" i="13"/>
  <c r="A90" i="13"/>
  <c r="A112" i="13"/>
  <c r="A86" i="13"/>
  <c r="A155" i="13"/>
  <c r="A161" i="13"/>
  <c r="A137" i="13"/>
  <c r="A115" i="13"/>
  <c r="A89" i="13"/>
  <c r="A72" i="13"/>
  <c r="A57" i="13"/>
  <c r="A17" i="17"/>
  <c r="A11" i="17"/>
  <c r="A14" i="17"/>
  <c r="A8" i="17"/>
  <c r="A6" i="17"/>
  <c r="A18" i="17"/>
  <c r="A12" i="17"/>
  <c r="A15" i="17"/>
  <c r="A9" i="17"/>
  <c r="A56" i="13" l="1"/>
  <c r="A160" i="13"/>
  <c r="A136" i="13"/>
  <c r="A114" i="13"/>
  <c r="A88" i="13"/>
  <c r="A55" i="13"/>
  <c r="A47" i="13"/>
  <c r="A156" i="13"/>
  <c r="A78" i="13"/>
  <c r="G134" i="13"/>
  <c r="H23" i="18" l="1"/>
  <c r="E124" i="13" s="1"/>
  <c r="G124" i="13" s="1"/>
  <c r="H124" i="13" s="1"/>
  <c r="H21" i="18"/>
  <c r="H19" i="18"/>
  <c r="E78" i="13" s="1"/>
  <c r="H17" i="18"/>
  <c r="H16" i="18"/>
  <c r="H15" i="18"/>
  <c r="H14" i="18"/>
  <c r="H13" i="18"/>
  <c r="H12" i="18"/>
  <c r="H11" i="18"/>
  <c r="H10" i="18"/>
  <c r="H9" i="18"/>
  <c r="H8" i="18"/>
  <c r="H7" i="18"/>
  <c r="E135" i="13" s="1"/>
  <c r="H6" i="18"/>
  <c r="H5" i="18"/>
  <c r="E90" i="13" s="1"/>
  <c r="H4" i="18"/>
  <c r="E119" i="13" l="1"/>
  <c r="G119" i="13" s="1"/>
  <c r="H119" i="13" s="1"/>
  <c r="E153" i="13"/>
  <c r="E120" i="13"/>
  <c r="G120" i="13" s="1"/>
  <c r="E136" i="13"/>
  <c r="E160" i="13"/>
  <c r="E114" i="13"/>
  <c r="E156" i="13"/>
  <c r="E88" i="13"/>
  <c r="E154" i="13"/>
  <c r="E158" i="13"/>
  <c r="E84" i="13"/>
  <c r="E110" i="13"/>
  <c r="E113" i="13"/>
  <c r="E111" i="13"/>
  <c r="E159" i="13"/>
  <c r="E87" i="13"/>
  <c r="E85" i="13"/>
  <c r="E112" i="13"/>
  <c r="E86" i="13"/>
  <c r="E137" i="13"/>
  <c r="E161" i="13"/>
  <c r="E115" i="13"/>
  <c r="E155" i="13"/>
  <c r="E89" i="13"/>
  <c r="F23" i="17"/>
  <c r="F22" i="17" l="1"/>
  <c r="F21" i="17" s="1"/>
  <c r="F23" i="16" l="1"/>
  <c r="M15" i="19" l="1"/>
  <c r="H175" i="13"/>
  <c r="H174" i="13"/>
  <c r="H173" i="13"/>
  <c r="H172" i="13"/>
  <c r="H171" i="13"/>
  <c r="H170" i="13"/>
  <c r="H169" i="13"/>
  <c r="H168" i="13"/>
  <c r="H167" i="13"/>
  <c r="H166" i="13" l="1"/>
  <c r="F25" i="16"/>
  <c r="F26" i="16"/>
  <c r="F24" i="16"/>
  <c r="F22" i="16"/>
  <c r="F21" i="16"/>
  <c r="E28" i="16" s="1"/>
  <c r="F28" i="16" s="1"/>
  <c r="F17" i="16"/>
  <c r="F16" i="16"/>
  <c r="F14" i="16"/>
  <c r="E15" i="16" l="1"/>
  <c r="F15" i="16" s="1"/>
  <c r="F13" i="16" s="1"/>
  <c r="F20" i="17"/>
  <c r="E29" i="16"/>
  <c r="F29" i="16" s="1"/>
  <c r="F27" i="16" s="1"/>
  <c r="F20" i="16"/>
  <c r="F19" i="17" l="1"/>
  <c r="F19" i="16"/>
  <c r="G78" i="13" l="1"/>
  <c r="H78" i="13" s="1"/>
  <c r="G77" i="13"/>
  <c r="H77" i="13" s="1"/>
  <c r="G76" i="13"/>
  <c r="H76" i="13" s="1"/>
  <c r="G164" i="13"/>
  <c r="G161" i="13"/>
  <c r="H161" i="13" s="1"/>
  <c r="G160" i="13"/>
  <c r="H160" i="13" s="1"/>
  <c r="G159" i="13"/>
  <c r="H159" i="13" s="1"/>
  <c r="G158" i="13"/>
  <c r="H158" i="13" s="1"/>
  <c r="G157" i="13"/>
  <c r="H157" i="13" s="1"/>
  <c r="G156" i="13"/>
  <c r="H156" i="13" s="1"/>
  <c r="G155" i="13"/>
  <c r="H155" i="13" s="1"/>
  <c r="G154" i="13"/>
  <c r="H154" i="13" s="1"/>
  <c r="G153" i="13"/>
  <c r="H153" i="13" s="1"/>
  <c r="G152" i="13"/>
  <c r="H152" i="13" s="1"/>
  <c r="G151" i="13"/>
  <c r="H151" i="13" s="1"/>
  <c r="G148" i="13"/>
  <c r="H148" i="13" s="1"/>
  <c r="G147" i="13"/>
  <c r="H147" i="13" s="1"/>
  <c r="G146" i="13"/>
  <c r="H146" i="13" s="1"/>
  <c r="G143" i="13"/>
  <c r="H143" i="13" s="1"/>
  <c r="G142" i="13"/>
  <c r="H142" i="13" s="1"/>
  <c r="G141" i="13"/>
  <c r="H141" i="13" s="1"/>
  <c r="G140" i="13"/>
  <c r="H140" i="13" s="1"/>
  <c r="G137" i="13"/>
  <c r="C137" i="13"/>
  <c r="G136" i="13"/>
  <c r="C136" i="13"/>
  <c r="G135" i="13"/>
  <c r="H135" i="13" s="1"/>
  <c r="H134" i="13"/>
  <c r="G133" i="13"/>
  <c r="H133" i="13" s="1"/>
  <c r="G116" i="13"/>
  <c r="H116" i="13" s="1"/>
  <c r="G115" i="13"/>
  <c r="H115" i="13" s="1"/>
  <c r="G114" i="13"/>
  <c r="H114" i="13" s="1"/>
  <c r="G113" i="13"/>
  <c r="H113" i="13" s="1"/>
  <c r="G112" i="13"/>
  <c r="H112" i="13" s="1"/>
  <c r="G111" i="13"/>
  <c r="H111" i="13" s="1"/>
  <c r="G110" i="13"/>
  <c r="H110" i="13" s="1"/>
  <c r="G109" i="13"/>
  <c r="H109" i="13" s="1"/>
  <c r="G108" i="13"/>
  <c r="H108" i="13" s="1"/>
  <c r="G105" i="13"/>
  <c r="H105" i="13" s="1"/>
  <c r="G104" i="13"/>
  <c r="H104" i="13" s="1"/>
  <c r="G103" i="13"/>
  <c r="H103" i="13" s="1"/>
  <c r="G100" i="13"/>
  <c r="H100" i="13" s="1"/>
  <c r="G99" i="13"/>
  <c r="H99" i="13" s="1"/>
  <c r="G98" i="13"/>
  <c r="H98" i="13" s="1"/>
  <c r="G95" i="13"/>
  <c r="H95" i="13" s="1"/>
  <c r="G94" i="13"/>
  <c r="H94" i="13" s="1"/>
  <c r="G91" i="13"/>
  <c r="H91" i="13" s="1"/>
  <c r="G90" i="13"/>
  <c r="H90" i="13" s="1"/>
  <c r="G89" i="13"/>
  <c r="H89" i="13" s="1"/>
  <c r="G88" i="13"/>
  <c r="H88" i="13" s="1"/>
  <c r="G87" i="13"/>
  <c r="H87" i="13" s="1"/>
  <c r="G86" i="13"/>
  <c r="H86" i="13" s="1"/>
  <c r="G85" i="13"/>
  <c r="H85" i="13" s="1"/>
  <c r="G84" i="13"/>
  <c r="H84" i="13" s="1"/>
  <c r="G83" i="13"/>
  <c r="H83" i="13" s="1"/>
  <c r="G82" i="13"/>
  <c r="H82" i="13" s="1"/>
  <c r="G81" i="13"/>
  <c r="H81" i="13" s="1"/>
  <c r="H73" i="13"/>
  <c r="H72" i="13"/>
  <c r="H71" i="13"/>
  <c r="H70" i="13"/>
  <c r="H69" i="13"/>
  <c r="H68" i="13"/>
  <c r="H65" i="13"/>
  <c r="H64" i="13"/>
  <c r="H63" i="13"/>
  <c r="C62" i="13"/>
  <c r="H61" i="13"/>
  <c r="H58" i="13"/>
  <c r="H57" i="13"/>
  <c r="H56" i="13"/>
  <c r="H55" i="13"/>
  <c r="H54" i="13"/>
  <c r="H53" i="13"/>
  <c r="H52" i="13"/>
  <c r="H51" i="13"/>
  <c r="H48" i="13"/>
  <c r="H47" i="13"/>
  <c r="H46" i="13"/>
  <c r="H45" i="13"/>
  <c r="H44" i="13"/>
  <c r="H41" i="13"/>
  <c r="H40" i="13"/>
  <c r="H39" i="13"/>
  <c r="H38" i="13"/>
  <c r="H37" i="13"/>
  <c r="H36" i="13"/>
  <c r="H35" i="13"/>
  <c r="H32" i="13"/>
  <c r="H31" i="13"/>
  <c r="H30" i="13"/>
  <c r="H27" i="13"/>
  <c r="H26" i="13"/>
  <c r="H25" i="13"/>
  <c r="H22" i="13"/>
  <c r="H21" i="13"/>
  <c r="H20" i="13"/>
  <c r="H19" i="13"/>
  <c r="H18" i="13"/>
  <c r="G17" i="13"/>
  <c r="H17" i="13" s="1"/>
  <c r="G14" i="13"/>
  <c r="H14" i="13" s="1"/>
  <c r="G13" i="13"/>
  <c r="H13" i="13" s="1"/>
  <c r="G12" i="13"/>
  <c r="H12" i="13" s="1"/>
  <c r="G9" i="13"/>
  <c r="H9" i="13" s="1"/>
  <c r="G8" i="13"/>
  <c r="H8" i="13" s="1"/>
  <c r="G7" i="13"/>
  <c r="H7" i="13" s="1"/>
  <c r="G4" i="13"/>
  <c r="H4" i="13" s="1"/>
  <c r="H3" i="13" s="1"/>
  <c r="M3" i="19" l="1"/>
  <c r="H164" i="13"/>
  <c r="H163" i="13" s="1"/>
  <c r="H6" i="13"/>
  <c r="H24" i="13"/>
  <c r="H102" i="13"/>
  <c r="H43" i="13"/>
  <c r="H97" i="13"/>
  <c r="H93" i="13"/>
  <c r="H145" i="13"/>
  <c r="H11" i="13"/>
  <c r="H16" i="13"/>
  <c r="H80" i="13"/>
  <c r="H118" i="13"/>
  <c r="H75" i="13"/>
  <c r="H62" i="13"/>
  <c r="H60" i="13" s="1"/>
  <c r="H136" i="13"/>
  <c r="H34" i="13"/>
  <c r="H67" i="13"/>
  <c r="H139" i="13"/>
  <c r="H50" i="13"/>
  <c r="H137" i="13"/>
  <c r="H150" i="13"/>
  <c r="H29" i="13"/>
  <c r="H107" i="13"/>
  <c r="F11" i="17" l="1"/>
  <c r="F8" i="17"/>
  <c r="F17" i="17"/>
  <c r="F14" i="17"/>
  <c r="F6" i="17"/>
  <c r="F12" i="17"/>
  <c r="F9" i="17"/>
  <c r="F18" i="17"/>
  <c r="F15" i="17"/>
  <c r="H132" i="13"/>
  <c r="F16" i="17" l="1"/>
  <c r="F7" i="17"/>
  <c r="M7" i="19" s="1"/>
  <c r="F5" i="17"/>
  <c r="F13" i="17"/>
  <c r="M11" i="19" s="1"/>
  <c r="F10" i="17"/>
  <c r="M9" i="19" l="1"/>
  <c r="K18" i="19"/>
  <c r="M13" i="19"/>
  <c r="F4" i="17"/>
  <c r="E8" i="16"/>
  <c r="F8" i="16" s="1"/>
  <c r="E9" i="16"/>
  <c r="F9" i="16" s="1"/>
  <c r="E11" i="16"/>
  <c r="F11" i="16" s="1"/>
  <c r="E4" i="16"/>
  <c r="F4" i="16" s="1"/>
  <c r="E6" i="16"/>
  <c r="F6" i="16" s="1"/>
  <c r="E5" i="16"/>
  <c r="F5" i="16" s="1"/>
  <c r="E7" i="16"/>
  <c r="F7" i="16" s="1"/>
  <c r="E10" i="16"/>
  <c r="F10" i="16" s="1"/>
  <c r="M5" i="19" l="1"/>
  <c r="C17" i="19"/>
  <c r="K19" i="19"/>
  <c r="K20" i="19" s="1"/>
  <c r="G17" i="19"/>
  <c r="F3" i="16"/>
  <c r="F32" i="16" s="1"/>
  <c r="F33" i="16" s="1"/>
  <c r="F31" i="16" s="1"/>
  <c r="K21" i="19" l="1"/>
  <c r="K22" i="19" s="1"/>
  <c r="M17" i="19"/>
  <c r="F25" i="17"/>
  <c r="F26" i="17" s="1"/>
  <c r="F27" i="17" s="1"/>
  <c r="F28" i="17" s="1"/>
  <c r="F29" i="17" s="1"/>
</calcChain>
</file>

<file path=xl/sharedStrings.xml><?xml version="1.0" encoding="utf-8"?>
<sst xmlns="http://schemas.openxmlformats.org/spreadsheetml/2006/main" count="751" uniqueCount="361">
  <si>
    <t>ID</t>
  </si>
  <si>
    <t>Descrição</t>
  </si>
  <si>
    <t>Trilha</t>
  </si>
  <si>
    <t>Observação</t>
  </si>
  <si>
    <t>Caraguatatuba</t>
  </si>
  <si>
    <t>Degraus de Madeira</t>
  </si>
  <si>
    <t>Picinguaba</t>
  </si>
  <si>
    <t>Corrimão de Madeira</t>
  </si>
  <si>
    <t>x</t>
  </si>
  <si>
    <t>y</t>
  </si>
  <si>
    <t>Resp_Preenchimento</t>
  </si>
  <si>
    <t>Itariru</t>
  </si>
  <si>
    <t>NSV</t>
  </si>
  <si>
    <t>NIP</t>
  </si>
  <si>
    <t>NSS</t>
  </si>
  <si>
    <t>Cunha</t>
  </si>
  <si>
    <t>Agarras Artificiais</t>
  </si>
  <si>
    <t>Curucutu</t>
  </si>
  <si>
    <t>ml</t>
  </si>
  <si>
    <t>m²</t>
  </si>
  <si>
    <t>unid.</t>
  </si>
  <si>
    <t>m³</t>
  </si>
  <si>
    <t>m</t>
  </si>
  <si>
    <t>un</t>
  </si>
  <si>
    <t xml:space="preserve">Regua de deck de pinus tratado de 3 x 10 de 3m </t>
  </si>
  <si>
    <t>kg</t>
  </si>
  <si>
    <t>Parafusos frances zincado 8 MM</t>
  </si>
  <si>
    <t>Mourão de eucalipto tratado de Ø 12 a 15 cm de 1m</t>
  </si>
  <si>
    <t>Custo Total (R$)</t>
  </si>
  <si>
    <t>Custo Unitário (R$)</t>
  </si>
  <si>
    <t>PUMat</t>
  </si>
  <si>
    <t>Unidade</t>
  </si>
  <si>
    <t>m2</t>
  </si>
  <si>
    <t>Regua de deck de pinus tratado de 3 x 10 de 3m (piso de tábuas - 10 unid com 1,0m cada)</t>
  </si>
  <si>
    <t>h</t>
  </si>
  <si>
    <t>Mão de obra ajudante geral</t>
  </si>
  <si>
    <t>B.01.000.010101</t>
  </si>
  <si>
    <t>Sem desenho</t>
  </si>
  <si>
    <t>B.01.000.010111</t>
  </si>
  <si>
    <t>B.01.000.010139</t>
  </si>
  <si>
    <t>chumbador de 1/2" x 4" de inox</t>
  </si>
  <si>
    <t>E.03.000.026513</t>
  </si>
  <si>
    <t>chapeleta de inox com anel</t>
  </si>
  <si>
    <t>H.08.000.031740</t>
  </si>
  <si>
    <t>Ponte de Apoio Chapeleta (por unidade)</t>
  </si>
  <si>
    <t>cj</t>
  </si>
  <si>
    <t>Concreto preparado no local, fck = 20,0 MPa</t>
  </si>
  <si>
    <t>11.03.090</t>
  </si>
  <si>
    <t>B.01.000.010144</t>
  </si>
  <si>
    <t>Impermeabilização com manta asfáltica tipo III, anti raiz, espessura de 4 mm</t>
  </si>
  <si>
    <t>32.15.240</t>
  </si>
  <si>
    <t>Compactação de aterro mecanizado mínimo de 95% PN, sem fornecimento de solo em campo aberto</t>
  </si>
  <si>
    <t>07.12.020</t>
  </si>
  <si>
    <r>
      <t>m</t>
    </r>
    <r>
      <rPr>
        <vertAlign val="superscript"/>
        <sz val="11"/>
        <color theme="1"/>
        <rFont val="Ecofont Vera Sans"/>
        <family val="2"/>
      </rPr>
      <t>3</t>
    </r>
    <r>
      <rPr>
        <sz val="11"/>
        <color theme="1"/>
        <rFont val="Calibri"/>
        <family val="2"/>
        <scheme val="minor"/>
      </rPr>
      <t/>
    </r>
  </si>
  <si>
    <t>Escavação manual em solo de 1ª e 2ª categoria em campo aberto</t>
  </si>
  <si>
    <t>06.01.020</t>
  </si>
  <si>
    <t>Piso regularizado, compactado e impermeabilizado (trilha adaptada - largura de 1,6 m) - por metro linear</t>
  </si>
  <si>
    <t>98.02.210</t>
  </si>
  <si>
    <t>Mourão de eucalipto tratado de Ø 6 a 8 de 3 m. (montante de madeira)</t>
  </si>
  <si>
    <t>Mão de obra carpinteiro</t>
  </si>
  <si>
    <r>
      <t>m</t>
    </r>
    <r>
      <rPr>
        <b/>
        <vertAlign val="superscript"/>
        <sz val="11"/>
        <rFont val="Ecofont Vera Sans"/>
        <family val="2"/>
      </rPr>
      <t>2</t>
    </r>
  </si>
  <si>
    <t>34.03.150</t>
  </si>
  <si>
    <t>Mão de obra para poda e corte de vegetação (Mateiro)</t>
  </si>
  <si>
    <t>B.01.000.010126</t>
  </si>
  <si>
    <t>Banco de madeira tratado sem encosto com pintura de verniz fungicida</t>
  </si>
  <si>
    <t>Mão de obra de pedreiro</t>
  </si>
  <si>
    <t>hora</t>
  </si>
  <si>
    <t>barras de rosca galavanizadas de 3/8" com 25 cm</t>
  </si>
  <si>
    <t>E.03.000.026516</t>
  </si>
  <si>
    <t>Escada marinheiro (galvanizada)</t>
  </si>
  <si>
    <t>24.03.060</t>
  </si>
  <si>
    <t>B.01.000.010145</t>
  </si>
  <si>
    <t>Regua de deck de pinus tratado de 3 x 10 de 3m (piso de tábuas -10 unid com 0,60m cada)</t>
  </si>
  <si>
    <t>Mourão tratado de Ø 20 a 25 cm com 2m com uma face serrada (2 peças com 1,0m cada -vigas de madeira)</t>
  </si>
  <si>
    <t>Mourão tratado de Ø 15 a 19cm com 2,00m (dividida ao meio - 4 peças de 1m - tora meia cana)</t>
  </si>
  <si>
    <t>Mourão tratado de Ø 20 a 25 cm com 1m (laminado em 10 peças com 10 cm cada - "fatias" de tronco)</t>
  </si>
  <si>
    <t>Revestimento em pedra em placa para degrau (laje de pedra)</t>
  </si>
  <si>
    <t>19.03.020</t>
  </si>
  <si>
    <t>Mourão tratado de Ø 15 a 19cm com 0,90m (dividida ao meio - tora meia cana)</t>
  </si>
  <si>
    <t>Dreno com pedra britada</t>
  </si>
  <si>
    <t>08.05.100</t>
  </si>
  <si>
    <t>Torre de Observação</t>
  </si>
  <si>
    <t>Escada para Torre de Observação</t>
  </si>
  <si>
    <t>12.01.060</t>
  </si>
  <si>
    <t>Escada somente uma vez</t>
  </si>
  <si>
    <t>Mourão de eucalipto tratado de Ø 10 a 12 de 2,20m (vigas de madeira)</t>
  </si>
  <si>
    <t>Mourão de eucalipto tratado de Ø 21 a 25 de 2,0m (vigas e mão francesa de madeira)</t>
  </si>
  <si>
    <t xml:space="preserve">Arbustos de h = 0,50 a 0,70m </t>
  </si>
  <si>
    <t>Guia balizadora em madeira maciça tratada (por metro linear)</t>
  </si>
  <si>
    <t>Broca em concreto armado diâmetro de 30 cm - completa (4 und com 50cm de profundidade)</t>
  </si>
  <si>
    <t>ITEM</t>
  </si>
  <si>
    <t>UNIDADE</t>
  </si>
  <si>
    <t>QUANT</t>
  </si>
  <si>
    <t>VALOR</t>
  </si>
  <si>
    <t>TOTAL</t>
  </si>
  <si>
    <t>A.</t>
  </si>
  <si>
    <t xml:space="preserve">INTERVENÇÕES POR NÚCLEO </t>
  </si>
  <si>
    <t>A.1.</t>
  </si>
  <si>
    <t>A.2.</t>
  </si>
  <si>
    <t>A.3.</t>
  </si>
  <si>
    <t>A.5.</t>
  </si>
  <si>
    <t>A.6.</t>
  </si>
  <si>
    <t>A.7.</t>
  </si>
  <si>
    <t>A.8</t>
  </si>
  <si>
    <t xml:space="preserve">A.9. </t>
  </si>
  <si>
    <t xml:space="preserve">B. </t>
  </si>
  <si>
    <t xml:space="preserve">MOBILIZAÇÕES CANTEIROS / MATERIAIS </t>
  </si>
  <si>
    <t>B.1</t>
  </si>
  <si>
    <t xml:space="preserve">Frete </t>
  </si>
  <si>
    <t>Un</t>
  </si>
  <si>
    <t>B.2</t>
  </si>
  <si>
    <t>B.3</t>
  </si>
  <si>
    <t>Viagem equipe</t>
    <phoneticPr fontId="0" type="noConversion"/>
  </si>
  <si>
    <t>B.4</t>
  </si>
  <si>
    <t xml:space="preserve">Transporte Local </t>
  </si>
  <si>
    <t>km</t>
  </si>
  <si>
    <t xml:space="preserve">C. </t>
  </si>
  <si>
    <t>C.1.</t>
  </si>
  <si>
    <t>Projeto Civil e Ilustrações</t>
  </si>
  <si>
    <t>C.1.1.</t>
  </si>
  <si>
    <t>C.1.2.</t>
  </si>
  <si>
    <t>Desenhista Técnico Pleno</t>
  </si>
  <si>
    <t>C.1.3.</t>
  </si>
  <si>
    <t>C.1.4.</t>
  </si>
  <si>
    <t>Ajudante Geral</t>
  </si>
  <si>
    <t>C.2.</t>
  </si>
  <si>
    <t xml:space="preserve">Encargos </t>
  </si>
  <si>
    <t>Técnico Campo Pleno</t>
  </si>
  <si>
    <t>C.4.1.</t>
  </si>
  <si>
    <t>Equipe Permanente</t>
  </si>
  <si>
    <t>%</t>
  </si>
  <si>
    <t>C.4.2.</t>
  </si>
  <si>
    <t xml:space="preserve">Equipe Eventual </t>
  </si>
  <si>
    <t xml:space="preserve">BDI </t>
  </si>
  <si>
    <t>CUSTO TOTAL SEM BDI</t>
  </si>
  <si>
    <t>VALOR TOTAL COM BDI</t>
  </si>
  <si>
    <t>Fonte: CPOS/ PINI / Mercado</t>
  </si>
  <si>
    <t>Hora</t>
  </si>
  <si>
    <t>Engenheiro Civil especialista em trilhas  (Senior/Pleno)</t>
  </si>
  <si>
    <t>02.08.020</t>
  </si>
  <si>
    <t>SERVIÇOS TÉCNICOS E ENGENHARIA</t>
  </si>
  <si>
    <t>Analista de Sistema de Informação Geográfica</t>
  </si>
  <si>
    <t>Analista Técnico Pleno de Projeto e Obra</t>
  </si>
  <si>
    <t>02.01.020</t>
  </si>
  <si>
    <t>Construção provisória em madeira - fornecimento e montagem</t>
  </si>
  <si>
    <t>02.01.200</t>
  </si>
  <si>
    <t>Desmobilização de construção provisória</t>
  </si>
  <si>
    <t>02.03.240</t>
  </si>
  <si>
    <t>Proteção de piso com descarte de embalagem tipo longa vida composto por papelão, plástico e alumínio</t>
  </si>
  <si>
    <t>02.03.500</t>
  </si>
  <si>
    <t>Proteção em madeira e lona plástica para equipamentos mecânico ou informática, para obras de reforma</t>
  </si>
  <si>
    <t>02.05.060</t>
  </si>
  <si>
    <t>Montagem e desmontagem de andaime torre metálica com altura até 10 m</t>
  </si>
  <si>
    <t>02.05.210</t>
  </si>
  <si>
    <t>Andaime tubular fachadeiro com piso metálico e sapatas ajustáveis</t>
  </si>
  <si>
    <t>m²xmês</t>
  </si>
  <si>
    <t>02.03.110</t>
  </si>
  <si>
    <t>Tapume móvel para fechamento de áreas com placas de advertência</t>
  </si>
  <si>
    <t>02.01.180</t>
  </si>
  <si>
    <t>Banheiro químico modelo Standard, com manutenção conforme exigências da CETESB</t>
  </si>
  <si>
    <t>unxmês</t>
  </si>
  <si>
    <t>Placa de identificação para obra</t>
  </si>
  <si>
    <t>Mobilização de canteiro</t>
  </si>
  <si>
    <t>Mobilização de Canteiro</t>
  </si>
  <si>
    <t>COMPOSIÇÃO DO PREÇO FINAL</t>
  </si>
  <si>
    <t>TOTAL (R$)</t>
  </si>
  <si>
    <t>Composição do preço final - Intervenções</t>
  </si>
  <si>
    <t>UNIT (R$)</t>
  </si>
  <si>
    <t>UNID</t>
  </si>
  <si>
    <t>C.</t>
  </si>
  <si>
    <t>B.2.</t>
  </si>
  <si>
    <t>B.</t>
  </si>
  <si>
    <t>A.4.</t>
  </si>
  <si>
    <t>Regularização de Piso (área de intervençao)</t>
  </si>
  <si>
    <t>Drenagem Longitudinal (por metro linear de trilha)</t>
  </si>
  <si>
    <t>Média de orçamentos sem código CPOS - Intervenções</t>
  </si>
  <si>
    <t>Tipo de Intervenções</t>
  </si>
  <si>
    <t>Quant.</t>
  </si>
  <si>
    <t>Empresa 1</t>
  </si>
  <si>
    <t>Empresa 2</t>
  </si>
  <si>
    <t>Empresa 3</t>
  </si>
  <si>
    <t>Média (R$)</t>
  </si>
  <si>
    <t>Eco Sul</t>
  </si>
  <si>
    <t>Engetrat</t>
  </si>
  <si>
    <t xml:space="preserve">Mourão de eucalipto tratado de  Ø 10 a 12 de 2,20m </t>
  </si>
  <si>
    <t xml:space="preserve">Mourão de eucalipto tratado de  Ø 21 a 25 de 2,0m </t>
  </si>
  <si>
    <t>Mourão de eucalipto tratado de Ø  6 a 8 cm de 4m</t>
  </si>
  <si>
    <t>A3</t>
  </si>
  <si>
    <t>Sano Agarras</t>
  </si>
  <si>
    <t>JM</t>
  </si>
  <si>
    <t>5 Agarras + Parafusos com espaçamento de aprox. 60cm</t>
  </si>
  <si>
    <t>HF Náutica</t>
  </si>
  <si>
    <t>APA Seg</t>
  </si>
  <si>
    <t>Promar</t>
  </si>
  <si>
    <t>Corda de poliamida (dipada) de 14 mm</t>
  </si>
  <si>
    <t>W fix Parafusos</t>
  </si>
  <si>
    <t>Fix Par</t>
  </si>
  <si>
    <t>Sesso Rolamento</t>
  </si>
  <si>
    <t>Mão de obra Serralheiro</t>
  </si>
  <si>
    <t>Mão de obra ajudante serralheiro</t>
  </si>
  <si>
    <t>CPOS / Mercado</t>
  </si>
  <si>
    <t>Sem código.12</t>
  </si>
  <si>
    <t>Sem código.01</t>
  </si>
  <si>
    <t>Sem código.02</t>
  </si>
  <si>
    <t>Sem código.03</t>
  </si>
  <si>
    <t>Sem código.04</t>
  </si>
  <si>
    <t>Sem código.05</t>
  </si>
  <si>
    <t>Sem código.06</t>
  </si>
  <si>
    <t>Sem código.07</t>
  </si>
  <si>
    <t>Sem código.08</t>
  </si>
  <si>
    <t>Sem código.09</t>
  </si>
  <si>
    <t>Sem código.10</t>
  </si>
  <si>
    <t>Sem código.11</t>
  </si>
  <si>
    <t>Sem código.13</t>
  </si>
  <si>
    <t>Sem código.14</t>
  </si>
  <si>
    <t>Sem código.15</t>
  </si>
  <si>
    <t>Sem código.16</t>
  </si>
  <si>
    <t>Sem código.17</t>
  </si>
  <si>
    <t>Clareamento de trilha - (largura 1,80 x altura 2,10)</t>
  </si>
  <si>
    <t>OC.1.</t>
  </si>
  <si>
    <t>OC.4.</t>
  </si>
  <si>
    <t>OC.5.</t>
  </si>
  <si>
    <t>OC.6.</t>
  </si>
  <si>
    <t>OC.7.</t>
  </si>
  <si>
    <t>OC.8.</t>
  </si>
  <si>
    <t>OC.9.</t>
  </si>
  <si>
    <t>OC.10.</t>
  </si>
  <si>
    <t>OC.12.</t>
  </si>
  <si>
    <t>OC.13.</t>
  </si>
  <si>
    <t>OC.14.</t>
  </si>
  <si>
    <t>OC.17.</t>
  </si>
  <si>
    <t>OC.18.</t>
  </si>
  <si>
    <t>OC.19.</t>
  </si>
  <si>
    <t>OC.22.</t>
  </si>
  <si>
    <t>OC.23.</t>
  </si>
  <si>
    <t>OC.24.</t>
  </si>
  <si>
    <t>OC.37.</t>
  </si>
  <si>
    <t>OC.38.</t>
  </si>
  <si>
    <t>OC.39.</t>
  </si>
  <si>
    <t>OC.40.</t>
  </si>
  <si>
    <t>OC.41.</t>
  </si>
  <si>
    <t>OC.2.</t>
  </si>
  <si>
    <t>Degraus de Madeira (largura de 90 cm)</t>
  </si>
  <si>
    <t>Degraus de pedra arrumada (90 cm de largura de piso)</t>
  </si>
  <si>
    <t>Estivas (área de intervenção)</t>
  </si>
  <si>
    <t>Contenção de encostas (área de contenção)</t>
  </si>
  <si>
    <t>Guarda-Corpo de cordas (duas cordas) por metro linear</t>
  </si>
  <si>
    <t>Pinguela (90 cm de largura) - sem cabeceira por metro linear</t>
  </si>
  <si>
    <t>Escada Vertical (60 cm de largura) por metro linear</t>
  </si>
  <si>
    <t>Corrimão de Madeira (2 peças horizontais) por metro linear</t>
  </si>
  <si>
    <t>Mirante (por área de tablado)</t>
  </si>
  <si>
    <t>Área de descanso sem estrutura (por área de intervenção)</t>
  </si>
  <si>
    <t>Área de descanso com estrutura (por área de intervenção)</t>
  </si>
  <si>
    <t>Fechamento de picada com vegetação (por área de intervenção)</t>
  </si>
  <si>
    <t>Deck de Madeira (por área de tablado)</t>
  </si>
  <si>
    <t>Trilha Suspensa (1,2 metros de largura) por metro linear</t>
  </si>
  <si>
    <t>Preservam</t>
  </si>
  <si>
    <t>Mourão de eucalipto tratado de Ø 6 a 8 de 3 m. (vigotas de madeira)</t>
  </si>
  <si>
    <t>Mourão de eucalipto tratado de Ø 6 a 8 de 3 m. (3 peças de 1m - estaca de madeira)</t>
  </si>
  <si>
    <t>Mourão tratado de Ø 8 a 10cm com 3m (2 peças de 1,5m - estaca de madeira)</t>
  </si>
  <si>
    <t>Mourão de eucalipto tratado de Ø 4 a 6 de 4m. (corrimão)</t>
  </si>
  <si>
    <t>Mourão de eucalipto tratado de Ø 20 de 1m. (viga)</t>
  </si>
  <si>
    <t>Mourão de eucalipto tratado de Ø 20 a 25 de 4m</t>
  </si>
  <si>
    <t>Mourão de eucalipto tratado de Ø 20 de 4m. (pilar)</t>
  </si>
  <si>
    <t xml:space="preserve">Mourão de eucalipto tratado de Ø 15 a 19cm com 0,90m </t>
  </si>
  <si>
    <t xml:space="preserve">Mourão de eucalipto tratado de Ø 20 a 25 cm com 1m </t>
  </si>
  <si>
    <t>Mourão de eucalipto tratado de Ø 20 a 25 cm com 2m</t>
  </si>
  <si>
    <t>Mourão de eucalipto tratado de Ø 15 a 19cm com 2m</t>
  </si>
  <si>
    <t>Mourão de eucalipto tratado de Ø 6 a 8 de 3 m</t>
  </si>
  <si>
    <t>Mourão de eucalipto tratado de Ø 4 a 6 de 4m</t>
  </si>
  <si>
    <t>Mourão de eucalipto tratado de 5X5cm com 1,2 cm</t>
  </si>
  <si>
    <t>Mourão de eucalipto tratado de Ø 8 a 10cm com 3m</t>
  </si>
  <si>
    <t>Regua de deck de pinus tratado de 3 x 10 de 3m</t>
  </si>
  <si>
    <t>Quant</t>
  </si>
  <si>
    <t>PU MObra</t>
  </si>
  <si>
    <t>Unid</t>
  </si>
  <si>
    <r>
      <t>m</t>
    </r>
    <r>
      <rPr>
        <vertAlign val="superscript"/>
        <sz val="11"/>
        <rFont val="Ecofont Vera Sans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</si>
  <si>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1"/>
        <rFont val="Ecofont Vera Sans"/>
        <family val="2"/>
      </rPr>
      <t>2</t>
    </r>
  </si>
  <si>
    <t>Projeto e implementação de controle ambiental da obra</t>
  </si>
  <si>
    <t>C.1.14.</t>
  </si>
  <si>
    <t>Prego tipo ardox c/ cabeça galvanizado ( 19JPx36LP) - Pacote 1kg</t>
  </si>
  <si>
    <t>Prego galvanizado c/ cabeça  (26JPx84LP) - Pacote 1kg</t>
  </si>
  <si>
    <t>15.20.020</t>
  </si>
  <si>
    <t>Fornecimento de peças diversas para estrutura em madeira</t>
  </si>
  <si>
    <t>11.01.170</t>
  </si>
  <si>
    <t>Concreto usinado, fck = 35,0 MPa</t>
  </si>
  <si>
    <t>33.05.010</t>
  </si>
  <si>
    <t>Verniz fungicida para madeira</t>
  </si>
  <si>
    <t>D. CUSTO INTERVENÇÕES (A+B+C)</t>
  </si>
  <si>
    <t>E. ADMINISTRAÇÃO LOCAL - 10%</t>
  </si>
  <si>
    <t>F. CUSTO INTERVENÇÕES COM ADM. LOCAL (D+E)</t>
  </si>
  <si>
    <t>G. BDI - 30%</t>
  </si>
  <si>
    <t>H. CUSTO TOTAL (F + G)</t>
  </si>
  <si>
    <t>Sem código.18</t>
  </si>
  <si>
    <t>Sem código.19</t>
  </si>
  <si>
    <t>Prego tipo ardox c/ cabeça galvanizado ( 19JPx36LP)</t>
  </si>
  <si>
    <t>Prego galvanizado c/ cabeça  (26JPx84LP)</t>
  </si>
  <si>
    <t xml:space="preserve">Mourão de eucalipto tratado de Ø 20 a 25 cm com 2m (Pilar) </t>
  </si>
  <si>
    <t>um</t>
  </si>
  <si>
    <t>Núcleo</t>
  </si>
  <si>
    <t>Dutra Máquinas</t>
  </si>
  <si>
    <t>Mercado Livre</t>
  </si>
  <si>
    <t>Americanas</t>
  </si>
  <si>
    <t>Tamoio</t>
  </si>
  <si>
    <t>Leroy Merlin</t>
  </si>
  <si>
    <t xml:space="preserve">Mourão de eucalipto tratado de Ø 20 a 25 cm com 4m (3 vigas de 1,2m cd) </t>
  </si>
  <si>
    <t>20.03.010</t>
  </si>
  <si>
    <t>Soalho em tábua de madeira aparelhada (tratada - espaçada como Deck)</t>
  </si>
  <si>
    <t>Rio Turvo</t>
  </si>
  <si>
    <t>48º14'20,475</t>
  </si>
  <si>
    <t>48º14'19,196</t>
  </si>
  <si>
    <t>24º50'34,168</t>
  </si>
  <si>
    <t>24º50'36,426</t>
  </si>
  <si>
    <t>Josenei Gabriel Cara</t>
  </si>
  <si>
    <t>Circuito das Trilhas</t>
  </si>
  <si>
    <t>48º14'18,366</t>
  </si>
  <si>
    <t>24º50'37,138</t>
  </si>
  <si>
    <t>48º14'18,616</t>
  </si>
  <si>
    <t>24º50'37,305</t>
  </si>
  <si>
    <t>24º51'01,469</t>
  </si>
  <si>
    <t>48º14'35,475</t>
  </si>
  <si>
    <t>24º51'01,235</t>
  </si>
  <si>
    <t>48º14'34,873</t>
  </si>
  <si>
    <t>24º51'04,626</t>
  </si>
  <si>
    <t>48º14'34,877</t>
  </si>
  <si>
    <t>24º51'04,622</t>
  </si>
  <si>
    <t>48º14'30,623</t>
  </si>
  <si>
    <t>24º50'56,512</t>
  </si>
  <si>
    <t>48º14'31,423</t>
  </si>
  <si>
    <t>24º50'58,584</t>
  </si>
  <si>
    <t>48º14'32,848</t>
  </si>
  <si>
    <t>24º51'01,265</t>
  </si>
  <si>
    <t>48º14'35,308</t>
  </si>
  <si>
    <t>Trecho 1</t>
  </si>
  <si>
    <t>Trecho 2</t>
  </si>
  <si>
    <t>Trecho 3</t>
  </si>
  <si>
    <t>Trecho 4</t>
  </si>
  <si>
    <t>Trecho 5</t>
  </si>
  <si>
    <t>INTERVENÇÕES POR TRECHO</t>
  </si>
  <si>
    <t>Trecho</t>
  </si>
  <si>
    <t>Ponte</t>
  </si>
  <si>
    <t>UC</t>
  </si>
  <si>
    <t>Capelinha</t>
  </si>
  <si>
    <t>Metragem linear</t>
  </si>
  <si>
    <t>PE Rio Turvo - Núcleo Capelinha</t>
  </si>
  <si>
    <t>ETAPA</t>
  </si>
  <si>
    <t xml:space="preserve">   MÊS  1 </t>
  </si>
  <si>
    <t xml:space="preserve">  MÊS  2    </t>
  </si>
  <si>
    <t>BDI 30%</t>
  </si>
  <si>
    <t>TOTAL C/ BDI</t>
  </si>
  <si>
    <t>Trecho3</t>
  </si>
  <si>
    <t>CANTEIROS</t>
  </si>
  <si>
    <t>Mobilização de Canteiro e Desmobilização</t>
  </si>
  <si>
    <t>Canteiro</t>
  </si>
  <si>
    <t>ADMINISTRAÇÃO LOCAL - 10%</t>
  </si>
  <si>
    <t>CUSTO INTERVENÇÕES</t>
  </si>
  <si>
    <t>CUSTO INTERVENÇÕES COM ADM. LOCAL</t>
  </si>
  <si>
    <t>Tipo de intervenção</t>
  </si>
  <si>
    <t>Mourão tratado de Ø 4 a 6 de 4m. (corrimão)</t>
  </si>
  <si>
    <t>Mourão tratado de Ø 6 a 8 de 3 m. (montante de madeira)</t>
  </si>
  <si>
    <t>Mourão tratado de Ø 5 com 1,2 cm (3 estacas de 0,40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</si>
</sst>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_-* #,##0_-;\-* #,##0_-;_-* &quot;-&quot;??_-;_-@_-"/>
    <numFmt numFmtId="167" formatCode="_ * #,##0.00_)\ _R_$_ ;_ * \(#,##0.00\)\ _R_$_ ;_ * &quot;-&quot;??_)\ _R_$_ ;_ @_ "/>
  </numFmts>
  <fonts count="6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Ecofont Vera Sans"/>
      <family val="2"/>
    </font>
    <font>
      <sz val="11"/>
      <color indexed="8"/>
      <name val="Calibri"/>
      <family val="2"/>
      <scheme val="minor"/>
    </font>
    <font>
      <sz val="11"/>
      <color theme="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sz val="11"/>
      <color rgb="FF000000"/>
      <name val="Ecofont Vera Sans"/>
      <family val="2"/>
    </font>
    <font>
      <b/>
      <sz val="11"/>
      <name val="Ecofont Vera Sans"/>
      <family val="2"/>
    </font>
    <font>
      <b/>
      <sz val="11"/>
      <color theme="1"/>
      <name val="Ecofont Vera Sans"/>
      <family val="2"/>
    </font>
    <font>
      <b/>
      <sz val="11"/>
      <color rgb="FFFF0000"/>
      <name val="Ecofont Vera Sans"/>
      <family val="2"/>
    </font>
    <font>
      <b/>
      <sz val="11"/>
      <color indexed="8"/>
      <name val="Ecofont Vera Sans"/>
      <family val="2"/>
    </font>
    <font>
      <vertAlign val="superscript"/>
      <sz val="11"/>
      <color theme="1"/>
      <name val="Ecofont Vera Sans"/>
      <family val="2"/>
    </font>
    <font>
      <b/>
      <vertAlign val="superscript"/>
      <sz val="11"/>
      <name val="Ecofont Vera Sans"/>
      <family val="2"/>
    </font>
    <font>
      <sz val="11"/>
      <name val="Calibri"/>
      <family val="2"/>
      <scheme val="minor"/>
    </font>
    <font>
      <b/>
      <sz val="12"/>
      <name val="Ecofont Vera Sans"/>
      <family val="2"/>
    </font>
    <font>
      <sz val="10"/>
      <color theme="1"/>
      <name val="Ecofont Vera Sans"/>
      <family val="2"/>
    </font>
    <font>
      <b/>
      <sz val="10"/>
      <color theme="1"/>
      <name val="Ecofont Vera Sans"/>
      <family val="2"/>
    </font>
    <font>
      <b/>
      <sz val="12"/>
      <color theme="1"/>
      <name val="Ecofont Vera Sans"/>
      <family val="2"/>
    </font>
    <font>
      <b/>
      <sz val="14"/>
      <name val="Ecofont Vera Sans"/>
      <family val="2"/>
    </font>
    <font>
      <b/>
      <sz val="10"/>
      <name val="Ecofont Vera Sans"/>
      <family val="2"/>
    </font>
    <font>
      <vertAlign val="superscript"/>
      <sz val="11"/>
      <name val="Ecofont Vera Sans"/>
      <family val="2"/>
    </font>
    <font>
      <sz val="10"/>
      <color indexed="8"/>
      <name val="Ecofont Vera Sans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Ecofont Vera Sans"/>
      <family val="2"/>
    </font>
    <font>
      <sz val="9"/>
      <name val="Arial"/>
      <family val="2"/>
    </font>
    <font>
      <b/>
      <sz val="9"/>
      <color indexed="8"/>
      <name val="Ecofont Vera Sans"/>
      <family val="2"/>
    </font>
    <font>
      <sz val="11"/>
      <color theme="0"/>
      <name val="Ecofont Vera Sans"/>
      <family val="2"/>
    </font>
    <font>
      <sz val="11"/>
      <color rgb="FF006100"/>
      <name val="Ecofont Vera Sans"/>
      <family val="2"/>
    </font>
    <font>
      <b/>
      <sz val="11"/>
      <color rgb="FFFA7D00"/>
      <name val="Ecofont Vera Sans"/>
      <family val="2"/>
    </font>
    <font>
      <b/>
      <sz val="11"/>
      <color theme="0"/>
      <name val="Ecofont Vera Sans"/>
      <family val="2"/>
    </font>
    <font>
      <sz val="11"/>
      <color rgb="FFFA7D00"/>
      <name val="Ecofont Vera Sans"/>
      <family val="2"/>
    </font>
    <font>
      <sz val="11"/>
      <color rgb="FF3F3F76"/>
      <name val="Ecofont Vera Sans"/>
      <family val="2"/>
    </font>
    <font>
      <sz val="11"/>
      <color rgb="FF9C0006"/>
      <name val="Ecofont Vera Sans"/>
      <family val="2"/>
    </font>
    <font>
      <sz val="11"/>
      <color rgb="FF9C6500"/>
      <name val="Ecofont Vera Sans"/>
      <family val="2"/>
    </font>
    <font>
      <b/>
      <sz val="11"/>
      <color rgb="FF3F3F3F"/>
      <name val="Ecofont Vera Sans"/>
      <family val="2"/>
    </font>
    <font>
      <sz val="11"/>
      <color rgb="FFFF0000"/>
      <name val="Ecofont Vera Sans"/>
      <family val="2"/>
    </font>
    <font>
      <i/>
      <sz val="11"/>
      <color rgb="FF7F7F7F"/>
      <name val="Ecofont Vera Sans"/>
      <family val="2"/>
    </font>
    <font>
      <b/>
      <sz val="15"/>
      <color theme="3"/>
      <name val="Ecofont Vera Sans"/>
      <family val="2"/>
    </font>
    <font>
      <b/>
      <sz val="13"/>
      <color theme="3"/>
      <name val="Ecofont Vera Sans"/>
      <family val="2"/>
    </font>
    <font>
      <b/>
      <sz val="11"/>
      <color theme="3"/>
      <name val="Ecofont Vera Sans"/>
      <family val="2"/>
    </font>
    <font>
      <sz val="8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93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 applyNumberFormat="0" applyFill="0" applyBorder="0" applyAlignment="0" applyProtection="0"/>
    <xf numFmtId="0" fontId="27" fillId="0" borderId="52" applyNumberFormat="0" applyFill="0" applyAlignment="0" applyProtection="0"/>
    <xf numFmtId="0" fontId="28" fillId="0" borderId="53" applyNumberFormat="0" applyFill="0" applyAlignment="0" applyProtection="0"/>
    <xf numFmtId="0" fontId="29" fillId="0" borderId="5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55" applyNumberFormat="0" applyAlignment="0" applyProtection="0"/>
    <xf numFmtId="0" fontId="34" fillId="15" borderId="56" applyNumberFormat="0" applyAlignment="0" applyProtection="0"/>
    <xf numFmtId="0" fontId="35" fillId="15" borderId="55" applyNumberFormat="0" applyAlignment="0" applyProtection="0"/>
    <xf numFmtId="0" fontId="36" fillId="0" borderId="57" applyNumberFormat="0" applyFill="0" applyAlignment="0" applyProtection="0"/>
    <xf numFmtId="0" fontId="37" fillId="16" borderId="5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60" applyNumberFormat="0" applyFill="0" applyAlignment="0" applyProtection="0"/>
    <xf numFmtId="0" fontId="4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8" fillId="11" borderId="0" applyNumberFormat="0" applyBorder="0" applyAlignment="0" applyProtection="0"/>
    <xf numFmtId="0" fontId="49" fillId="15" borderId="55" applyNumberFormat="0" applyAlignment="0" applyProtection="0"/>
    <xf numFmtId="0" fontId="50" fillId="16" borderId="58" applyNumberFormat="0" applyAlignment="0" applyProtection="0"/>
    <xf numFmtId="0" fontId="51" fillId="0" borderId="57" applyNumberFormat="0" applyFill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4" borderId="0" applyNumberFormat="0" applyBorder="0" applyAlignment="0" applyProtection="0"/>
    <xf numFmtId="0" fontId="47" fillId="38" borderId="0" applyNumberFormat="0" applyBorder="0" applyAlignment="0" applyProtection="0"/>
    <xf numFmtId="0" fontId="52" fillId="14" borderId="55" applyNumberFormat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0" borderId="0"/>
    <xf numFmtId="0" fontId="3" fillId="0" borderId="0"/>
    <xf numFmtId="0" fontId="3" fillId="17" borderId="59" applyNumberFormat="0" applyFont="0" applyAlignment="0" applyProtection="0"/>
    <xf numFmtId="9" fontId="2" fillId="0" borderId="0" applyFont="0" applyFill="0" applyBorder="0" applyAlignment="0" applyProtection="0"/>
    <xf numFmtId="0" fontId="55" fillId="15" borderId="5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2" applyNumberFormat="0" applyFill="0" applyAlignment="0" applyProtection="0"/>
    <xf numFmtId="0" fontId="59" fillId="0" borderId="53" applyNumberFormat="0" applyFill="0" applyAlignment="0" applyProtection="0"/>
    <xf numFmtId="0" fontId="60" fillId="0" borderId="54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60" applyNumberFormat="0" applyFill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8">
    <xf numFmtId="0" fontId="0" fillId="0" borderId="0" xfId="0"/>
    <xf numFmtId="0" fontId="0" fillId="0" borderId="0" xfId="0"/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164" fontId="7" fillId="3" borderId="13" xfId="1" applyNumberFormat="1" applyFont="1" applyFill="1" applyBorder="1" applyAlignment="1">
      <alignment horizontal="center" vertical="center" wrapText="1"/>
    </xf>
    <xf numFmtId="4" fontId="7" fillId="3" borderId="13" xfId="0" quotePrefix="1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43" fontId="7" fillId="3" borderId="13" xfId="0" applyNumberFormat="1" applyFont="1" applyFill="1" applyBorder="1" applyAlignment="1">
      <alignment horizontal="right" vertical="center" wrapText="1"/>
    </xf>
    <xf numFmtId="43" fontId="7" fillId="3" borderId="13" xfId="1" applyNumberFormat="1" applyFont="1" applyFill="1" applyBorder="1" applyAlignment="1">
      <alignment horizontal="right" vertical="center" wrapText="1"/>
    </xf>
    <xf numFmtId="4" fontId="7" fillId="3" borderId="13" xfId="0" applyNumberFormat="1" applyFont="1" applyFill="1" applyBorder="1" applyAlignment="1">
      <alignment horizontal="left" vertical="center" wrapText="1"/>
    </xf>
    <xf numFmtId="43" fontId="7" fillId="3" borderId="14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43" fontId="6" fillId="3" borderId="12" xfId="1" applyNumberFormat="1" applyFont="1" applyFill="1" applyBorder="1" applyAlignment="1">
      <alignment horizontal="right" vertical="center" wrapText="1"/>
    </xf>
    <xf numFmtId="43" fontId="7" fillId="3" borderId="12" xfId="0" applyNumberFormat="1" applyFont="1" applyFill="1" applyBorder="1" applyAlignment="1">
      <alignment horizontal="right" vertical="center" wrapText="1"/>
    </xf>
    <xf numFmtId="4" fontId="7" fillId="3" borderId="12" xfId="0" quotePrefix="1" applyNumberFormat="1" applyFont="1" applyFill="1" applyBorder="1" applyAlignment="1">
      <alignment horizontal="left" vertical="center" wrapText="1"/>
    </xf>
    <xf numFmtId="43" fontId="6" fillId="3" borderId="13" xfId="1" applyNumberFormat="1" applyFont="1" applyFill="1" applyBorder="1" applyAlignment="1">
      <alignment horizontal="right" vertical="center" wrapText="1"/>
    </xf>
    <xf numFmtId="43" fontId="6" fillId="3" borderId="13" xfId="0" applyNumberFormat="1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43" fontId="10" fillId="3" borderId="14" xfId="0" applyNumberFormat="1" applyFont="1" applyFill="1" applyBorder="1" applyAlignment="1">
      <alignment horizontal="right" vertical="center" wrapText="1"/>
    </xf>
    <xf numFmtId="0" fontId="10" fillId="3" borderId="14" xfId="0" applyFont="1" applyFill="1" applyBorder="1" applyAlignment="1">
      <alignment horizontal="center" vertical="center" wrapText="1"/>
    </xf>
    <xf numFmtId="43" fontId="7" fillId="3" borderId="12" xfId="1" applyNumberFormat="1" applyFont="1" applyFill="1" applyBorder="1" applyAlignment="1">
      <alignment horizontal="right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quotePrefix="1" applyNumberFormat="1" applyFont="1" applyFill="1" applyBorder="1" applyAlignment="1">
      <alignment horizontal="left" vertical="center" wrapText="1"/>
    </xf>
    <xf numFmtId="43" fontId="10" fillId="3" borderId="14" xfId="1" applyNumberFormat="1" applyFont="1" applyFill="1" applyBorder="1" applyAlignment="1">
      <alignment horizontal="right" vertical="center" wrapText="1"/>
    </xf>
    <xf numFmtId="2" fontId="8" fillId="3" borderId="12" xfId="2" applyNumberFormat="1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Border="1" applyAlignment="1">
      <alignment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43" fontId="7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43" fontId="7" fillId="3" borderId="13" xfId="3" applyFont="1" applyFill="1" applyBorder="1" applyAlignment="1">
      <alignment horizontal="right" vertical="center" wrapText="1"/>
    </xf>
    <xf numFmtId="2" fontId="8" fillId="3" borderId="12" xfId="2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left" vertical="center" wrapText="1"/>
    </xf>
    <xf numFmtId="43" fontId="8" fillId="5" borderId="0" xfId="1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3" fontId="9" fillId="3" borderId="13" xfId="0" applyNumberFormat="1" applyFont="1" applyFill="1" applyBorder="1" applyAlignment="1">
      <alignment horizontal="right" vertical="center" wrapText="1"/>
    </xf>
    <xf numFmtId="43" fontId="9" fillId="3" borderId="12" xfId="1" applyNumberFormat="1" applyFont="1" applyFill="1" applyBorder="1" applyAlignment="1">
      <alignment horizontal="right" vertical="center" wrapText="1"/>
    </xf>
    <xf numFmtId="43" fontId="9" fillId="3" borderId="12" xfId="0" applyNumberFormat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 wrapText="1"/>
    </xf>
    <xf numFmtId="43" fontId="10" fillId="4" borderId="15" xfId="0" applyNumberFormat="1" applyFont="1" applyFill="1" applyBorder="1" applyAlignment="1">
      <alignment horizontal="center" vertical="center" wrapText="1"/>
    </xf>
    <xf numFmtId="43" fontId="10" fillId="4" borderId="16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left" vertical="center" wrapText="1"/>
    </xf>
    <xf numFmtId="2" fontId="7" fillId="3" borderId="13" xfId="0" applyNumberFormat="1" applyFont="1" applyFill="1" applyBorder="1" applyAlignment="1">
      <alignment horizontal="right" vertical="center"/>
    </xf>
    <xf numFmtId="43" fontId="7" fillId="3" borderId="13" xfId="1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right" vertical="center" wrapText="1"/>
    </xf>
    <xf numFmtId="43" fontId="7" fillId="3" borderId="13" xfId="1" applyFont="1" applyFill="1" applyBorder="1" applyAlignment="1">
      <alignment horizontal="right" vertical="top" wrapText="1"/>
    </xf>
    <xf numFmtId="43" fontId="7" fillId="0" borderId="0" xfId="0" applyNumberFormat="1" applyFont="1" applyFill="1" applyBorder="1" applyAlignment="1">
      <alignment horizontal="right" vertical="center" wrapText="1"/>
    </xf>
    <xf numFmtId="43" fontId="6" fillId="0" borderId="0" xfId="1" applyNumberFormat="1" applyFont="1" applyFill="1" applyBorder="1" applyAlignment="1">
      <alignment horizontal="right" vertical="center" wrapText="1"/>
    </xf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4" fontId="0" fillId="0" borderId="0" xfId="0" applyNumberFormat="1"/>
    <xf numFmtId="4" fontId="10" fillId="3" borderId="18" xfId="0" quotePrefix="1" applyNumberFormat="1" applyFont="1" applyFill="1" applyBorder="1" applyAlignment="1">
      <alignment horizontal="left" vertical="center" wrapText="1"/>
    </xf>
    <xf numFmtId="43" fontId="7" fillId="3" borderId="18" xfId="0" applyNumberFormat="1" applyFont="1" applyFill="1" applyBorder="1" applyAlignment="1">
      <alignment horizontal="right" vertical="center" wrapText="1"/>
    </xf>
    <xf numFmtId="43" fontId="7" fillId="3" borderId="12" xfId="1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/>
    <xf numFmtId="0" fontId="0" fillId="0" borderId="13" xfId="0" applyFont="1" applyBorder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49" fontId="16" fillId="0" borderId="13" xfId="0" applyNumberFormat="1" applyFont="1" applyFill="1" applyBorder="1" applyAlignment="1" applyProtection="1"/>
    <xf numFmtId="0" fontId="16" fillId="0" borderId="13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right"/>
    </xf>
    <xf numFmtId="0" fontId="17" fillId="10" borderId="2" xfId="0" applyFont="1" applyFill="1" applyBorder="1" applyAlignment="1">
      <alignment horizontal="centerContinuous" vertical="center" wrapText="1"/>
    </xf>
    <xf numFmtId="0" fontId="17" fillId="10" borderId="3" xfId="0" applyFont="1" applyFill="1" applyBorder="1" applyAlignment="1">
      <alignment horizontal="centerContinuous" vertical="center" wrapText="1"/>
    </xf>
    <xf numFmtId="0" fontId="17" fillId="10" borderId="4" xfId="0" applyFont="1" applyFill="1" applyBorder="1" applyAlignment="1">
      <alignment horizontal="centerContinuous" vertical="center" wrapText="1"/>
    </xf>
    <xf numFmtId="0" fontId="18" fillId="0" borderId="0" xfId="0" applyFont="1"/>
    <xf numFmtId="0" fontId="19" fillId="7" borderId="9" xfId="0" applyFont="1" applyFill="1" applyBorder="1"/>
    <xf numFmtId="0" fontId="19" fillId="7" borderId="10" xfId="0" applyFont="1" applyFill="1" applyBorder="1"/>
    <xf numFmtId="0" fontId="19" fillId="7" borderId="10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8" borderId="8" xfId="0" applyFont="1" applyFill="1" applyBorder="1"/>
    <xf numFmtId="0" fontId="19" fillId="8" borderId="0" xfId="0" applyFont="1" applyFill="1" applyBorder="1"/>
    <xf numFmtId="165" fontId="19" fillId="8" borderId="0" xfId="0" applyNumberFormat="1" applyFont="1" applyFill="1" applyBorder="1"/>
    <xf numFmtId="165" fontId="19" fillId="8" borderId="7" xfId="0" applyNumberFormat="1" applyFont="1" applyFill="1" applyBorder="1"/>
    <xf numFmtId="0" fontId="18" fillId="0" borderId="8" xfId="0" applyFont="1" applyBorder="1"/>
    <xf numFmtId="0" fontId="18" fillId="0" borderId="0" xfId="0" applyFont="1" applyBorder="1"/>
    <xf numFmtId="43" fontId="18" fillId="0" borderId="0" xfId="0" applyNumberFormat="1" applyFont="1" applyBorder="1"/>
    <xf numFmtId="165" fontId="18" fillId="0" borderId="7" xfId="0" applyNumberFormat="1" applyFont="1" applyBorder="1"/>
    <xf numFmtId="165" fontId="18" fillId="0" borderId="0" xfId="0" applyNumberFormat="1" applyFont="1" applyBorder="1"/>
    <xf numFmtId="44" fontId="19" fillId="8" borderId="0" xfId="4" applyFont="1" applyFill="1" applyBorder="1"/>
    <xf numFmtId="44" fontId="19" fillId="8" borderId="7" xfId="4" applyFont="1" applyFill="1" applyBorder="1"/>
    <xf numFmtId="0" fontId="18" fillId="0" borderId="0" xfId="0" applyFont="1" applyBorder="1" applyAlignment="1">
      <alignment horizontal="center"/>
    </xf>
    <xf numFmtId="0" fontId="19" fillId="3" borderId="8" xfId="0" applyFont="1" applyFill="1" applyBorder="1"/>
    <xf numFmtId="0" fontId="19" fillId="3" borderId="0" xfId="0" applyFont="1" applyFill="1" applyBorder="1"/>
    <xf numFmtId="0" fontId="18" fillId="3" borderId="0" xfId="0" applyFont="1" applyFill="1" applyBorder="1"/>
    <xf numFmtId="165" fontId="18" fillId="3" borderId="0" xfId="0" applyNumberFormat="1" applyFont="1" applyFill="1" applyBorder="1"/>
    <xf numFmtId="165" fontId="19" fillId="3" borderId="7" xfId="0" applyNumberFormat="1" applyFont="1" applyFill="1" applyBorder="1"/>
    <xf numFmtId="0" fontId="18" fillId="2" borderId="8" xfId="0" applyFont="1" applyFill="1" applyBorder="1"/>
    <xf numFmtId="165" fontId="19" fillId="3" borderId="0" xfId="0" applyNumberFormat="1" applyFont="1" applyFill="1" applyBorder="1"/>
    <xf numFmtId="0" fontId="19" fillId="0" borderId="22" xfId="0" applyFont="1" applyBorder="1"/>
    <xf numFmtId="9" fontId="19" fillId="0" borderId="23" xfId="0" applyNumberFormat="1" applyFont="1" applyBorder="1"/>
    <xf numFmtId="0" fontId="19" fillId="0" borderId="23" xfId="0" applyFont="1" applyBorder="1"/>
    <xf numFmtId="165" fontId="19" fillId="0" borderId="23" xfId="0" applyNumberFormat="1" applyFont="1" applyBorder="1"/>
    <xf numFmtId="165" fontId="18" fillId="0" borderId="6" xfId="0" applyNumberFormat="1" applyFont="1" applyBorder="1"/>
    <xf numFmtId="165" fontId="19" fillId="0" borderId="6" xfId="0" applyNumberFormat="1" applyFont="1" applyBorder="1"/>
    <xf numFmtId="165" fontId="19" fillId="9" borderId="6" xfId="0" applyNumberFormat="1" applyFont="1" applyFill="1" applyBorder="1"/>
    <xf numFmtId="0" fontId="18" fillId="0" borderId="5" xfId="0" applyFont="1" applyBorder="1"/>
    <xf numFmtId="0" fontId="19" fillId="0" borderId="2" xfId="0" applyFont="1" applyBorder="1"/>
    <xf numFmtId="0" fontId="18" fillId="0" borderId="3" xfId="0" applyFont="1" applyBorder="1"/>
    <xf numFmtId="165" fontId="18" fillId="0" borderId="3" xfId="0" applyNumberFormat="1" applyFont="1" applyBorder="1"/>
    <xf numFmtId="165" fontId="18" fillId="0" borderId="4" xfId="0" applyNumberFormat="1" applyFont="1" applyBorder="1"/>
    <xf numFmtId="165" fontId="18" fillId="0" borderId="0" xfId="0" applyNumberFormat="1" applyFont="1"/>
    <xf numFmtId="0" fontId="18" fillId="0" borderId="0" xfId="0" applyFont="1" applyFill="1"/>
    <xf numFmtId="166" fontId="18" fillId="0" borderId="0" xfId="0" applyNumberFormat="1" applyFont="1"/>
    <xf numFmtId="166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20" fillId="8" borderId="9" xfId="0" applyFont="1" applyFill="1" applyBorder="1" applyAlignment="1">
      <alignment horizontal="centerContinuous" vertical="center"/>
    </xf>
    <xf numFmtId="0" fontId="20" fillId="8" borderId="10" xfId="0" applyFont="1" applyFill="1" applyBorder="1" applyAlignment="1">
      <alignment horizontal="centerContinuous" vertical="center"/>
    </xf>
    <xf numFmtId="0" fontId="20" fillId="8" borderId="11" xfId="0" applyFont="1" applyFill="1" applyBorder="1" applyAlignment="1">
      <alignment horizontal="centerContinuous" vertical="center"/>
    </xf>
    <xf numFmtId="166" fontId="22" fillId="2" borderId="16" xfId="0" applyNumberFormat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right" vertical="center" wrapText="1"/>
    </xf>
    <xf numFmtId="0" fontId="22" fillId="2" borderId="15" xfId="0" applyFont="1" applyFill="1" applyBorder="1" applyAlignment="1">
      <alignment horizontal="center" vertical="center" wrapText="1"/>
    </xf>
    <xf numFmtId="166" fontId="18" fillId="0" borderId="25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8" fillId="2" borderId="7" xfId="0" applyFont="1" applyFill="1" applyBorder="1"/>
    <xf numFmtId="166" fontId="4" fillId="0" borderId="24" xfId="1" applyNumberFormat="1" applyFont="1" applyFill="1" applyBorder="1" applyAlignment="1">
      <alignment horizontal="center" vertical="center" wrapText="1"/>
    </xf>
    <xf numFmtId="164" fontId="4" fillId="0" borderId="24" xfId="1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166" fontId="4" fillId="0" borderId="13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right" wrapText="1"/>
    </xf>
    <xf numFmtId="4" fontId="18" fillId="0" borderId="21" xfId="0" applyNumberFormat="1" applyFont="1" applyFill="1" applyBorder="1" applyAlignment="1">
      <alignment horizontal="right" vertical="center"/>
    </xf>
    <xf numFmtId="4" fontId="18" fillId="0" borderId="29" xfId="0" applyNumberFormat="1" applyFont="1" applyFill="1" applyBorder="1" applyAlignment="1">
      <alignment horizontal="right" vertical="center"/>
    </xf>
    <xf numFmtId="4" fontId="18" fillId="0" borderId="29" xfId="0" applyNumberFormat="1" applyFont="1" applyFill="1" applyBorder="1" applyAlignment="1">
      <alignment horizontal="right" vertical="center" wrapText="1"/>
    </xf>
    <xf numFmtId="2" fontId="18" fillId="0" borderId="29" xfId="0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7" fillId="3" borderId="30" xfId="0" applyFont="1" applyFill="1" applyBorder="1" applyAlignment="1">
      <alignment vertical="center" wrapText="1"/>
    </xf>
    <xf numFmtId="164" fontId="7" fillId="3" borderId="30" xfId="1" applyNumberFormat="1" applyFont="1" applyFill="1" applyBorder="1" applyAlignment="1">
      <alignment horizontal="center" vertical="center" wrapText="1"/>
    </xf>
    <xf numFmtId="43" fontId="7" fillId="3" borderId="30" xfId="1" applyNumberFormat="1" applyFont="1" applyFill="1" applyBorder="1" applyAlignment="1">
      <alignment horizontal="right" vertical="center" wrapText="1"/>
    </xf>
    <xf numFmtId="0" fontId="18" fillId="0" borderId="31" xfId="0" applyFont="1" applyFill="1" applyBorder="1"/>
    <xf numFmtId="0" fontId="4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4" fontId="4" fillId="0" borderId="13" xfId="0" quotePrefix="1" applyNumberFormat="1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right" vertical="center" wrapText="1"/>
    </xf>
    <xf numFmtId="0" fontId="7" fillId="3" borderId="13" xfId="0" quotePrefix="1" applyFont="1" applyFill="1" applyBorder="1" applyAlignment="1">
      <alignment vertical="center" wrapText="1"/>
    </xf>
    <xf numFmtId="2" fontId="7" fillId="3" borderId="13" xfId="0" quotePrefix="1" applyNumberFormat="1" applyFont="1" applyFill="1" applyBorder="1" applyAlignment="1">
      <alignment horizontal="left" vertical="center" wrapText="1"/>
    </xf>
    <xf numFmtId="4" fontId="18" fillId="0" borderId="27" xfId="0" applyNumberFormat="1" applyFont="1" applyFill="1" applyBorder="1"/>
    <xf numFmtId="4" fontId="18" fillId="0" borderId="27" xfId="0" applyNumberFormat="1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right" vertical="center" wrapText="1"/>
    </xf>
    <xf numFmtId="4" fontId="18" fillId="0" borderId="27" xfId="0" applyNumberFormat="1" applyFont="1" applyFill="1" applyBorder="1" applyAlignment="1">
      <alignment horizontal="right"/>
    </xf>
    <xf numFmtId="0" fontId="0" fillId="0" borderId="26" xfId="0" applyBorder="1"/>
    <xf numFmtId="0" fontId="22" fillId="2" borderId="2" xfId="0" applyFont="1" applyFill="1" applyBorder="1" applyAlignment="1">
      <alignment horizontal="center" vertical="center" wrapText="1"/>
    </xf>
    <xf numFmtId="0" fontId="19" fillId="8" borderId="28" xfId="0" applyFont="1" applyFill="1" applyBorder="1"/>
    <xf numFmtId="0" fontId="19" fillId="8" borderId="13" xfId="0" applyFont="1" applyFill="1" applyBorder="1"/>
    <xf numFmtId="0" fontId="19" fillId="8" borderId="13" xfId="0" applyFont="1" applyFill="1" applyBorder="1" applyAlignment="1">
      <alignment horizontal="center"/>
    </xf>
    <xf numFmtId="1" fontId="19" fillId="8" borderId="13" xfId="0" applyNumberFormat="1" applyFont="1" applyFill="1" applyBorder="1" applyAlignment="1">
      <alignment horizontal="right"/>
    </xf>
    <xf numFmtId="0" fontId="19" fillId="3" borderId="28" xfId="0" applyFont="1" applyFill="1" applyBorder="1"/>
    <xf numFmtId="0" fontId="19" fillId="3" borderId="13" xfId="0" applyFont="1" applyFill="1" applyBorder="1"/>
    <xf numFmtId="0" fontId="19" fillId="3" borderId="13" xfId="0" applyFont="1" applyFill="1" applyBorder="1" applyAlignment="1">
      <alignment horizontal="center"/>
    </xf>
    <xf numFmtId="1" fontId="19" fillId="3" borderId="13" xfId="0" applyNumberFormat="1" applyFont="1" applyFill="1" applyBorder="1" applyAlignment="1">
      <alignment horizontal="right"/>
    </xf>
    <xf numFmtId="1" fontId="18" fillId="0" borderId="28" xfId="0" applyNumberFormat="1" applyFont="1" applyBorder="1"/>
    <xf numFmtId="0" fontId="18" fillId="0" borderId="13" xfId="0" applyFont="1" applyBorder="1"/>
    <xf numFmtId="0" fontId="18" fillId="0" borderId="13" xfId="0" applyFont="1" applyBorder="1" applyAlignment="1">
      <alignment horizontal="center"/>
    </xf>
    <xf numFmtId="1" fontId="18" fillId="0" borderId="13" xfId="0" applyNumberFormat="1" applyFont="1" applyBorder="1" applyAlignment="1">
      <alignment horizontal="right"/>
    </xf>
    <xf numFmtId="1" fontId="18" fillId="0" borderId="28" xfId="0" applyNumberFormat="1" applyFont="1" applyFill="1" applyBorder="1"/>
    <xf numFmtId="0" fontId="18" fillId="0" borderId="13" xfId="0" applyFont="1" applyFill="1" applyBorder="1"/>
    <xf numFmtId="0" fontId="18" fillId="0" borderId="13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right"/>
    </xf>
    <xf numFmtId="0" fontId="18" fillId="3" borderId="13" xfId="0" applyFont="1" applyFill="1" applyBorder="1" applyAlignment="1">
      <alignment horizontal="center"/>
    </xf>
    <xf numFmtId="1" fontId="18" fillId="3" borderId="13" xfId="0" applyNumberFormat="1" applyFont="1" applyFill="1" applyBorder="1" applyAlignment="1">
      <alignment horizontal="right"/>
    </xf>
    <xf numFmtId="0" fontId="19" fillId="3" borderId="32" xfId="0" applyFont="1" applyFill="1" applyBorder="1" applyAlignment="1"/>
    <xf numFmtId="0" fontId="19" fillId="3" borderId="20" xfId="0" applyFont="1" applyFill="1" applyBorder="1" applyAlignment="1"/>
    <xf numFmtId="0" fontId="19" fillId="3" borderId="21" xfId="0" applyFont="1" applyFill="1" applyBorder="1" applyAlignment="1"/>
    <xf numFmtId="43" fontId="7" fillId="3" borderId="13" xfId="1" applyFont="1" applyFill="1" applyBorder="1" applyAlignment="1">
      <alignment horizontal="center" vertical="top" wrapText="1"/>
    </xf>
    <xf numFmtId="43" fontId="6" fillId="0" borderId="0" xfId="0" applyNumberFormat="1" applyFont="1" applyAlignment="1">
      <alignment horizontal="right" vertical="center"/>
    </xf>
    <xf numFmtId="43" fontId="10" fillId="4" borderId="16" xfId="0" applyNumberFormat="1" applyFont="1" applyFill="1" applyBorder="1" applyAlignment="1">
      <alignment horizontal="right" vertical="center" wrapText="1"/>
    </xf>
    <xf numFmtId="43" fontId="8" fillId="5" borderId="0" xfId="0" applyNumberFormat="1" applyFont="1" applyFill="1" applyBorder="1" applyAlignment="1">
      <alignment horizontal="right" vertical="center"/>
    </xf>
    <xf numFmtId="43" fontId="8" fillId="0" borderId="0" xfId="3" applyNumberFormat="1" applyFont="1" applyFill="1" applyBorder="1" applyAlignment="1">
      <alignment horizontal="right" vertical="center"/>
    </xf>
    <xf numFmtId="43" fontId="6" fillId="0" borderId="0" xfId="0" applyNumberFormat="1" applyFont="1" applyFill="1" applyBorder="1" applyAlignment="1">
      <alignment horizontal="right" vertical="center" wrapText="1"/>
    </xf>
    <xf numFmtId="43" fontId="7" fillId="3" borderId="13" xfId="1" applyNumberFormat="1" applyFont="1" applyFill="1" applyBorder="1" applyAlignment="1">
      <alignment horizontal="right" vertical="center"/>
    </xf>
    <xf numFmtId="2" fontId="7" fillId="3" borderId="13" xfId="0" applyNumberFormat="1" applyFont="1" applyFill="1" applyBorder="1" applyAlignment="1">
      <alignment horizontal="center" vertical="center"/>
    </xf>
    <xf numFmtId="43" fontId="10" fillId="3" borderId="14" xfId="1" applyNumberFormat="1" applyFont="1" applyFill="1" applyBorder="1" applyAlignment="1">
      <alignment horizontal="right" vertical="center"/>
    </xf>
    <xf numFmtId="43" fontId="9" fillId="3" borderId="12" xfId="1" applyNumberFormat="1" applyFont="1" applyFill="1" applyBorder="1" applyAlignment="1">
      <alignment horizontal="right" vertical="center"/>
    </xf>
    <xf numFmtId="43" fontId="8" fillId="3" borderId="12" xfId="2" applyNumberFormat="1" applyFont="1" applyFill="1" applyBorder="1" applyAlignment="1">
      <alignment horizontal="right" vertical="center"/>
    </xf>
    <xf numFmtId="43" fontId="7" fillId="3" borderId="30" xfId="0" applyNumberFormat="1" applyFont="1" applyFill="1" applyBorder="1" applyAlignment="1">
      <alignment horizontal="right" vertical="center" wrapText="1"/>
    </xf>
    <xf numFmtId="43" fontId="8" fillId="5" borderId="0" xfId="0" applyNumberFormat="1" applyFont="1" applyFill="1" applyBorder="1" applyAlignment="1">
      <alignment horizontal="right" vertical="center" wrapText="1"/>
    </xf>
    <xf numFmtId="2" fontId="7" fillId="3" borderId="12" xfId="0" applyNumberFormat="1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left" vertical="center" wrapText="1"/>
    </xf>
    <xf numFmtId="43" fontId="7" fillId="3" borderId="13" xfId="3" applyNumberFormat="1" applyFont="1" applyFill="1" applyBorder="1" applyAlignment="1">
      <alignment horizontal="right" vertical="center"/>
    </xf>
    <xf numFmtId="2" fontId="7" fillId="3" borderId="13" xfId="2" applyNumberFormat="1" applyFont="1" applyFill="1" applyBorder="1" applyAlignment="1">
      <alignment horizontal="left" vertical="center" wrapText="1"/>
    </xf>
    <xf numFmtId="43" fontId="7" fillId="3" borderId="13" xfId="2" applyNumberFormat="1" applyFont="1" applyFill="1" applyBorder="1" applyAlignment="1">
      <alignment horizontal="right" vertical="center"/>
    </xf>
    <xf numFmtId="2" fontId="7" fillId="3" borderId="13" xfId="2" applyNumberFormat="1" applyFont="1" applyFill="1" applyBorder="1" applyAlignment="1">
      <alignment horizontal="center" vertical="center"/>
    </xf>
    <xf numFmtId="43" fontId="7" fillId="3" borderId="13" xfId="3" applyFont="1" applyFill="1" applyBorder="1" applyAlignment="1">
      <alignment horizontal="center" vertical="center" wrapText="1"/>
    </xf>
    <xf numFmtId="2" fontId="7" fillId="3" borderId="12" xfId="2" applyNumberFormat="1" applyFont="1" applyFill="1" applyBorder="1" applyAlignment="1">
      <alignment vertical="center" wrapText="1"/>
    </xf>
    <xf numFmtId="43" fontId="7" fillId="3" borderId="12" xfId="2" applyNumberFormat="1" applyFont="1" applyFill="1" applyBorder="1" applyAlignment="1">
      <alignment horizontal="right" vertical="center"/>
    </xf>
    <xf numFmtId="2" fontId="7" fillId="3" borderId="12" xfId="2" applyNumberFormat="1" applyFont="1" applyFill="1" applyBorder="1" applyAlignment="1">
      <alignment horizontal="center" vertical="center"/>
    </xf>
    <xf numFmtId="43" fontId="7" fillId="3" borderId="12" xfId="3" applyFont="1" applyFill="1" applyBorder="1" applyAlignment="1">
      <alignment horizontal="center" vertical="center" wrapText="1"/>
    </xf>
    <xf numFmtId="43" fontId="7" fillId="3" borderId="12" xfId="3" applyFont="1" applyFill="1" applyBorder="1" applyAlignment="1">
      <alignment horizontal="right" vertical="center" wrapText="1"/>
    </xf>
    <xf numFmtId="2" fontId="7" fillId="3" borderId="12" xfId="2" applyNumberFormat="1" applyFont="1" applyFill="1" applyBorder="1" applyAlignment="1">
      <alignment horizontal="left" vertical="center" wrapText="1"/>
    </xf>
    <xf numFmtId="43" fontId="7" fillId="3" borderId="13" xfId="0" applyNumberFormat="1" applyFont="1" applyFill="1" applyBorder="1" applyAlignment="1">
      <alignment horizontal="right" vertical="center"/>
    </xf>
    <xf numFmtId="2" fontId="7" fillId="3" borderId="13" xfId="2" applyNumberFormat="1" applyFont="1" applyFill="1" applyBorder="1" applyAlignment="1">
      <alignment vertical="center" wrapText="1"/>
    </xf>
    <xf numFmtId="43" fontId="7" fillId="3" borderId="12" xfId="3" applyNumberFormat="1" applyFont="1" applyFill="1" applyBorder="1" applyAlignment="1">
      <alignment horizontal="right" vertical="center"/>
    </xf>
    <xf numFmtId="2" fontId="7" fillId="3" borderId="13" xfId="2" applyNumberFormat="1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left" vertical="center" wrapText="1"/>
    </xf>
    <xf numFmtId="43" fontId="7" fillId="3" borderId="18" xfId="1" applyNumberFormat="1" applyFont="1" applyFill="1" applyBorder="1" applyAlignment="1">
      <alignment horizontal="right" vertical="center" wrapText="1"/>
    </xf>
    <xf numFmtId="2" fontId="7" fillId="3" borderId="12" xfId="2" applyNumberFormat="1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right" vertical="center" wrapText="1"/>
    </xf>
    <xf numFmtId="0" fontId="18" fillId="0" borderId="13" xfId="0" applyFont="1" applyBorder="1" applyAlignment="1">
      <alignment wrapText="1"/>
    </xf>
    <xf numFmtId="1" fontId="18" fillId="0" borderId="0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center"/>
    </xf>
    <xf numFmtId="166" fontId="18" fillId="0" borderId="0" xfId="0" applyNumberFormat="1" applyFont="1" applyBorder="1"/>
    <xf numFmtId="43" fontId="8" fillId="3" borderId="24" xfId="0" applyNumberFormat="1" applyFont="1" applyFill="1" applyBorder="1" applyAlignment="1">
      <alignment vertical="center" wrapText="1"/>
    </xf>
    <xf numFmtId="43" fontId="8" fillId="3" borderId="24" xfId="0" applyNumberFormat="1" applyFont="1" applyFill="1" applyBorder="1" applyAlignment="1">
      <alignment vertical="center"/>
    </xf>
    <xf numFmtId="2" fontId="8" fillId="3" borderId="13" xfId="6" applyNumberFormat="1" applyFont="1" applyFill="1" applyBorder="1" applyAlignment="1">
      <alignment vertical="center" wrapText="1"/>
    </xf>
    <xf numFmtId="2" fontId="8" fillId="3" borderId="13" xfId="6" applyNumberFormat="1" applyFont="1" applyFill="1" applyBorder="1" applyAlignment="1">
      <alignment horizontal="center" vertical="center"/>
    </xf>
    <xf numFmtId="43" fontId="8" fillId="3" borderId="13" xfId="3" applyNumberFormat="1" applyFont="1" applyFill="1" applyBorder="1" applyAlignment="1">
      <alignment vertical="center"/>
    </xf>
    <xf numFmtId="2" fontId="8" fillId="3" borderId="12" xfId="6" applyNumberFormat="1" applyFont="1" applyFill="1" applyBorder="1" applyAlignment="1">
      <alignment vertical="center" wrapText="1"/>
    </xf>
    <xf numFmtId="2" fontId="8" fillId="3" borderId="12" xfId="6" applyNumberFormat="1" applyFont="1" applyFill="1" applyBorder="1" applyAlignment="1">
      <alignment horizontal="center" vertical="center"/>
    </xf>
    <xf numFmtId="43" fontId="8" fillId="3" borderId="12" xfId="3" applyNumberFormat="1" applyFont="1" applyFill="1" applyBorder="1" applyAlignment="1">
      <alignment vertical="center"/>
    </xf>
    <xf numFmtId="43" fontId="18" fillId="0" borderId="0" xfId="0" applyNumberFormat="1" applyFont="1"/>
    <xf numFmtId="0" fontId="19" fillId="3" borderId="26" xfId="0" applyFont="1" applyFill="1" applyBorder="1"/>
    <xf numFmtId="0" fontId="19" fillId="3" borderId="24" xfId="0" applyFont="1" applyFill="1" applyBorder="1"/>
    <xf numFmtId="0" fontId="19" fillId="3" borderId="24" xfId="0" applyFont="1" applyFill="1" applyBorder="1" applyAlignment="1">
      <alignment horizontal="center"/>
    </xf>
    <xf numFmtId="1" fontId="19" fillId="3" borderId="24" xfId="0" applyNumberFormat="1" applyFont="1" applyFill="1" applyBorder="1" applyAlignment="1">
      <alignment horizontal="right"/>
    </xf>
    <xf numFmtId="0" fontId="24" fillId="5" borderId="13" xfId="6" applyFont="1" applyFill="1" applyBorder="1" applyAlignment="1">
      <alignment horizontal="center" vertical="center" wrapText="1"/>
    </xf>
    <xf numFmtId="43" fontId="8" fillId="3" borderId="24" xfId="0" applyNumberFormat="1" applyFont="1" applyFill="1" applyBorder="1" applyAlignment="1">
      <alignment horizontal="center" vertical="center"/>
    </xf>
    <xf numFmtId="43" fontId="8" fillId="3" borderId="30" xfId="0" applyNumberFormat="1" applyFont="1" applyFill="1" applyBorder="1" applyAlignment="1">
      <alignment vertical="center"/>
    </xf>
    <xf numFmtId="2" fontId="8" fillId="3" borderId="13" xfId="6" applyNumberFormat="1" applyFont="1" applyFill="1" applyBorder="1" applyAlignment="1">
      <alignment horizontal="right" vertical="center"/>
    </xf>
    <xf numFmtId="2" fontId="8" fillId="3" borderId="12" xfId="6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16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4" fontId="18" fillId="0" borderId="24" xfId="0" applyNumberFormat="1" applyFont="1" applyFill="1" applyBorder="1" applyAlignment="1">
      <alignment horizontal="right" vertical="center" wrapText="1"/>
    </xf>
    <xf numFmtId="0" fontId="20" fillId="8" borderId="7" xfId="0" applyFont="1" applyFill="1" applyBorder="1" applyAlignment="1">
      <alignment horizontal="centerContinuous" vertical="center"/>
    </xf>
    <xf numFmtId="2" fontId="0" fillId="0" borderId="19" xfId="0" applyNumberFormat="1" applyBorder="1"/>
    <xf numFmtId="43" fontId="6" fillId="0" borderId="0" xfId="0" applyNumberFormat="1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vertical="center"/>
    </xf>
    <xf numFmtId="0" fontId="0" fillId="0" borderId="13" xfId="0" applyNumberFormat="1" applyFont="1" applyFill="1" applyBorder="1" applyAlignment="1">
      <alignment horizontal="right"/>
    </xf>
    <xf numFmtId="0" fontId="25" fillId="3" borderId="13" xfId="0" applyFont="1" applyFill="1" applyBorder="1" applyAlignment="1">
      <alignment horizontal="center"/>
    </xf>
    <xf numFmtId="0" fontId="25" fillId="3" borderId="13" xfId="0" applyFont="1" applyFill="1" applyBorder="1"/>
    <xf numFmtId="43" fontId="19" fillId="3" borderId="27" xfId="0" applyNumberFormat="1" applyFont="1" applyFill="1" applyBorder="1"/>
    <xf numFmtId="43" fontId="19" fillId="8" borderId="27" xfId="0" applyNumberFormat="1" applyFont="1" applyFill="1" applyBorder="1"/>
    <xf numFmtId="43" fontId="18" fillId="0" borderId="27" xfId="0" applyNumberFormat="1" applyFont="1" applyBorder="1"/>
    <xf numFmtId="43" fontId="18" fillId="0" borderId="27" xfId="0" applyNumberFormat="1" applyFont="1" applyFill="1" applyBorder="1"/>
    <xf numFmtId="43" fontId="19" fillId="3" borderId="34" xfId="0" applyNumberFormat="1" applyFont="1" applyFill="1" applyBorder="1"/>
    <xf numFmtId="43" fontId="19" fillId="8" borderId="27" xfId="4" applyNumberFormat="1" applyFont="1" applyFill="1" applyBorder="1"/>
    <xf numFmtId="43" fontId="19" fillId="8" borderId="13" xfId="0" applyNumberFormat="1" applyFont="1" applyFill="1" applyBorder="1" applyAlignment="1">
      <alignment horizontal="center"/>
    </xf>
    <xf numFmtId="43" fontId="19" fillId="3" borderId="13" xfId="0" applyNumberFormat="1" applyFont="1" applyFill="1" applyBorder="1" applyAlignment="1">
      <alignment horizontal="center"/>
    </xf>
    <xf numFmtId="43" fontId="18" fillId="0" borderId="13" xfId="0" applyNumberFormat="1" applyFont="1" applyBorder="1" applyAlignment="1">
      <alignment horizontal="center"/>
    </xf>
    <xf numFmtId="43" fontId="18" fillId="0" borderId="13" xfId="0" applyNumberFormat="1" applyFont="1" applyFill="1" applyBorder="1" applyAlignment="1">
      <alignment horizontal="center"/>
    </xf>
    <xf numFmtId="43" fontId="19" fillId="3" borderId="24" xfId="0" applyNumberFormat="1" applyFont="1" applyFill="1" applyBorder="1" applyAlignment="1">
      <alignment horizontal="center"/>
    </xf>
    <xf numFmtId="43" fontId="18" fillId="0" borderId="13" xfId="0" applyNumberFormat="1" applyFont="1" applyFill="1" applyBorder="1"/>
    <xf numFmtId="43" fontId="19" fillId="8" borderId="13" xfId="4" applyNumberFormat="1" applyFont="1" applyFill="1" applyBorder="1" applyAlignment="1">
      <alignment horizontal="center"/>
    </xf>
    <xf numFmtId="43" fontId="18" fillId="3" borderId="13" xfId="0" applyNumberFormat="1" applyFont="1" applyFill="1" applyBorder="1" applyAlignment="1">
      <alignment horizontal="center"/>
    </xf>
    <xf numFmtId="4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3" fontId="6" fillId="0" borderId="7" xfId="0" applyNumberFormat="1" applyFont="1" applyBorder="1" applyAlignment="1">
      <alignment vertical="center"/>
    </xf>
    <xf numFmtId="1" fontId="13" fillId="3" borderId="37" xfId="0" applyNumberFormat="1" applyFont="1" applyFill="1" applyBorder="1" applyAlignment="1">
      <alignment horizontal="center" vertical="center" wrapText="1"/>
    </xf>
    <xf numFmtId="43" fontId="10" fillId="3" borderId="38" xfId="1" applyNumberFormat="1" applyFont="1" applyFill="1" applyBorder="1" applyAlignment="1">
      <alignment horizontal="right" vertical="center" wrapText="1"/>
    </xf>
    <xf numFmtId="0" fontId="8" fillId="3" borderId="39" xfId="0" applyFont="1" applyFill="1" applyBorder="1" applyAlignment="1">
      <alignment horizontal="center" vertical="center"/>
    </xf>
    <xf numFmtId="43" fontId="9" fillId="3" borderId="40" xfId="1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vertical="center" wrapText="1"/>
    </xf>
    <xf numFmtId="0" fontId="8" fillId="3" borderId="28" xfId="0" applyFont="1" applyFill="1" applyBorder="1" applyAlignment="1">
      <alignment horizontal="center" vertical="center"/>
    </xf>
    <xf numFmtId="43" fontId="6" fillId="3" borderId="27" xfId="1" applyNumberFormat="1" applyFont="1" applyFill="1" applyBorder="1" applyAlignment="1">
      <alignment horizontal="right" vertical="center" wrapText="1"/>
    </xf>
    <xf numFmtId="2" fontId="8" fillId="3" borderId="39" xfId="2" applyNumberFormat="1" applyFont="1" applyFill="1" applyBorder="1" applyAlignment="1">
      <alignment horizontal="center" vertical="center"/>
    </xf>
    <xf numFmtId="43" fontId="6" fillId="3" borderId="40" xfId="1" applyNumberFormat="1" applyFont="1" applyFill="1" applyBorder="1" applyAlignment="1">
      <alignment horizontal="right" vertical="center" wrapText="1"/>
    </xf>
    <xf numFmtId="1" fontId="10" fillId="3" borderId="37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43" fontId="7" fillId="3" borderId="27" xfId="1" applyNumberFormat="1" applyFont="1" applyFill="1" applyBorder="1" applyAlignment="1">
      <alignment horizontal="right" vertical="center" wrapText="1"/>
    </xf>
    <xf numFmtId="2" fontId="7" fillId="3" borderId="28" xfId="2" applyNumberFormat="1" applyFont="1" applyFill="1" applyBorder="1" applyAlignment="1">
      <alignment horizontal="center" vertical="center"/>
    </xf>
    <xf numFmtId="2" fontId="7" fillId="3" borderId="39" xfId="2" applyNumberFormat="1" applyFont="1" applyFill="1" applyBorder="1" applyAlignment="1">
      <alignment horizontal="center" vertical="center"/>
    </xf>
    <xf numFmtId="43" fontId="7" fillId="3" borderId="40" xfId="0" applyNumberFormat="1" applyFont="1" applyFill="1" applyBorder="1" applyAlignment="1">
      <alignment horizontal="right" vertical="center" wrapText="1"/>
    </xf>
    <xf numFmtId="2" fontId="7" fillId="3" borderId="28" xfId="0" applyNumberFormat="1" applyFont="1" applyFill="1" applyBorder="1" applyAlignment="1">
      <alignment horizontal="center" vertical="center"/>
    </xf>
    <xf numFmtId="2" fontId="7" fillId="3" borderId="41" xfId="0" applyNumberFormat="1" applyFont="1" applyFill="1" applyBorder="1" applyAlignment="1">
      <alignment horizontal="center" vertical="center"/>
    </xf>
    <xf numFmtId="43" fontId="7" fillId="3" borderId="42" xfId="1" applyNumberFormat="1" applyFont="1" applyFill="1" applyBorder="1" applyAlignment="1">
      <alignment horizontal="right" vertical="center" wrapText="1"/>
    </xf>
    <xf numFmtId="0" fontId="8" fillId="5" borderId="8" xfId="0" applyFont="1" applyFill="1" applyBorder="1" applyAlignment="1">
      <alignment horizontal="center" vertical="center"/>
    </xf>
    <xf numFmtId="43" fontId="8" fillId="5" borderId="7" xfId="1" applyNumberFormat="1" applyFont="1" applyFill="1" applyBorder="1" applyAlignment="1">
      <alignment horizontal="right" vertical="center"/>
    </xf>
    <xf numFmtId="43" fontId="7" fillId="3" borderId="40" xfId="1" applyNumberFormat="1" applyFont="1" applyFill="1" applyBorder="1" applyAlignment="1">
      <alignment horizontal="right" vertical="center" wrapText="1"/>
    </xf>
    <xf numFmtId="43" fontId="10" fillId="3" borderId="38" xfId="0" applyNumberFormat="1" applyFont="1" applyFill="1" applyBorder="1" applyAlignment="1">
      <alignment horizontal="right" vertical="center" wrapText="1"/>
    </xf>
    <xf numFmtId="2" fontId="7" fillId="3" borderId="39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43" fontId="6" fillId="0" borderId="8" xfId="0" applyNumberFormat="1" applyFont="1" applyFill="1" applyBorder="1" applyAlignment="1">
      <alignment horizontal="center" vertical="center" wrapText="1"/>
    </xf>
    <xf numFmtId="43" fontId="6" fillId="0" borderId="7" xfId="0" applyNumberFormat="1" applyFont="1" applyFill="1" applyBorder="1" applyAlignment="1">
      <alignment vertical="center" wrapText="1"/>
    </xf>
    <xf numFmtId="2" fontId="8" fillId="0" borderId="8" xfId="2" applyNumberFormat="1" applyFont="1" applyFill="1" applyBorder="1" applyAlignment="1">
      <alignment horizontal="center" vertical="center"/>
    </xf>
    <xf numFmtId="43" fontId="9" fillId="0" borderId="7" xfId="1" applyNumberFormat="1" applyFont="1" applyFill="1" applyBorder="1" applyAlignment="1">
      <alignment vertical="center" wrapText="1"/>
    </xf>
    <xf numFmtId="0" fontId="7" fillId="3" borderId="27" xfId="1" applyNumberFormat="1" applyFont="1" applyFill="1" applyBorder="1" applyAlignment="1">
      <alignment horizontal="right" vertical="center" wrapText="1"/>
    </xf>
    <xf numFmtId="43" fontId="8" fillId="3" borderId="26" xfId="0" applyNumberFormat="1" applyFont="1" applyFill="1" applyBorder="1" applyAlignment="1">
      <alignment horizontal="center" vertical="center"/>
    </xf>
    <xf numFmtId="43" fontId="8" fillId="3" borderId="34" xfId="0" applyNumberFormat="1" applyFont="1" applyFill="1" applyBorder="1" applyAlignment="1">
      <alignment vertical="center"/>
    </xf>
    <xf numFmtId="2" fontId="8" fillId="3" borderId="28" xfId="6" applyNumberFormat="1" applyFont="1" applyFill="1" applyBorder="1" applyAlignment="1">
      <alignment horizontal="center" vertical="center"/>
    </xf>
    <xf numFmtId="2" fontId="8" fillId="3" borderId="39" xfId="6" applyNumberFormat="1" applyFont="1" applyFill="1" applyBorder="1" applyAlignment="1">
      <alignment horizontal="center" vertical="center"/>
    </xf>
    <xf numFmtId="43" fontId="8" fillId="3" borderId="42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4" fontId="7" fillId="3" borderId="27" xfId="1" applyNumberFormat="1" applyFont="1" applyFill="1" applyBorder="1" applyAlignment="1">
      <alignment horizontal="right" vertical="center" wrapText="1"/>
    </xf>
    <xf numFmtId="0" fontId="7" fillId="3" borderId="28" xfId="2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/>
    </xf>
    <xf numFmtId="43" fontId="6" fillId="0" borderId="7" xfId="1" applyNumberFormat="1" applyFont="1" applyFill="1" applyBorder="1" applyAlignment="1">
      <alignment horizontal="right" vertical="center" wrapText="1"/>
    </xf>
    <xf numFmtId="43" fontId="10" fillId="3" borderId="43" xfId="1" applyNumberFormat="1" applyFont="1" applyFill="1" applyBorder="1" applyAlignment="1">
      <alignment horizontal="right" vertical="center" wrapText="1"/>
    </xf>
    <xf numFmtId="4" fontId="7" fillId="3" borderId="40" xfId="1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4" fontId="7" fillId="3" borderId="45" xfId="0" quotePrefix="1" applyNumberFormat="1" applyFont="1" applyFill="1" applyBorder="1" applyAlignment="1">
      <alignment horizontal="left" vertical="center" wrapText="1"/>
    </xf>
    <xf numFmtId="43" fontId="7" fillId="3" borderId="45" xfId="1" applyNumberFormat="1" applyFont="1" applyFill="1" applyBorder="1" applyAlignment="1">
      <alignment horizontal="right" vertical="center" wrapText="1"/>
    </xf>
    <xf numFmtId="164" fontId="7" fillId="3" borderId="45" xfId="1" applyNumberFormat="1" applyFont="1" applyFill="1" applyBorder="1" applyAlignment="1">
      <alignment horizontal="center" vertical="center" wrapText="1"/>
    </xf>
    <xf numFmtId="43" fontId="7" fillId="3" borderId="45" xfId="3" applyFont="1" applyFill="1" applyBorder="1" applyAlignment="1">
      <alignment horizontal="center" vertical="center" wrapText="1"/>
    </xf>
    <xf numFmtId="43" fontId="7" fillId="3" borderId="45" xfId="0" applyNumberFormat="1" applyFont="1" applyFill="1" applyBorder="1" applyAlignment="1">
      <alignment horizontal="center" vertical="center" wrapText="1"/>
    </xf>
    <xf numFmtId="43" fontId="7" fillId="3" borderId="46" xfId="1" applyNumberFormat="1" applyFont="1" applyFill="1" applyBorder="1" applyAlignment="1">
      <alignment horizontal="right" vertical="center" wrapText="1"/>
    </xf>
    <xf numFmtId="0" fontId="19" fillId="7" borderId="26" xfId="0" applyFont="1" applyFill="1" applyBorder="1" applyAlignment="1">
      <alignment horizontal="left"/>
    </xf>
    <xf numFmtId="0" fontId="19" fillId="7" borderId="24" xfId="0" applyFont="1" applyFill="1" applyBorder="1" applyAlignment="1">
      <alignment horizontal="left"/>
    </xf>
    <xf numFmtId="0" fontId="19" fillId="7" borderId="24" xfId="0" applyFont="1" applyFill="1" applyBorder="1" applyAlignment="1">
      <alignment horizontal="center"/>
    </xf>
    <xf numFmtId="1" fontId="19" fillId="7" borderId="24" xfId="0" applyNumberFormat="1" applyFont="1" applyFill="1" applyBorder="1" applyAlignment="1">
      <alignment horizontal="right"/>
    </xf>
    <xf numFmtId="166" fontId="19" fillId="7" borderId="24" xfId="0" applyNumberFormat="1" applyFont="1" applyFill="1" applyBorder="1" applyAlignment="1">
      <alignment horizontal="center"/>
    </xf>
    <xf numFmtId="166" fontId="19" fillId="7" borderId="34" xfId="0" applyNumberFormat="1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Continuous" vertical="center"/>
    </xf>
    <xf numFmtId="0" fontId="19" fillId="8" borderId="8" xfId="0" applyFont="1" applyFill="1" applyBorder="1" applyAlignment="1">
      <alignment horizontal="centerContinuous" vertical="center"/>
    </xf>
    <xf numFmtId="0" fontId="19" fillId="9" borderId="48" xfId="0" applyFont="1" applyFill="1" applyBorder="1" applyAlignment="1"/>
    <xf numFmtId="0" fontId="19" fillId="9" borderId="49" xfId="0" applyFont="1" applyFill="1" applyBorder="1" applyAlignment="1"/>
    <xf numFmtId="0" fontId="19" fillId="9" borderId="50" xfId="0" applyFont="1" applyFill="1" applyBorder="1" applyAlignment="1"/>
    <xf numFmtId="43" fontId="19" fillId="9" borderId="46" xfId="0" applyNumberFormat="1" applyFont="1" applyFill="1" applyBorder="1"/>
    <xf numFmtId="0" fontId="4" fillId="0" borderId="2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" fontId="18" fillId="0" borderId="24" xfId="0" applyNumberFormat="1" applyFont="1" applyFill="1" applyBorder="1" applyAlignment="1">
      <alignment horizontal="right"/>
    </xf>
    <xf numFmtId="4" fontId="18" fillId="0" borderId="34" xfId="0" applyNumberFormat="1" applyFont="1" applyFill="1" applyBorder="1"/>
    <xf numFmtId="0" fontId="4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166" fontId="4" fillId="0" borderId="51" xfId="1" applyNumberFormat="1" applyFont="1" applyFill="1" applyBorder="1" applyAlignment="1">
      <alignment horizontal="center" vertical="center" wrapText="1"/>
    </xf>
    <xf numFmtId="164" fontId="4" fillId="0" borderId="51" xfId="1" applyNumberFormat="1" applyFont="1" applyFill="1" applyBorder="1" applyAlignment="1">
      <alignment horizontal="center" vertical="center" wrapText="1"/>
    </xf>
    <xf numFmtId="4" fontId="18" fillId="0" borderId="45" xfId="0" applyNumberFormat="1" applyFont="1" applyFill="1" applyBorder="1" applyAlignment="1">
      <alignment horizontal="right"/>
    </xf>
    <xf numFmtId="4" fontId="18" fillId="0" borderId="46" xfId="0" applyNumberFormat="1" applyFont="1" applyFill="1" applyBorder="1"/>
    <xf numFmtId="0" fontId="2" fillId="0" borderId="67" xfId="47" applyFont="1" applyFill="1" applyBorder="1" applyAlignment="1">
      <alignment horizontal="center"/>
    </xf>
    <xf numFmtId="4" fontId="44" fillId="43" borderId="1" xfId="47" quotePrefix="1" applyNumberFormat="1" applyFont="1" applyFill="1" applyBorder="1" applyAlignment="1">
      <alignment horizontal="left" wrapText="1"/>
    </xf>
    <xf numFmtId="0" fontId="42" fillId="0" borderId="0" xfId="47" applyFont="1" applyBorder="1" applyAlignment="1">
      <alignment vertical="center"/>
    </xf>
    <xf numFmtId="4" fontId="42" fillId="42" borderId="0" xfId="47" applyNumberFormat="1" applyFont="1" applyFill="1" applyBorder="1" applyAlignment="1">
      <alignment vertical="center"/>
    </xf>
    <xf numFmtId="0" fontId="41" fillId="42" borderId="0" xfId="47" applyFill="1" applyBorder="1" applyAlignment="1">
      <alignment vertical="center"/>
    </xf>
    <xf numFmtId="4" fontId="42" fillId="42" borderId="7" xfId="47" applyNumberFormat="1" applyFont="1" applyFill="1" applyBorder="1" applyAlignment="1">
      <alignment horizontal="right" vertical="center"/>
    </xf>
    <xf numFmtId="0" fontId="41" fillId="0" borderId="0" xfId="47" applyBorder="1"/>
    <xf numFmtId="4" fontId="41" fillId="0" borderId="63" xfId="47" applyNumberFormat="1" applyFill="1" applyBorder="1"/>
    <xf numFmtId="4" fontId="41" fillId="0" borderId="64" xfId="47" applyNumberFormat="1" applyFill="1" applyBorder="1"/>
    <xf numFmtId="4" fontId="41" fillId="0" borderId="69" xfId="47" applyNumberFormat="1" applyFill="1" applyBorder="1"/>
    <xf numFmtId="4" fontId="2" fillId="0" borderId="68" xfId="47" applyNumberFormat="1" applyFont="1" applyFill="1" applyBorder="1" applyAlignment="1">
      <alignment horizontal="center"/>
    </xf>
    <xf numFmtId="4" fontId="2" fillId="0" borderId="0" xfId="47" applyNumberFormat="1" applyFont="1" applyFill="1" applyBorder="1" applyAlignment="1">
      <alignment horizontal="center"/>
    </xf>
    <xf numFmtId="4" fontId="2" fillId="0" borderId="70" xfId="47" applyNumberFormat="1" applyFont="1" applyFill="1" applyBorder="1" applyAlignment="1">
      <alignment horizontal="center"/>
    </xf>
    <xf numFmtId="0" fontId="2" fillId="0" borderId="0" xfId="47" applyFont="1" applyBorder="1" applyAlignment="1">
      <alignment horizontal="center"/>
    </xf>
    <xf numFmtId="4" fontId="2" fillId="0" borderId="67" xfId="47" applyNumberFormat="1" applyFont="1" applyFill="1" applyBorder="1" applyAlignment="1">
      <alignment horizontal="center"/>
    </xf>
    <xf numFmtId="4" fontId="2" fillId="0" borderId="65" xfId="47" applyNumberFormat="1" applyFont="1" applyFill="1" applyBorder="1" applyAlignment="1">
      <alignment horizontal="center"/>
    </xf>
    <xf numFmtId="0" fontId="2" fillId="0" borderId="65" xfId="47" applyFont="1" applyFill="1" applyBorder="1" applyAlignment="1">
      <alignment horizontal="center"/>
    </xf>
    <xf numFmtId="0" fontId="2" fillId="0" borderId="71" xfId="47" applyFont="1" applyFill="1" applyBorder="1" applyAlignment="1">
      <alignment horizontal="center"/>
    </xf>
    <xf numFmtId="4" fontId="2" fillId="0" borderId="71" xfId="47" applyNumberFormat="1" applyFont="1" applyFill="1" applyBorder="1" applyAlignment="1">
      <alignment horizontal="center"/>
    </xf>
    <xf numFmtId="4" fontId="2" fillId="0" borderId="63" xfId="47" applyNumberFormat="1" applyFont="1" applyFill="1" applyBorder="1" applyAlignment="1">
      <alignment horizontal="center"/>
    </xf>
    <xf numFmtId="4" fontId="2" fillId="0" borderId="64" xfId="47" applyNumberFormat="1" applyFont="1" applyFill="1" applyBorder="1" applyAlignment="1">
      <alignment horizontal="center"/>
    </xf>
    <xf numFmtId="4" fontId="2" fillId="0" borderId="69" xfId="47" applyNumberFormat="1" applyFont="1" applyFill="1" applyBorder="1" applyAlignment="1">
      <alignment horizontal="center"/>
    </xf>
    <xf numFmtId="4" fontId="41" fillId="43" borderId="0" xfId="47" applyNumberFormat="1" applyFill="1" applyBorder="1"/>
    <xf numFmtId="4" fontId="2" fillId="43" borderId="0" xfId="47" applyNumberFormat="1" applyFont="1" applyFill="1" applyBorder="1" applyAlignment="1">
      <alignment horizontal="center"/>
    </xf>
    <xf numFmtId="4" fontId="41" fillId="43" borderId="66" xfId="47" applyNumberFormat="1" applyFill="1" applyBorder="1"/>
    <xf numFmtId="0" fontId="42" fillId="0" borderId="0" xfId="47" applyFont="1" applyBorder="1"/>
    <xf numFmtId="4" fontId="41" fillId="0" borderId="0" xfId="47" applyNumberFormat="1" applyBorder="1"/>
    <xf numFmtId="4" fontId="42" fillId="0" borderId="0" xfId="47" applyNumberFormat="1" applyFont="1" applyBorder="1" applyAlignment="1">
      <alignment horizontal="right"/>
    </xf>
    <xf numFmtId="0" fontId="43" fillId="42" borderId="0" xfId="47" applyFont="1" applyFill="1" applyBorder="1" applyAlignment="1">
      <alignment horizontal="center" vertical="center"/>
    </xf>
    <xf numFmtId="0" fontId="45" fillId="0" borderId="64" xfId="47" applyFont="1" applyBorder="1"/>
    <xf numFmtId="4" fontId="44" fillId="43" borderId="23" xfId="47" quotePrefix="1" applyNumberFormat="1" applyFont="1" applyFill="1" applyBorder="1" applyAlignment="1">
      <alignment horizontal="left" vertical="center" wrapText="1"/>
    </xf>
    <xf numFmtId="0" fontId="45" fillId="0" borderId="0" xfId="47" applyFont="1" applyBorder="1" applyAlignment="1">
      <alignment horizontal="left"/>
    </xf>
    <xf numFmtId="0" fontId="45" fillId="0" borderId="64" xfId="47" applyFont="1" applyBorder="1" applyAlignment="1">
      <alignment horizontal="left"/>
    </xf>
    <xf numFmtId="0" fontId="45" fillId="0" borderId="0" xfId="47" applyFont="1" applyBorder="1"/>
    <xf numFmtId="4" fontId="41" fillId="0" borderId="0" xfId="47" applyNumberFormat="1" applyFill="1" applyBorder="1"/>
    <xf numFmtId="4" fontId="42" fillId="43" borderId="74" xfId="47" applyNumberFormat="1" applyFont="1" applyFill="1" applyBorder="1" applyAlignment="1">
      <alignment horizontal="right"/>
    </xf>
    <xf numFmtId="4" fontId="42" fillId="43" borderId="7" xfId="47" applyNumberFormat="1" applyFont="1" applyFill="1" applyBorder="1" applyAlignment="1">
      <alignment horizontal="right"/>
    </xf>
    <xf numFmtId="4" fontId="2" fillId="3" borderId="1" xfId="47" applyNumberFormat="1" applyFont="1" applyFill="1" applyBorder="1" applyAlignment="1">
      <alignment horizontal="center"/>
    </xf>
    <xf numFmtId="0" fontId="42" fillId="0" borderId="76" xfId="47" applyFont="1" applyBorder="1" applyAlignment="1">
      <alignment horizontal="center"/>
    </xf>
    <xf numFmtId="0" fontId="45" fillId="0" borderId="66" xfId="47" applyFont="1" applyBorder="1" applyAlignment="1">
      <alignment horizontal="center"/>
    </xf>
    <xf numFmtId="4" fontId="42" fillId="43" borderId="11" xfId="47" applyNumberFormat="1" applyFont="1" applyFill="1" applyBorder="1" applyAlignment="1">
      <alignment horizontal="right"/>
    </xf>
    <xf numFmtId="4" fontId="44" fillId="43" borderId="1" xfId="47" quotePrefix="1" applyNumberFormat="1" applyFont="1" applyFill="1" applyBorder="1" applyAlignment="1">
      <alignment horizontal="left" vertical="center" wrapText="1"/>
    </xf>
    <xf numFmtId="0" fontId="46" fillId="43" borderId="1" xfId="47" applyFont="1" applyFill="1" applyBorder="1" applyAlignment="1">
      <alignment horizontal="left" vertical="center" wrapText="1"/>
    </xf>
    <xf numFmtId="4" fontId="44" fillId="0" borderId="0" xfId="47" quotePrefix="1" applyNumberFormat="1" applyFont="1" applyFill="1" applyBorder="1" applyAlignment="1">
      <alignment horizontal="left" vertical="center" wrapText="1"/>
    </xf>
    <xf numFmtId="0" fontId="2" fillId="0" borderId="0" xfId="47" applyFont="1" applyFill="1" applyBorder="1" applyAlignment="1">
      <alignment horizontal="center"/>
    </xf>
    <xf numFmtId="0" fontId="45" fillId="0" borderId="0" xfId="47" applyFont="1" applyFill="1" applyBorder="1" applyAlignment="1">
      <alignment horizontal="left"/>
    </xf>
    <xf numFmtId="4" fontId="42" fillId="0" borderId="73" xfId="47" applyNumberFormat="1" applyFont="1" applyFill="1" applyBorder="1" applyAlignment="1">
      <alignment horizontal="right"/>
    </xf>
    <xf numFmtId="4" fontId="42" fillId="0" borderId="76" xfId="47" applyNumberFormat="1" applyFont="1" applyBorder="1" applyAlignment="1">
      <alignment horizontal="right"/>
    </xf>
    <xf numFmtId="0" fontId="42" fillId="0" borderId="8" xfId="47" applyFont="1" applyBorder="1" applyAlignment="1">
      <alignment horizontal="center"/>
    </xf>
    <xf numFmtId="0" fontId="42" fillId="0" borderId="77" xfId="47" applyFont="1" applyBorder="1" applyAlignment="1">
      <alignment horizontal="center"/>
    </xf>
    <xf numFmtId="0" fontId="42" fillId="0" borderId="78" xfId="47" applyFont="1" applyBorder="1" applyAlignment="1">
      <alignment horizontal="center"/>
    </xf>
    <xf numFmtId="0" fontId="42" fillId="0" borderId="77" xfId="47" applyFont="1" applyFill="1" applyBorder="1" applyAlignment="1">
      <alignment horizontal="center"/>
    </xf>
    <xf numFmtId="0" fontId="42" fillId="0" borderId="8" xfId="47" applyFont="1" applyFill="1" applyBorder="1" applyAlignment="1">
      <alignment horizontal="center"/>
    </xf>
    <xf numFmtId="0" fontId="42" fillId="0" borderId="81" xfId="47" applyFont="1" applyBorder="1" applyAlignment="1">
      <alignment horizontal="center"/>
    </xf>
    <xf numFmtId="0" fontId="0" fillId="0" borderId="0" xfId="0" applyBorder="1"/>
    <xf numFmtId="0" fontId="42" fillId="0" borderId="9" xfId="47" applyFont="1" applyBorder="1" applyAlignment="1">
      <alignment vertical="center"/>
    </xf>
    <xf numFmtId="4" fontId="44" fillId="43" borderId="1" xfId="47" applyNumberFormat="1" applyFont="1" applyFill="1" applyBorder="1" applyAlignment="1">
      <alignment horizontal="left" vertical="center" wrapText="1"/>
    </xf>
    <xf numFmtId="4" fontId="41" fillId="0" borderId="22" xfId="47" applyNumberFormat="1" applyFill="1" applyBorder="1"/>
    <xf numFmtId="4" fontId="41" fillId="0" borderId="23" xfId="47" applyNumberFormat="1" applyFill="1" applyBorder="1"/>
    <xf numFmtId="4" fontId="41" fillId="0" borderId="83" xfId="47" applyNumberFormat="1" applyFill="1" applyBorder="1"/>
    <xf numFmtId="0" fontId="43" fillId="0" borderId="75" xfId="47" applyFont="1" applyBorder="1" applyAlignment="1">
      <alignment horizontal="center" vertical="center"/>
    </xf>
    <xf numFmtId="4" fontId="42" fillId="0" borderId="87" xfId="47" applyNumberFormat="1" applyFont="1" applyBorder="1" applyAlignment="1">
      <alignment horizontal="center" vertical="center"/>
    </xf>
    <xf numFmtId="0" fontId="42" fillId="42" borderId="8" xfId="47" applyFont="1" applyFill="1" applyBorder="1" applyAlignment="1">
      <alignment vertical="center"/>
    </xf>
    <xf numFmtId="4" fontId="2" fillId="3" borderId="1" xfId="47" applyNumberFormat="1" applyFont="1" applyFill="1" applyBorder="1" applyAlignment="1">
      <alignment horizontal="center" vertical="center"/>
    </xf>
    <xf numFmtId="4" fontId="42" fillId="0" borderId="84" xfId="47" applyNumberFormat="1" applyFont="1" applyBorder="1" applyAlignment="1"/>
    <xf numFmtId="4" fontId="42" fillId="0" borderId="72" xfId="47" applyNumberFormat="1" applyFont="1" applyBorder="1" applyAlignment="1"/>
    <xf numFmtId="4" fontId="42" fillId="0" borderId="73" xfId="47" applyNumberFormat="1" applyFont="1" applyBorder="1" applyAlignment="1"/>
    <xf numFmtId="4" fontId="42" fillId="0" borderId="73" xfId="47" applyNumberFormat="1" applyFont="1" applyFill="1" applyBorder="1" applyAlignment="1"/>
    <xf numFmtId="4" fontId="42" fillId="0" borderId="6" xfId="47" applyNumberFormat="1" applyFont="1" applyBorder="1" applyAlignment="1">
      <alignment vertical="center"/>
    </xf>
    <xf numFmtId="0" fontId="61" fillId="0" borderId="0" xfId="0" applyFont="1"/>
    <xf numFmtId="0" fontId="61" fillId="0" borderId="0" xfId="0" applyFont="1" applyBorder="1"/>
    <xf numFmtId="4" fontId="61" fillId="0" borderId="0" xfId="0" applyNumberFormat="1" applyFont="1"/>
    <xf numFmtId="0" fontId="0" fillId="0" borderId="47" xfId="0" applyFont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0" fontId="19" fillId="9" borderId="1" xfId="0" applyFont="1" applyFill="1" applyBorder="1" applyAlignment="1">
      <alignment horizontal="left"/>
    </xf>
    <xf numFmtId="4" fontId="42" fillId="43" borderId="0" xfId="2" applyNumberFormat="1" applyFont="1" applyFill="1" applyBorder="1" applyAlignment="1">
      <alignment horizontal="right"/>
    </xf>
    <xf numFmtId="4" fontId="42" fillId="43" borderId="5" xfId="2" applyNumberFormat="1" applyFont="1" applyFill="1" applyBorder="1" applyAlignment="1">
      <alignment horizontal="right"/>
    </xf>
    <xf numFmtId="4" fontId="42" fillId="43" borderId="66" xfId="2" applyNumberFormat="1" applyFont="1" applyFill="1" applyBorder="1" applyAlignment="1">
      <alignment horizontal="right"/>
    </xf>
    <xf numFmtId="4" fontId="42" fillId="0" borderId="85" xfId="47" applyNumberFormat="1" applyFont="1" applyBorder="1" applyAlignment="1">
      <alignment horizontal="center" vertical="center"/>
    </xf>
    <xf numFmtId="0" fontId="41" fillId="0" borderId="82" xfId="47" applyBorder="1" applyAlignment="1">
      <alignment horizontal="center" vertical="center"/>
    </xf>
    <xf numFmtId="0" fontId="41" fillId="0" borderId="86" xfId="47" applyBorder="1" applyAlignment="1">
      <alignment horizontal="center" vertical="center"/>
    </xf>
    <xf numFmtId="4" fontId="42" fillId="2" borderId="80" xfId="47" applyNumberFormat="1" applyFont="1" applyFill="1" applyBorder="1" applyAlignment="1">
      <alignment horizontal="center"/>
    </xf>
    <xf numFmtId="0" fontId="42" fillId="0" borderId="61" xfId="47" applyFont="1" applyBorder="1" applyAlignment="1">
      <alignment horizontal="center"/>
    </xf>
    <xf numFmtId="0" fontId="42" fillId="0" borderId="79" xfId="47" applyFont="1" applyBorder="1" applyAlignment="1">
      <alignment horizontal="center"/>
    </xf>
    <xf numFmtId="0" fontId="42" fillId="0" borderId="62" xfId="47" applyFont="1" applyBorder="1" applyAlignment="1">
      <alignment horizontal="center"/>
    </xf>
    <xf numFmtId="4" fontId="42" fillId="43" borderId="10" xfId="2" applyNumberFormat="1" applyFont="1" applyFill="1" applyBorder="1" applyAlignment="1">
      <alignment horizontal="right"/>
    </xf>
  </cellXfs>
  <cellStyles count="93">
    <cellStyle name="20% - Ênfase1" xfId="24" builtinId="30" customBuiltin="1"/>
    <cellStyle name="20% - Ênfase1 2" xfId="48"/>
    <cellStyle name="20% - Ênfase2" xfId="28" builtinId="34" customBuiltin="1"/>
    <cellStyle name="20% - Ênfase2 2" xfId="49"/>
    <cellStyle name="20% - Ênfase3" xfId="32" builtinId="38" customBuiltin="1"/>
    <cellStyle name="20% - Ênfase3 2" xfId="50"/>
    <cellStyle name="20% - Ênfase4" xfId="36" builtinId="42" customBuiltin="1"/>
    <cellStyle name="20% - Ênfase4 2" xfId="51"/>
    <cellStyle name="20% - Ênfase5" xfId="40" builtinId="46" customBuiltin="1"/>
    <cellStyle name="20% - Ênfase5 2" xfId="52"/>
    <cellStyle name="20% - Ênfase6" xfId="44" builtinId="50" customBuiltin="1"/>
    <cellStyle name="20% - Ênfase6 2" xfId="53"/>
    <cellStyle name="40% - Ênfase1" xfId="25" builtinId="31" customBuiltin="1"/>
    <cellStyle name="40% - Ênfase1 2" xfId="54"/>
    <cellStyle name="40% - Ênfase2" xfId="29" builtinId="35" customBuiltin="1"/>
    <cellStyle name="40% - Ênfase2 2" xfId="55"/>
    <cellStyle name="40% - Ênfase3" xfId="33" builtinId="39" customBuiltin="1"/>
    <cellStyle name="40% - Ênfase3 2" xfId="56"/>
    <cellStyle name="40% - Ênfase4" xfId="37" builtinId="43" customBuiltin="1"/>
    <cellStyle name="40% - Ênfase4 2" xfId="57"/>
    <cellStyle name="40% - Ênfase5" xfId="41" builtinId="47" customBuiltin="1"/>
    <cellStyle name="40% - Ênfase5 2" xfId="58"/>
    <cellStyle name="40% - Ênfase6" xfId="45" builtinId="51" customBuiltin="1"/>
    <cellStyle name="40% - Ênfase6 2" xfId="59"/>
    <cellStyle name="60% - Ênfase1" xfId="26" builtinId="32" customBuiltin="1"/>
    <cellStyle name="60% - Ênfase1 2" xfId="60"/>
    <cellStyle name="60% - Ênfase2" xfId="30" builtinId="36" customBuiltin="1"/>
    <cellStyle name="60% - Ênfase2 2" xfId="61"/>
    <cellStyle name="60% - Ênfase3" xfId="34" builtinId="40" customBuiltin="1"/>
    <cellStyle name="60% - Ênfase3 2" xfId="62"/>
    <cellStyle name="60% - Ênfase4" xfId="38" builtinId="44" customBuiltin="1"/>
    <cellStyle name="60% - Ênfase4 2" xfId="63"/>
    <cellStyle name="60% - Ênfase5" xfId="42" builtinId="48" customBuiltin="1"/>
    <cellStyle name="60% - Ênfase5 2" xfId="64"/>
    <cellStyle name="60% - Ênfase6" xfId="46" builtinId="52" customBuiltin="1"/>
    <cellStyle name="60% - Ênfase6 2" xfId="65"/>
    <cellStyle name="Bom" xfId="12" builtinId="26" customBuiltin="1"/>
    <cellStyle name="Bom 2" xfId="66"/>
    <cellStyle name="Cálculo" xfId="17" builtinId="22" customBuiltin="1"/>
    <cellStyle name="Cálculo 2" xfId="67"/>
    <cellStyle name="Célula de Verificação" xfId="19" builtinId="23" customBuiltin="1"/>
    <cellStyle name="Célula de Verificação 2" xfId="68"/>
    <cellStyle name="Célula Vinculada" xfId="18" builtinId="24" customBuiltin="1"/>
    <cellStyle name="Célula Vinculada 2" xfId="69"/>
    <cellStyle name="Ênfase1" xfId="23" builtinId="29" customBuiltin="1"/>
    <cellStyle name="Ênfase1 2" xfId="70"/>
    <cellStyle name="Ênfase2" xfId="27" builtinId="33" customBuiltin="1"/>
    <cellStyle name="Ênfase2 2" xfId="71"/>
    <cellStyle name="Ênfase3" xfId="31" builtinId="37" customBuiltin="1"/>
    <cellStyle name="Ênfase3 2" xfId="72"/>
    <cellStyle name="Ênfase4" xfId="35" builtinId="41" customBuiltin="1"/>
    <cellStyle name="Ênfase4 2" xfId="73"/>
    <cellStyle name="Ênfase5" xfId="39" builtinId="45" customBuiltin="1"/>
    <cellStyle name="Ênfase5 2" xfId="74"/>
    <cellStyle name="Ênfase6" xfId="43" builtinId="49" customBuiltin="1"/>
    <cellStyle name="Ênfase6 2" xfId="75"/>
    <cellStyle name="Entrada" xfId="15" builtinId="20" customBuiltin="1"/>
    <cellStyle name="Entrada 2" xfId="76"/>
    <cellStyle name="Incorreto" xfId="13" builtinId="27" customBuiltin="1"/>
    <cellStyle name="Incorreto 2" xfId="77"/>
    <cellStyle name="Moeda" xfId="4" builtinId="4"/>
    <cellStyle name="Neutra" xfId="14" builtinId="28" customBuiltin="1"/>
    <cellStyle name="Neutra 2" xfId="78"/>
    <cellStyle name="Normal" xfId="0" builtinId="0"/>
    <cellStyle name="Normal 2" xfId="2"/>
    <cellStyle name="Normal 2 2" xfId="6"/>
    <cellStyle name="Normal 3" xfId="5"/>
    <cellStyle name="Normal 3 2" xfId="79"/>
    <cellStyle name="Normal 4" xfId="80"/>
    <cellStyle name="Normal 5" xfId="47"/>
    <cellStyle name="Nota 2" xfId="81"/>
    <cellStyle name="Porcentagem 2" xfId="82"/>
    <cellStyle name="Saída" xfId="16" builtinId="21" customBuiltin="1"/>
    <cellStyle name="Saída 2" xfId="83"/>
    <cellStyle name="Texto de Aviso" xfId="20" builtinId="11" customBuiltin="1"/>
    <cellStyle name="Texto de Aviso 2" xfId="84"/>
    <cellStyle name="Texto Explicativo" xfId="21" builtinId="53" customBuiltin="1"/>
    <cellStyle name="Texto Explicativo 2" xfId="85"/>
    <cellStyle name="Título" xfId="7" builtinId="15" customBuiltin="1"/>
    <cellStyle name="Título 1" xfId="8" builtinId="16" customBuiltin="1"/>
    <cellStyle name="Título 1 2" xfId="86"/>
    <cellStyle name="Título 2" xfId="9" builtinId="17" customBuiltin="1"/>
    <cellStyle name="Título 2 2" xfId="87"/>
    <cellStyle name="Título 3" xfId="10" builtinId="18" customBuiltin="1"/>
    <cellStyle name="Título 3 2" xfId="88"/>
    <cellStyle name="Título 4" xfId="11" builtinId="19" customBuiltin="1"/>
    <cellStyle name="Título 4 2" xfId="89"/>
    <cellStyle name="Total" xfId="22" builtinId="25" customBuiltin="1"/>
    <cellStyle name="Total 2" xfId="90"/>
    <cellStyle name="Vírgula" xfId="1" builtinId="3"/>
    <cellStyle name="Vírgula 2" xfId="3"/>
    <cellStyle name="Vírgula 2 2" xfId="92"/>
    <cellStyle name="Vírgula 3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topLeftCell="A7" zoomScaleNormal="100" zoomScaleSheetLayoutView="100" workbookViewId="0">
      <selection activeCell="E23" sqref="E23:E24"/>
    </sheetView>
  </sheetViews>
  <sheetFormatPr defaultColWidth="9.140625" defaultRowHeight="12.75"/>
  <cols>
    <col min="1" max="1" width="11" style="89" bestFit="1" customWidth="1"/>
    <col min="2" max="2" width="58.85546875" style="89" customWidth="1"/>
    <col min="3" max="3" width="6.7109375" style="130" bestFit="1" customWidth="1"/>
    <col min="4" max="4" width="10.5703125" style="129" bestFit="1" customWidth="1"/>
    <col min="5" max="5" width="13.42578125" style="128" bestFit="1" customWidth="1"/>
    <col min="6" max="6" width="24.140625" style="127" customWidth="1"/>
    <col min="7" max="7" width="9.42578125" style="89" customWidth="1"/>
    <col min="8" max="8" width="14.5703125" style="89" bestFit="1" customWidth="1"/>
    <col min="9" max="9" width="9.140625" style="89"/>
    <col min="10" max="10" width="14.5703125" style="89" bestFit="1" customWidth="1"/>
    <col min="11" max="16384" width="9.140625" style="89"/>
  </cols>
  <sheetData>
    <row r="1" spans="1:6" ht="25.5" customHeight="1">
      <c r="A1" s="131" t="s">
        <v>344</v>
      </c>
      <c r="B1" s="132"/>
      <c r="C1" s="132"/>
      <c r="D1" s="132"/>
      <c r="E1" s="132"/>
      <c r="F1" s="133"/>
    </row>
    <row r="2" spans="1:6" ht="27" customHeight="1">
      <c r="A2" s="354" t="s">
        <v>166</v>
      </c>
      <c r="B2" s="353"/>
      <c r="C2" s="353"/>
      <c r="D2" s="353"/>
      <c r="E2" s="353"/>
      <c r="F2" s="265"/>
    </row>
    <row r="3" spans="1:6" ht="15" customHeight="1">
      <c r="A3" s="347" t="s">
        <v>0</v>
      </c>
      <c r="B3" s="348" t="s">
        <v>90</v>
      </c>
      <c r="C3" s="349" t="s">
        <v>168</v>
      </c>
      <c r="D3" s="350" t="s">
        <v>92</v>
      </c>
      <c r="E3" s="351" t="s">
        <v>167</v>
      </c>
      <c r="F3" s="352" t="s">
        <v>165</v>
      </c>
    </row>
    <row r="4" spans="1:6">
      <c r="A4" s="182" t="s">
        <v>95</v>
      </c>
      <c r="B4" s="183" t="s">
        <v>338</v>
      </c>
      <c r="C4" s="184"/>
      <c r="D4" s="185"/>
      <c r="E4" s="278"/>
      <c r="F4" s="273">
        <f>F5+F7+F13+F10+F16</f>
        <v>0</v>
      </c>
    </row>
    <row r="5" spans="1:6" ht="15" customHeight="1">
      <c r="A5" s="186" t="s">
        <v>97</v>
      </c>
      <c r="B5" s="187" t="s">
        <v>333</v>
      </c>
      <c r="C5" s="188"/>
      <c r="D5" s="189"/>
      <c r="E5" s="279"/>
      <c r="F5" s="272">
        <f>SUM(F6:F6)</f>
        <v>0</v>
      </c>
    </row>
    <row r="6" spans="1:6" ht="15" customHeight="1">
      <c r="A6" s="190" t="str">
        <f>'Base unitária para composição'!A67</f>
        <v>OC.13.</v>
      </c>
      <c r="B6" s="191" t="s">
        <v>7</v>
      </c>
      <c r="C6" s="192" t="s">
        <v>18</v>
      </c>
      <c r="D6" s="193">
        <f>'Matriz de Intervenções Original'!D2+'Matriz de Intervenções Original'!D3+'Matriz de Intervenções Original'!D4+'Matriz de Intervenções Original'!D5</f>
        <v>265</v>
      </c>
      <c r="E6" s="280"/>
      <c r="F6" s="274">
        <f t="shared" ref="F6:F15" si="0">D6*E6</f>
        <v>0</v>
      </c>
    </row>
    <row r="7" spans="1:6" ht="15" customHeight="1">
      <c r="A7" s="186" t="s">
        <v>98</v>
      </c>
      <c r="B7" s="187" t="s">
        <v>334</v>
      </c>
      <c r="C7" s="188"/>
      <c r="D7" s="189"/>
      <c r="E7" s="279"/>
      <c r="F7" s="272">
        <f>SUM(F8:F9)</f>
        <v>0</v>
      </c>
    </row>
    <row r="8" spans="1:6" s="126" customFormat="1" ht="15" customHeight="1">
      <c r="A8" s="194" t="str">
        <f>'Base unitária para composição'!A67</f>
        <v>OC.13.</v>
      </c>
      <c r="B8" s="195" t="s">
        <v>7</v>
      </c>
      <c r="C8" s="196" t="s">
        <v>18</v>
      </c>
      <c r="D8" s="197">
        <f>'Matriz de Intervenções Original'!D6</f>
        <v>20</v>
      </c>
      <c r="E8" s="281"/>
      <c r="F8" s="275">
        <f t="shared" si="0"/>
        <v>0</v>
      </c>
    </row>
    <row r="9" spans="1:6" s="126" customFormat="1" ht="15" customHeight="1">
      <c r="A9" s="194" t="str">
        <f>'Base unitária para composição'!A16</f>
        <v>OC.5.</v>
      </c>
      <c r="B9" s="195" t="s">
        <v>5</v>
      </c>
      <c r="C9" s="196" t="s">
        <v>18</v>
      </c>
      <c r="D9" s="197">
        <f>'Matriz de Intervenções Original'!D7</f>
        <v>29</v>
      </c>
      <c r="E9" s="281"/>
      <c r="F9" s="275">
        <f t="shared" si="0"/>
        <v>0</v>
      </c>
    </row>
    <row r="10" spans="1:6" s="126" customFormat="1" ht="15" customHeight="1">
      <c r="A10" s="250" t="s">
        <v>99</v>
      </c>
      <c r="B10" s="251" t="s">
        <v>335</v>
      </c>
      <c r="C10" s="252"/>
      <c r="D10" s="253"/>
      <c r="E10" s="282"/>
      <c r="F10" s="276">
        <f>SUM(F11:F12)</f>
        <v>0</v>
      </c>
    </row>
    <row r="11" spans="1:6" s="126" customFormat="1" ht="15" customHeight="1">
      <c r="A11" s="194" t="str">
        <f>'Base unitária para composição'!A67</f>
        <v>OC.13.</v>
      </c>
      <c r="B11" s="195" t="s">
        <v>7</v>
      </c>
      <c r="C11" s="196" t="s">
        <v>18</v>
      </c>
      <c r="D11" s="197">
        <f>'Matriz de Intervenções Original'!D8</f>
        <v>85</v>
      </c>
      <c r="E11" s="283"/>
      <c r="F11" s="275">
        <f t="shared" ref="F11:F12" si="1">E11*D11</f>
        <v>0</v>
      </c>
    </row>
    <row r="12" spans="1:6" s="126" customFormat="1" ht="15" customHeight="1">
      <c r="A12" s="194" t="str">
        <f>'Base unitária para composição'!A16</f>
        <v>OC.5.</v>
      </c>
      <c r="B12" s="195" t="s">
        <v>5</v>
      </c>
      <c r="C12" s="196" t="s">
        <v>18</v>
      </c>
      <c r="D12" s="197">
        <f>'Matriz de Intervenções Original'!D9</f>
        <v>85</v>
      </c>
      <c r="E12" s="283"/>
      <c r="F12" s="275">
        <f t="shared" si="1"/>
        <v>0</v>
      </c>
    </row>
    <row r="13" spans="1:6" s="126" customFormat="1" ht="15" customHeight="1">
      <c r="A13" s="186" t="s">
        <v>172</v>
      </c>
      <c r="B13" s="187" t="s">
        <v>336</v>
      </c>
      <c r="C13" s="188"/>
      <c r="D13" s="189"/>
      <c r="E13" s="279"/>
      <c r="F13" s="272">
        <f>SUM(F14:F15)</f>
        <v>0</v>
      </c>
    </row>
    <row r="14" spans="1:6" s="126" customFormat="1" ht="15" customHeight="1">
      <c r="A14" s="194" t="str">
        <f>'Base unitária para composição'!A67</f>
        <v>OC.13.</v>
      </c>
      <c r="B14" s="195" t="s">
        <v>7</v>
      </c>
      <c r="C14" s="196" t="s">
        <v>18</v>
      </c>
      <c r="D14" s="197">
        <f>'Matriz de Intervenções Original'!D10</f>
        <v>35</v>
      </c>
      <c r="E14" s="281"/>
      <c r="F14" s="275">
        <f t="shared" si="0"/>
        <v>0</v>
      </c>
    </row>
    <row r="15" spans="1:6" s="126" customFormat="1" ht="15" customHeight="1">
      <c r="A15" s="194" t="str">
        <f>'Base unitária para composição'!A16</f>
        <v>OC.5.</v>
      </c>
      <c r="B15" s="195" t="s">
        <v>5</v>
      </c>
      <c r="C15" s="196" t="s">
        <v>18</v>
      </c>
      <c r="D15" s="197">
        <f>'Matriz de Intervenções Original'!D11</f>
        <v>14</v>
      </c>
      <c r="E15" s="281"/>
      <c r="F15" s="275">
        <f t="shared" si="0"/>
        <v>0</v>
      </c>
    </row>
    <row r="16" spans="1:6" s="126" customFormat="1" ht="15" customHeight="1">
      <c r="A16" s="186" t="s">
        <v>100</v>
      </c>
      <c r="B16" s="187" t="s">
        <v>337</v>
      </c>
      <c r="C16" s="188"/>
      <c r="D16" s="189"/>
      <c r="E16" s="279"/>
      <c r="F16" s="272">
        <f>SUM(F17:F18)</f>
        <v>0</v>
      </c>
    </row>
    <row r="17" spans="1:14" s="126" customFormat="1" ht="15" customHeight="1">
      <c r="A17" s="194" t="str">
        <f>'Base unitária para composição'!A67</f>
        <v>OC.13.</v>
      </c>
      <c r="B17" s="195" t="s">
        <v>7</v>
      </c>
      <c r="C17" s="196" t="s">
        <v>18</v>
      </c>
      <c r="D17" s="195">
        <f>'Matriz de Intervenções Original'!D13+'Matriz de Intervenções Original'!D14</f>
        <v>71</v>
      </c>
      <c r="E17" s="283"/>
      <c r="F17" s="275">
        <f t="shared" ref="F17:F18" si="2">E17*D17</f>
        <v>0</v>
      </c>
    </row>
    <row r="18" spans="1:14" s="126" customFormat="1" ht="15" customHeight="1">
      <c r="A18" s="194" t="str">
        <f>'Base unitária para composição'!A16</f>
        <v>OC.5.</v>
      </c>
      <c r="B18" s="195" t="s">
        <v>5</v>
      </c>
      <c r="C18" s="196" t="s">
        <v>18</v>
      </c>
      <c r="D18" s="195">
        <f>'Matriz de Intervenções Original'!D12</f>
        <v>34</v>
      </c>
      <c r="E18" s="283"/>
      <c r="F18" s="275">
        <f t="shared" si="2"/>
        <v>0</v>
      </c>
    </row>
    <row r="19" spans="1:14">
      <c r="A19" s="182" t="s">
        <v>171</v>
      </c>
      <c r="B19" s="183" t="s">
        <v>351</v>
      </c>
      <c r="C19" s="184"/>
      <c r="D19" s="185"/>
      <c r="E19" s="284"/>
      <c r="F19" s="277">
        <f>SUM(F20:F20)</f>
        <v>0</v>
      </c>
    </row>
    <row r="20" spans="1:14">
      <c r="A20" s="190" t="s">
        <v>170</v>
      </c>
      <c r="B20" s="191" t="s">
        <v>352</v>
      </c>
      <c r="C20" s="192" t="s">
        <v>109</v>
      </c>
      <c r="D20" s="193">
        <v>1</v>
      </c>
      <c r="E20" s="280"/>
      <c r="F20" s="274">
        <f>D20*E20</f>
        <v>0</v>
      </c>
    </row>
    <row r="21" spans="1:14">
      <c r="A21" s="182" t="s">
        <v>169</v>
      </c>
      <c r="B21" s="183" t="s">
        <v>140</v>
      </c>
      <c r="C21" s="184"/>
      <c r="D21" s="185"/>
      <c r="E21" s="278"/>
      <c r="F21" s="273">
        <f>F22</f>
        <v>0</v>
      </c>
    </row>
    <row r="22" spans="1:14">
      <c r="A22" s="186" t="s">
        <v>117</v>
      </c>
      <c r="B22" s="187" t="s">
        <v>118</v>
      </c>
      <c r="C22" s="198"/>
      <c r="D22" s="199"/>
      <c r="E22" s="285"/>
      <c r="F22" s="272">
        <f>SUM(F23:F24)</f>
        <v>0</v>
      </c>
    </row>
    <row r="23" spans="1:14">
      <c r="A23" s="268" t="s">
        <v>119</v>
      </c>
      <c r="B23" s="237" t="s">
        <v>138</v>
      </c>
      <c r="C23" s="192" t="s">
        <v>137</v>
      </c>
      <c r="D23" s="193">
        <v>16</v>
      </c>
      <c r="E23" s="280"/>
      <c r="F23" s="274">
        <f t="shared" ref="F23:F24" si="3">E23*D23</f>
        <v>0</v>
      </c>
    </row>
    <row r="24" spans="1:14">
      <c r="A24" s="268" t="s">
        <v>279</v>
      </c>
      <c r="B24" s="237" t="s">
        <v>278</v>
      </c>
      <c r="C24" s="254" t="s">
        <v>23</v>
      </c>
      <c r="D24" s="193">
        <v>1</v>
      </c>
      <c r="E24" s="280"/>
      <c r="F24" s="274">
        <f t="shared" si="3"/>
        <v>0</v>
      </c>
      <c r="J24" s="99"/>
      <c r="K24" s="105"/>
      <c r="L24" s="238"/>
      <c r="M24" s="239"/>
      <c r="N24" s="240"/>
    </row>
    <row r="25" spans="1:14" ht="15" customHeight="1">
      <c r="A25" s="200" t="s">
        <v>288</v>
      </c>
      <c r="B25" s="201"/>
      <c r="C25" s="201"/>
      <c r="D25" s="201"/>
      <c r="E25" s="202"/>
      <c r="F25" s="272">
        <f>F21+F19+F4</f>
        <v>0</v>
      </c>
    </row>
    <row r="26" spans="1:14" ht="15" customHeight="1">
      <c r="A26" s="200" t="s">
        <v>289</v>
      </c>
      <c r="B26" s="201"/>
      <c r="C26" s="201"/>
      <c r="D26" s="201"/>
      <c r="E26" s="202"/>
      <c r="F26" s="272">
        <f>F25*0.1</f>
        <v>0</v>
      </c>
      <c r="H26" s="249"/>
    </row>
    <row r="27" spans="1:14" ht="15" customHeight="1">
      <c r="A27" s="200" t="s">
        <v>290</v>
      </c>
      <c r="B27" s="201"/>
      <c r="C27" s="201"/>
      <c r="D27" s="201"/>
      <c r="E27" s="202"/>
      <c r="F27" s="272">
        <f>F26+F25</f>
        <v>0</v>
      </c>
      <c r="H27" s="249"/>
    </row>
    <row r="28" spans="1:14" ht="15" customHeight="1">
      <c r="A28" s="200" t="s">
        <v>291</v>
      </c>
      <c r="B28" s="201"/>
      <c r="C28" s="201"/>
      <c r="D28" s="201"/>
      <c r="E28" s="202"/>
      <c r="F28" s="272">
        <f>F27*0.3</f>
        <v>0</v>
      </c>
      <c r="H28" s="249"/>
    </row>
    <row r="29" spans="1:14" ht="13.5" thickBot="1">
      <c r="A29" s="355" t="s">
        <v>292</v>
      </c>
      <c r="B29" s="356"/>
      <c r="C29" s="356"/>
      <c r="D29" s="356"/>
      <c r="E29" s="357"/>
      <c r="F29" s="358">
        <f>F27+F28</f>
        <v>0</v>
      </c>
      <c r="H29" s="249"/>
    </row>
    <row r="30" spans="1:14">
      <c r="H30" s="249"/>
    </row>
  </sheetData>
  <printOptions horizontalCentered="1"/>
  <pageMargins left="0.51181102362204722" right="0.51181102362204722" top="1.1811023622047245" bottom="0.78740157480314965" header="0.31496062992125984" footer="0.31496062992125984"/>
  <pageSetup paperSize="9" fitToHeight="0" orientation="landscape" r:id="rId1"/>
  <headerFooter>
    <oddHeader>&amp;LSECRETARIA DO MEIO AMBIENTE
FUNDAÇÃO FLORESTAL
Setor de Engenharia e Infraestrutura&amp;CParque Estadual Rio Turvo
Manutenção da Trilha do  Núcleo Capelinha&amp;RPlanilha  Quantitativa e Orçamentária
data base CPOS 173 - Julho/2018</oddHead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="60" zoomScaleNormal="85" workbookViewId="0">
      <pane ySplit="1" topLeftCell="A2" activePane="bottomLeft" state="frozen"/>
      <selection pane="bottomLeft" activeCell="H24" sqref="H24"/>
    </sheetView>
  </sheetViews>
  <sheetFormatPr defaultColWidth="9.140625" defaultRowHeight="15"/>
  <cols>
    <col min="1" max="1" width="8.5703125" style="75" customWidth="1"/>
    <col min="2" max="2" width="9.5703125" style="75" customWidth="1"/>
    <col min="3" max="3" width="20.85546875" style="73" bestFit="1" customWidth="1"/>
    <col min="4" max="4" width="20.7109375" style="75" bestFit="1" customWidth="1"/>
    <col min="5" max="5" width="19.140625" style="75" bestFit="1" customWidth="1"/>
    <col min="6" max="6" width="12.85546875" style="75" bestFit="1" customWidth="1"/>
    <col min="7" max="7" width="9.5703125" style="75" bestFit="1" customWidth="1"/>
    <col min="8" max="9" width="12.140625" style="80" bestFit="1" customWidth="1"/>
    <col min="10" max="10" width="23.5703125" style="75" bestFit="1" customWidth="1"/>
    <col min="11" max="11" width="16.5703125" style="73" bestFit="1" customWidth="1"/>
    <col min="12" max="16384" width="9.140625" style="73"/>
  </cols>
  <sheetData>
    <row r="1" spans="1:11">
      <c r="A1" s="270" t="s">
        <v>0</v>
      </c>
      <c r="B1" s="270" t="s">
        <v>339</v>
      </c>
      <c r="C1" s="271" t="s">
        <v>1</v>
      </c>
      <c r="D1" s="270" t="s">
        <v>343</v>
      </c>
      <c r="E1" s="270" t="s">
        <v>2</v>
      </c>
      <c r="F1" s="270" t="s">
        <v>299</v>
      </c>
      <c r="G1" s="270" t="s">
        <v>341</v>
      </c>
      <c r="H1" s="270" t="s">
        <v>8</v>
      </c>
      <c r="I1" s="270" t="s">
        <v>9</v>
      </c>
      <c r="J1" s="270" t="s">
        <v>10</v>
      </c>
      <c r="K1" s="270" t="s">
        <v>3</v>
      </c>
    </row>
    <row r="2" spans="1:11" ht="15" customHeight="1">
      <c r="A2" s="81">
        <v>1</v>
      </c>
      <c r="B2" s="79">
        <v>1</v>
      </c>
      <c r="C2" s="78" t="s">
        <v>7</v>
      </c>
      <c r="D2" s="82">
        <v>25</v>
      </c>
      <c r="E2" s="83" t="s">
        <v>314</v>
      </c>
      <c r="F2" s="83" t="s">
        <v>342</v>
      </c>
      <c r="G2" s="81" t="s">
        <v>308</v>
      </c>
      <c r="H2" s="85" t="s">
        <v>309</v>
      </c>
      <c r="I2" s="85" t="s">
        <v>311</v>
      </c>
      <c r="J2" s="81" t="s">
        <v>313</v>
      </c>
      <c r="K2" s="74"/>
    </row>
    <row r="3" spans="1:11" ht="15" customHeight="1">
      <c r="A3" s="81">
        <v>2</v>
      </c>
      <c r="B3" s="77">
        <v>1</v>
      </c>
      <c r="C3" s="78" t="s">
        <v>7</v>
      </c>
      <c r="D3" s="81">
        <v>29</v>
      </c>
      <c r="E3" s="83" t="s">
        <v>314</v>
      </c>
      <c r="F3" s="83" t="s">
        <v>342</v>
      </c>
      <c r="G3" s="81" t="s">
        <v>308</v>
      </c>
      <c r="H3" s="85" t="s">
        <v>310</v>
      </c>
      <c r="I3" s="85" t="s">
        <v>312</v>
      </c>
      <c r="J3" s="81" t="s">
        <v>313</v>
      </c>
      <c r="K3" s="74"/>
    </row>
    <row r="4" spans="1:11" ht="15" customHeight="1">
      <c r="A4" s="81">
        <v>3</v>
      </c>
      <c r="B4" s="77">
        <v>1</v>
      </c>
      <c r="C4" s="78" t="s">
        <v>7</v>
      </c>
      <c r="D4" s="81">
        <v>22</v>
      </c>
      <c r="E4" s="83" t="s">
        <v>314</v>
      </c>
      <c r="F4" s="83" t="s">
        <v>342</v>
      </c>
      <c r="G4" s="81" t="s">
        <v>308</v>
      </c>
      <c r="H4" s="85" t="s">
        <v>315</v>
      </c>
      <c r="I4" s="85" t="s">
        <v>316</v>
      </c>
      <c r="J4" s="81" t="s">
        <v>313</v>
      </c>
      <c r="K4" s="81" t="s">
        <v>340</v>
      </c>
    </row>
    <row r="5" spans="1:11">
      <c r="A5" s="81">
        <v>4</v>
      </c>
      <c r="B5" s="77">
        <v>1</v>
      </c>
      <c r="C5" s="78" t="s">
        <v>7</v>
      </c>
      <c r="D5" s="76">
        <v>189</v>
      </c>
      <c r="E5" s="83" t="s">
        <v>314</v>
      </c>
      <c r="F5" s="83" t="s">
        <v>342</v>
      </c>
      <c r="G5" s="81" t="s">
        <v>308</v>
      </c>
      <c r="H5" s="85" t="s">
        <v>317</v>
      </c>
      <c r="I5" s="85" t="s">
        <v>318</v>
      </c>
      <c r="J5" s="81" t="s">
        <v>313</v>
      </c>
      <c r="K5" s="74"/>
    </row>
    <row r="6" spans="1:11">
      <c r="A6" s="81">
        <v>5</v>
      </c>
      <c r="B6" s="77">
        <v>2</v>
      </c>
      <c r="C6" s="78" t="s">
        <v>7</v>
      </c>
      <c r="D6" s="81">
        <v>20</v>
      </c>
      <c r="E6" s="83" t="s">
        <v>314</v>
      </c>
      <c r="F6" s="83" t="s">
        <v>342</v>
      </c>
      <c r="G6" s="81" t="s">
        <v>308</v>
      </c>
      <c r="H6" s="85" t="s">
        <v>332</v>
      </c>
      <c r="I6" s="269" t="s">
        <v>319</v>
      </c>
      <c r="J6" s="81" t="s">
        <v>313</v>
      </c>
      <c r="K6" s="74"/>
    </row>
    <row r="7" spans="1:11">
      <c r="A7" s="81">
        <v>6</v>
      </c>
      <c r="B7" s="77">
        <v>2</v>
      </c>
      <c r="C7" s="78" t="s">
        <v>5</v>
      </c>
      <c r="D7" s="72">
        <v>29</v>
      </c>
      <c r="E7" s="83" t="s">
        <v>314</v>
      </c>
      <c r="F7" s="83" t="s">
        <v>342</v>
      </c>
      <c r="G7" s="81" t="s">
        <v>308</v>
      </c>
      <c r="H7" s="85" t="s">
        <v>320</v>
      </c>
      <c r="I7" s="85" t="s">
        <v>321</v>
      </c>
      <c r="J7" s="81" t="s">
        <v>313</v>
      </c>
      <c r="K7" s="74"/>
    </row>
    <row r="8" spans="1:11" ht="15" customHeight="1">
      <c r="A8" s="81">
        <v>7</v>
      </c>
      <c r="B8" s="77">
        <v>3</v>
      </c>
      <c r="C8" s="78" t="s">
        <v>7</v>
      </c>
      <c r="D8" s="81">
        <v>85</v>
      </c>
      <c r="E8" s="83" t="s">
        <v>314</v>
      </c>
      <c r="F8" s="83" t="s">
        <v>342</v>
      </c>
      <c r="G8" s="81" t="s">
        <v>308</v>
      </c>
      <c r="H8" s="85" t="s">
        <v>322</v>
      </c>
      <c r="I8" s="85" t="s">
        <v>323</v>
      </c>
      <c r="J8" s="81" t="s">
        <v>313</v>
      </c>
      <c r="K8" s="74"/>
    </row>
    <row r="9" spans="1:11" ht="15" customHeight="1">
      <c r="A9" s="81">
        <v>8</v>
      </c>
      <c r="B9" s="77">
        <v>3</v>
      </c>
      <c r="C9" s="78" t="s">
        <v>5</v>
      </c>
      <c r="D9" s="84">
        <v>85</v>
      </c>
      <c r="E9" s="83" t="s">
        <v>314</v>
      </c>
      <c r="F9" s="83" t="s">
        <v>342</v>
      </c>
      <c r="G9" s="81" t="s">
        <v>308</v>
      </c>
      <c r="H9" s="85" t="s">
        <v>322</v>
      </c>
      <c r="I9" s="85" t="s">
        <v>323</v>
      </c>
      <c r="J9" s="81" t="s">
        <v>313</v>
      </c>
      <c r="K9" s="74"/>
    </row>
    <row r="10" spans="1:11" ht="15" customHeight="1">
      <c r="A10" s="81">
        <v>9</v>
      </c>
      <c r="B10" s="77">
        <v>4</v>
      </c>
      <c r="C10" s="78" t="s">
        <v>7</v>
      </c>
      <c r="D10" s="81">
        <v>35</v>
      </c>
      <c r="E10" s="83" t="s">
        <v>314</v>
      </c>
      <c r="F10" s="83" t="s">
        <v>342</v>
      </c>
      <c r="G10" s="81" t="s">
        <v>308</v>
      </c>
      <c r="H10" s="85" t="s">
        <v>324</v>
      </c>
      <c r="I10" s="85" t="s">
        <v>325</v>
      </c>
      <c r="J10" s="81" t="s">
        <v>313</v>
      </c>
      <c r="K10" s="74"/>
    </row>
    <row r="11" spans="1:11" ht="15" customHeight="1">
      <c r="A11" s="81">
        <v>10</v>
      </c>
      <c r="B11" s="77">
        <v>4</v>
      </c>
      <c r="C11" s="74" t="s">
        <v>5</v>
      </c>
      <c r="D11" s="82">
        <v>14</v>
      </c>
      <c r="E11" s="83" t="s">
        <v>314</v>
      </c>
      <c r="F11" s="83" t="s">
        <v>342</v>
      </c>
      <c r="G11" s="81" t="s">
        <v>308</v>
      </c>
      <c r="H11" s="85" t="s">
        <v>324</v>
      </c>
      <c r="I11" s="85" t="s">
        <v>325</v>
      </c>
      <c r="J11" s="81" t="s">
        <v>313</v>
      </c>
      <c r="K11" s="74"/>
    </row>
    <row r="12" spans="1:11" ht="15" customHeight="1">
      <c r="A12" s="81">
        <v>11</v>
      </c>
      <c r="B12" s="81">
        <v>5</v>
      </c>
      <c r="C12" s="78" t="s">
        <v>5</v>
      </c>
      <c r="D12" s="81">
        <v>34</v>
      </c>
      <c r="E12" s="83" t="s">
        <v>314</v>
      </c>
      <c r="F12" s="83" t="s">
        <v>342</v>
      </c>
      <c r="G12" s="81" t="s">
        <v>308</v>
      </c>
      <c r="H12" s="85" t="s">
        <v>326</v>
      </c>
      <c r="I12" s="85" t="s">
        <v>327</v>
      </c>
      <c r="J12" s="81" t="s">
        <v>313</v>
      </c>
      <c r="K12" s="74"/>
    </row>
    <row r="13" spans="1:11" ht="15" customHeight="1">
      <c r="A13" s="81">
        <v>12</v>
      </c>
      <c r="B13" s="81">
        <v>5</v>
      </c>
      <c r="C13" s="78" t="s">
        <v>7</v>
      </c>
      <c r="D13" s="81">
        <v>43</v>
      </c>
      <c r="E13" s="83" t="s">
        <v>314</v>
      </c>
      <c r="F13" s="83" t="s">
        <v>342</v>
      </c>
      <c r="G13" s="81" t="s">
        <v>308</v>
      </c>
      <c r="H13" s="85" t="s">
        <v>328</v>
      </c>
      <c r="I13" s="85" t="s">
        <v>329</v>
      </c>
      <c r="J13" s="81" t="s">
        <v>313</v>
      </c>
      <c r="K13" s="74"/>
    </row>
    <row r="14" spans="1:11" ht="15" customHeight="1">
      <c r="A14" s="81">
        <v>13</v>
      </c>
      <c r="B14" s="81">
        <v>5</v>
      </c>
      <c r="C14" s="78" t="s">
        <v>7</v>
      </c>
      <c r="D14" s="81">
        <v>28</v>
      </c>
      <c r="E14" s="83" t="s">
        <v>314</v>
      </c>
      <c r="F14" s="83" t="s">
        <v>342</v>
      </c>
      <c r="G14" s="81" t="s">
        <v>308</v>
      </c>
      <c r="H14" s="85" t="s">
        <v>330</v>
      </c>
      <c r="I14" s="85" t="s">
        <v>331</v>
      </c>
      <c r="J14" s="81" t="s">
        <v>313</v>
      </c>
      <c r="K14" s="74"/>
    </row>
    <row r="15" spans="1:11">
      <c r="H15" s="441"/>
      <c r="I15" s="441"/>
    </row>
  </sheetData>
  <autoFilter ref="A1:J14">
    <sortState ref="A2:S730">
      <sortCondition ref="A1:A730"/>
    </sortState>
  </autoFilter>
  <mergeCells count="1">
    <mergeCell ref="H15:I15"/>
  </mergeCells>
  <pageMargins left="0.51181102362204722" right="0.51181102362204722" top="1.5748031496062993" bottom="0.78740157480314965" header="0.78740157480314965" footer="0.31496062992125984"/>
  <pageSetup paperSize="9" scale="82" orientation="landscape" r:id="rId1"/>
  <headerFooter>
    <oddHeader>&amp;C&amp;"-,Negrito"&amp;18Matriz de Intervenções - PE Rio Turvo - Núcleo Capelinha
&amp;"-,Regular"&amp;14Datum Sirgas 2000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5"/>
  <sheetViews>
    <sheetView view="pageBreakPreview" topLeftCell="A166" zoomScaleNormal="60" zoomScaleSheetLayoutView="100" workbookViewId="0">
      <selection activeCell="E175" sqref="E175:G175"/>
    </sheetView>
  </sheetViews>
  <sheetFormatPr defaultRowHeight="14.25"/>
  <cols>
    <col min="1" max="1" width="22.5703125" style="4" customWidth="1"/>
    <col min="2" max="2" width="61.85546875" style="2" customWidth="1"/>
    <col min="3" max="3" width="10.42578125" style="204" customWidth="1"/>
    <col min="4" max="4" width="9.28515625" style="4" customWidth="1"/>
    <col min="5" max="5" width="12.7109375" style="204" bestFit="1" customWidth="1"/>
    <col min="6" max="6" width="10.42578125" style="204" customWidth="1"/>
    <col min="7" max="7" width="12.42578125" style="3" customWidth="1"/>
    <col min="8" max="8" width="16.7109375" style="3" customWidth="1"/>
    <col min="9" max="9" width="4.7109375" style="2" customWidth="1"/>
    <col min="10" max="13" width="0" style="2" hidden="1" customWidth="1"/>
    <col min="14" max="14" width="55.5703125" style="2" hidden="1" customWidth="1"/>
    <col min="15" max="17" width="0" style="2" hidden="1" customWidth="1"/>
    <col min="18" max="16384" width="9.140625" style="2"/>
  </cols>
  <sheetData>
    <row r="1" spans="1:8" s="4" customFormat="1" ht="45.75" thickBot="1">
      <c r="A1" s="58" t="s">
        <v>200</v>
      </c>
      <c r="B1" s="57" t="s">
        <v>357</v>
      </c>
      <c r="C1" s="205" t="s">
        <v>273</v>
      </c>
      <c r="D1" s="57" t="s">
        <v>275</v>
      </c>
      <c r="E1" s="56" t="s">
        <v>30</v>
      </c>
      <c r="F1" s="56" t="s">
        <v>274</v>
      </c>
      <c r="G1" s="56" t="s">
        <v>29</v>
      </c>
      <c r="H1" s="55" t="s">
        <v>28</v>
      </c>
    </row>
    <row r="2" spans="1:8" hidden="1">
      <c r="A2" s="292"/>
      <c r="B2" s="11"/>
      <c r="C2" s="286"/>
      <c r="D2" s="287"/>
      <c r="E2" s="286"/>
      <c r="F2" s="286"/>
      <c r="G2" s="288"/>
      <c r="H2" s="293"/>
    </row>
    <row r="3" spans="1:8" ht="15" hidden="1">
      <c r="A3" s="294" t="s">
        <v>219</v>
      </c>
      <c r="B3" s="29" t="s">
        <v>218</v>
      </c>
      <c r="C3" s="211">
        <v>1</v>
      </c>
      <c r="D3" s="26" t="s">
        <v>18</v>
      </c>
      <c r="E3" s="25"/>
      <c r="F3" s="25"/>
      <c r="G3" s="25"/>
      <c r="H3" s="295">
        <f>SUM(H4:H4)</f>
        <v>17.54</v>
      </c>
    </row>
    <row r="4" spans="1:8" hidden="1">
      <c r="A4" s="296" t="s">
        <v>63</v>
      </c>
      <c r="B4" s="54" t="s">
        <v>62</v>
      </c>
      <c r="C4" s="212">
        <v>1</v>
      </c>
      <c r="D4" s="53" t="s">
        <v>34</v>
      </c>
      <c r="E4" s="52"/>
      <c r="F4" s="52">
        <v>17.54</v>
      </c>
      <c r="G4" s="51">
        <f>F4+E4</f>
        <v>17.54</v>
      </c>
      <c r="H4" s="297">
        <f>C4*G4</f>
        <v>17.54</v>
      </c>
    </row>
    <row r="5" spans="1:8" hidden="1">
      <c r="A5" s="298"/>
      <c r="B5" s="289"/>
      <c r="C5" s="290"/>
      <c r="D5" s="291"/>
      <c r="E5" s="290"/>
      <c r="F5" s="290"/>
      <c r="G5" s="39"/>
      <c r="H5" s="299"/>
    </row>
    <row r="6" spans="1:8" ht="15" hidden="1">
      <c r="A6" s="294" t="s">
        <v>241</v>
      </c>
      <c r="B6" s="29" t="s">
        <v>173</v>
      </c>
      <c r="C6" s="32">
        <v>1</v>
      </c>
      <c r="D6" s="26" t="s">
        <v>19</v>
      </c>
      <c r="E6" s="25"/>
      <c r="F6" s="25"/>
      <c r="G6" s="25"/>
      <c r="H6" s="295">
        <f>SUM(H7:H9)</f>
        <v>19.89</v>
      </c>
    </row>
    <row r="7" spans="1:8" hidden="1">
      <c r="A7" s="300" t="s">
        <v>63</v>
      </c>
      <c r="B7" s="41" t="s">
        <v>62</v>
      </c>
      <c r="C7" s="21">
        <v>1</v>
      </c>
      <c r="D7" s="22" t="s">
        <v>34</v>
      </c>
      <c r="E7" s="50"/>
      <c r="F7" s="50">
        <v>17.54</v>
      </c>
      <c r="G7" s="20">
        <f t="shared" ref="G7:G9" si="0">E7+F7</f>
        <v>17.54</v>
      </c>
      <c r="H7" s="301">
        <f t="shared" ref="H7:H9" si="1">G7*C7</f>
        <v>17.54</v>
      </c>
    </row>
    <row r="8" spans="1:8" ht="28.5" hidden="1">
      <c r="A8" s="300" t="s">
        <v>55</v>
      </c>
      <c r="B8" s="34" t="s">
        <v>54</v>
      </c>
      <c r="C8" s="21">
        <v>0.05</v>
      </c>
      <c r="D8" s="22" t="s">
        <v>53</v>
      </c>
      <c r="E8" s="50"/>
      <c r="F8" s="50">
        <v>37.56</v>
      </c>
      <c r="G8" s="20">
        <f t="shared" si="0"/>
        <v>37.56</v>
      </c>
      <c r="H8" s="301">
        <f t="shared" si="1"/>
        <v>1.8780000000000001</v>
      </c>
    </row>
    <row r="9" spans="1:8" ht="28.5" hidden="1">
      <c r="A9" s="302" t="s">
        <v>52</v>
      </c>
      <c r="B9" s="33" t="s">
        <v>51</v>
      </c>
      <c r="C9" s="213">
        <v>0.05</v>
      </c>
      <c r="D9" s="45" t="s">
        <v>21</v>
      </c>
      <c r="E9" s="52">
        <v>9.1199999999999992</v>
      </c>
      <c r="F9" s="52">
        <v>0.32</v>
      </c>
      <c r="G9" s="17">
        <f t="shared" si="0"/>
        <v>9.44</v>
      </c>
      <c r="H9" s="303">
        <f t="shared" si="1"/>
        <v>0.47199999999999998</v>
      </c>
    </row>
    <row r="10" spans="1:8" hidden="1">
      <c r="A10" s="298"/>
      <c r="B10" s="289"/>
      <c r="C10" s="290"/>
      <c r="D10" s="291"/>
      <c r="E10" s="290"/>
      <c r="F10" s="290"/>
      <c r="G10" s="39"/>
      <c r="H10" s="299"/>
    </row>
    <row r="11" spans="1:8" ht="15" hidden="1">
      <c r="A11" s="304" t="s">
        <v>220</v>
      </c>
      <c r="B11" s="29" t="s">
        <v>174</v>
      </c>
      <c r="C11" s="32">
        <v>1</v>
      </c>
      <c r="D11" s="26" t="s">
        <v>18</v>
      </c>
      <c r="E11" s="25"/>
      <c r="F11" s="25"/>
      <c r="G11" s="25"/>
      <c r="H11" s="295">
        <f>SUM(H12:H14)</f>
        <v>6.843</v>
      </c>
    </row>
    <row r="12" spans="1:8" ht="28.5" hidden="1">
      <c r="A12" s="305" t="s">
        <v>55</v>
      </c>
      <c r="B12" s="217" t="s">
        <v>54</v>
      </c>
      <c r="C12" s="12">
        <v>0.05</v>
      </c>
      <c r="D12" s="7" t="s">
        <v>276</v>
      </c>
      <c r="E12" s="218"/>
      <c r="F12" s="44">
        <v>37.56</v>
      </c>
      <c r="G12" s="13">
        <f t="shared" ref="G12:G14" si="2">E12+F12</f>
        <v>37.56</v>
      </c>
      <c r="H12" s="306">
        <f t="shared" ref="H12:H13" si="3">G12*C12</f>
        <v>1.8780000000000001</v>
      </c>
    </row>
    <row r="13" spans="1:8" ht="28.5" hidden="1">
      <c r="A13" s="307" t="s">
        <v>52</v>
      </c>
      <c r="B13" s="219" t="s">
        <v>51</v>
      </c>
      <c r="C13" s="220">
        <v>0.05</v>
      </c>
      <c r="D13" s="221" t="s">
        <v>21</v>
      </c>
      <c r="E13" s="222">
        <v>9.1199999999999992</v>
      </c>
      <c r="F13" s="44">
        <v>0.32</v>
      </c>
      <c r="G13" s="13">
        <f t="shared" si="2"/>
        <v>9.44</v>
      </c>
      <c r="H13" s="306">
        <f t="shared" si="3"/>
        <v>0.47199999999999998</v>
      </c>
    </row>
    <row r="14" spans="1:8" hidden="1">
      <c r="A14" s="308" t="s">
        <v>80</v>
      </c>
      <c r="B14" s="223" t="s">
        <v>79</v>
      </c>
      <c r="C14" s="224">
        <v>0.05</v>
      </c>
      <c r="D14" s="225" t="s">
        <v>21</v>
      </c>
      <c r="E14" s="226">
        <v>73.2</v>
      </c>
      <c r="F14" s="227">
        <v>16.66</v>
      </c>
      <c r="G14" s="27">
        <f t="shared" si="2"/>
        <v>89.86</v>
      </c>
      <c r="H14" s="309">
        <f>G14*C14</f>
        <v>4.4930000000000003</v>
      </c>
    </row>
    <row r="15" spans="1:8" hidden="1">
      <c r="A15" s="298"/>
      <c r="B15" s="289"/>
      <c r="C15" s="290"/>
      <c r="D15" s="291"/>
      <c r="E15" s="290"/>
      <c r="F15" s="290"/>
      <c r="G15" s="39"/>
      <c r="H15" s="299"/>
    </row>
    <row r="16" spans="1:8" ht="15">
      <c r="A16" s="304" t="s">
        <v>221</v>
      </c>
      <c r="B16" s="29" t="s">
        <v>242</v>
      </c>
      <c r="C16" s="32">
        <v>1</v>
      </c>
      <c r="D16" s="26" t="s">
        <v>18</v>
      </c>
      <c r="E16" s="25"/>
      <c r="F16" s="25"/>
      <c r="G16" s="25"/>
      <c r="H16" s="295">
        <f>SUM(H17:H22)</f>
        <v>0</v>
      </c>
    </row>
    <row r="17" spans="1:9" ht="28.5">
      <c r="A17" s="305" t="s">
        <v>55</v>
      </c>
      <c r="B17" s="217" t="s">
        <v>54</v>
      </c>
      <c r="C17" s="12">
        <v>0.06</v>
      </c>
      <c r="D17" s="7" t="s">
        <v>276</v>
      </c>
      <c r="E17" s="218"/>
      <c r="F17" s="44"/>
      <c r="G17" s="13">
        <f t="shared" ref="G17:G18" si="4">E17+F17</f>
        <v>0</v>
      </c>
      <c r="H17" s="306">
        <f t="shared" ref="H17:H19" si="5">G17*C17</f>
        <v>0</v>
      </c>
    </row>
    <row r="18" spans="1:9" ht="28.5">
      <c r="A18" s="307" t="s">
        <v>52</v>
      </c>
      <c r="B18" s="219" t="s">
        <v>51</v>
      </c>
      <c r="C18" s="220">
        <v>0.06</v>
      </c>
      <c r="D18" s="221" t="s">
        <v>21</v>
      </c>
      <c r="E18" s="222"/>
      <c r="F18" s="44"/>
      <c r="G18" s="13"/>
      <c r="H18" s="306">
        <f t="shared" si="5"/>
        <v>0</v>
      </c>
    </row>
    <row r="19" spans="1:9">
      <c r="A19" s="310" t="s">
        <v>38</v>
      </c>
      <c r="B19" s="8" t="s">
        <v>59</v>
      </c>
      <c r="C19" s="13">
        <v>0.5</v>
      </c>
      <c r="D19" s="7" t="s">
        <v>34</v>
      </c>
      <c r="E19" s="12"/>
      <c r="F19" s="13"/>
      <c r="G19" s="13"/>
      <c r="H19" s="306">
        <f t="shared" si="5"/>
        <v>0</v>
      </c>
    </row>
    <row r="20" spans="1:9">
      <c r="A20" s="310" t="s">
        <v>36</v>
      </c>
      <c r="B20" s="8" t="s">
        <v>35</v>
      </c>
      <c r="C20" s="12">
        <v>0.5</v>
      </c>
      <c r="D20" s="7" t="s">
        <v>34</v>
      </c>
      <c r="E20" s="12"/>
      <c r="F20" s="13"/>
      <c r="G20" s="13"/>
      <c r="H20" s="306">
        <f>G20*C20</f>
        <v>0</v>
      </c>
    </row>
    <row r="21" spans="1:9" ht="28.5">
      <c r="A21" s="310" t="str">
        <f>'Média orçamentos intervenções'!A10</f>
        <v>Sem código.07</v>
      </c>
      <c r="B21" s="8" t="s">
        <v>78</v>
      </c>
      <c r="C21" s="12">
        <v>1</v>
      </c>
      <c r="D21" s="9" t="s">
        <v>23</v>
      </c>
      <c r="E21" s="12"/>
      <c r="F21" s="13"/>
      <c r="G21" s="13"/>
      <c r="H21" s="306">
        <f t="shared" ref="H21:H22" si="6">G21*C21</f>
        <v>0</v>
      </c>
    </row>
    <row r="22" spans="1:9">
      <c r="A22" s="311" t="str">
        <f>'Média orçamentos intervenções'!A15</f>
        <v>Sem código.12</v>
      </c>
      <c r="B22" s="164" t="s">
        <v>360</v>
      </c>
      <c r="C22" s="214">
        <v>2</v>
      </c>
      <c r="D22" s="165" t="s">
        <v>23</v>
      </c>
      <c r="E22" s="214"/>
      <c r="F22" s="166"/>
      <c r="G22" s="166"/>
      <c r="H22" s="312">
        <f t="shared" si="6"/>
        <v>0</v>
      </c>
    </row>
    <row r="23" spans="1:9" s="11" customFormat="1" hidden="1">
      <c r="A23" s="313"/>
      <c r="B23" s="49"/>
      <c r="C23" s="215"/>
      <c r="D23" s="48"/>
      <c r="E23" s="206"/>
      <c r="F23" s="47"/>
      <c r="G23" s="47"/>
      <c r="H23" s="314"/>
      <c r="I23" s="40"/>
    </row>
    <row r="24" spans="1:9" ht="15" hidden="1">
      <c r="A24" s="304" t="s">
        <v>222</v>
      </c>
      <c r="B24" s="46" t="s">
        <v>243</v>
      </c>
      <c r="C24" s="32">
        <v>1</v>
      </c>
      <c r="D24" s="26" t="s">
        <v>18</v>
      </c>
      <c r="E24" s="25"/>
      <c r="F24" s="25"/>
      <c r="G24" s="25"/>
      <c r="H24" s="295">
        <f>SUM(H25:H27)</f>
        <v>0</v>
      </c>
    </row>
    <row r="25" spans="1:9" ht="16.5" hidden="1">
      <c r="A25" s="305" t="s">
        <v>77</v>
      </c>
      <c r="B25" s="217" t="s">
        <v>76</v>
      </c>
      <c r="C25" s="12">
        <v>0.9</v>
      </c>
      <c r="D25" s="7" t="s">
        <v>277</v>
      </c>
      <c r="E25" s="222"/>
      <c r="F25" s="44"/>
      <c r="G25" s="13"/>
      <c r="H25" s="306">
        <f>G25*C25</f>
        <v>0</v>
      </c>
    </row>
    <row r="26" spans="1:9" ht="28.5" hidden="1">
      <c r="A26" s="305" t="s">
        <v>55</v>
      </c>
      <c r="B26" s="217" t="s">
        <v>54</v>
      </c>
      <c r="C26" s="12">
        <v>0.05</v>
      </c>
      <c r="D26" s="7" t="s">
        <v>276</v>
      </c>
      <c r="E26" s="218"/>
      <c r="F26" s="44"/>
      <c r="G26" s="13"/>
      <c r="H26" s="306">
        <f t="shared" ref="H26:H27" si="7">G26*C26</f>
        <v>0</v>
      </c>
    </row>
    <row r="27" spans="1:9" ht="28.5" hidden="1">
      <c r="A27" s="308" t="s">
        <v>52</v>
      </c>
      <c r="B27" s="228" t="s">
        <v>51</v>
      </c>
      <c r="C27" s="224">
        <v>0.05</v>
      </c>
      <c r="D27" s="225" t="s">
        <v>21</v>
      </c>
      <c r="E27" s="226"/>
      <c r="F27" s="227"/>
      <c r="G27" s="27"/>
      <c r="H27" s="315">
        <f t="shared" si="7"/>
        <v>0</v>
      </c>
    </row>
    <row r="28" spans="1:9" hidden="1">
      <c r="A28" s="298"/>
      <c r="B28" s="289"/>
      <c r="C28" s="290"/>
      <c r="D28" s="291"/>
      <c r="E28" s="290"/>
      <c r="F28" s="290"/>
      <c r="G28" s="39"/>
      <c r="H28" s="299"/>
    </row>
    <row r="29" spans="1:9" ht="17.25" hidden="1">
      <c r="A29" s="304" t="s">
        <v>223</v>
      </c>
      <c r="B29" s="29" t="s">
        <v>244</v>
      </c>
      <c r="C29" s="32">
        <v>1</v>
      </c>
      <c r="D29" s="26" t="s">
        <v>60</v>
      </c>
      <c r="E29" s="25"/>
      <c r="F29" s="25"/>
      <c r="G29" s="25"/>
      <c r="H29" s="316">
        <f>SUM(H30:H32)</f>
        <v>0</v>
      </c>
    </row>
    <row r="30" spans="1:9" hidden="1">
      <c r="A30" s="310" t="s">
        <v>38</v>
      </c>
      <c r="B30" s="8" t="s">
        <v>59</v>
      </c>
      <c r="C30" s="13">
        <v>1</v>
      </c>
      <c r="D30" s="7" t="s">
        <v>34</v>
      </c>
      <c r="E30" s="12"/>
      <c r="F30" s="13"/>
      <c r="G30" s="13"/>
      <c r="H30" s="306">
        <f t="shared" ref="H30" si="8">G30*C30</f>
        <v>0</v>
      </c>
    </row>
    <row r="31" spans="1:9" hidden="1">
      <c r="A31" s="310" t="s">
        <v>36</v>
      </c>
      <c r="B31" s="8" t="s">
        <v>35</v>
      </c>
      <c r="C31" s="12">
        <v>1</v>
      </c>
      <c r="D31" s="7" t="s">
        <v>34</v>
      </c>
      <c r="E31" s="12"/>
      <c r="F31" s="13"/>
      <c r="G31" s="13"/>
      <c r="H31" s="306">
        <f>G31*C31</f>
        <v>0</v>
      </c>
    </row>
    <row r="32" spans="1:9" ht="28.5" hidden="1">
      <c r="A32" s="317" t="str">
        <f>'Média orçamentos intervenções'!A12</f>
        <v>Sem código.09</v>
      </c>
      <c r="B32" s="6" t="s">
        <v>75</v>
      </c>
      <c r="C32" s="18">
        <v>1</v>
      </c>
      <c r="D32" s="28" t="s">
        <v>23</v>
      </c>
      <c r="E32" s="18"/>
      <c r="F32" s="27"/>
      <c r="G32" s="27"/>
      <c r="H32" s="315">
        <f>G32*C32</f>
        <v>0</v>
      </c>
    </row>
    <row r="33" spans="1:10" hidden="1">
      <c r="A33" s="298"/>
      <c r="B33" s="289"/>
      <c r="C33" s="290"/>
      <c r="D33" s="291"/>
      <c r="E33" s="290"/>
      <c r="F33" s="290"/>
      <c r="G33" s="39"/>
      <c r="H33" s="299"/>
    </row>
    <row r="34" spans="1:10" ht="17.25" hidden="1">
      <c r="A34" s="304" t="s">
        <v>224</v>
      </c>
      <c r="B34" s="29" t="s">
        <v>245</v>
      </c>
      <c r="C34" s="32">
        <v>1</v>
      </c>
      <c r="D34" s="26" t="s">
        <v>60</v>
      </c>
      <c r="E34" s="25"/>
      <c r="F34" s="25"/>
      <c r="G34" s="25"/>
      <c r="H34" s="316">
        <f>SUM(H35:H41)</f>
        <v>0</v>
      </c>
      <c r="I34" s="11"/>
    </row>
    <row r="35" spans="1:10" hidden="1">
      <c r="A35" s="310" t="s">
        <v>38</v>
      </c>
      <c r="B35" s="8" t="s">
        <v>59</v>
      </c>
      <c r="C35" s="13">
        <v>1.4</v>
      </c>
      <c r="D35" s="7" t="s">
        <v>34</v>
      </c>
      <c r="E35" s="12"/>
      <c r="F35" s="13"/>
      <c r="G35" s="13"/>
      <c r="H35" s="306">
        <f t="shared" ref="H35" si="9">G35*C35</f>
        <v>0</v>
      </c>
      <c r="I35" s="11"/>
    </row>
    <row r="36" spans="1:10" hidden="1">
      <c r="A36" s="310" t="s">
        <v>36</v>
      </c>
      <c r="B36" s="8" t="s">
        <v>35</v>
      </c>
      <c r="C36" s="12">
        <v>2.8</v>
      </c>
      <c r="D36" s="7" t="s">
        <v>34</v>
      </c>
      <c r="E36" s="12"/>
      <c r="F36" s="13"/>
      <c r="G36" s="13"/>
      <c r="H36" s="306">
        <f>G36*C36</f>
        <v>0</v>
      </c>
      <c r="I36" s="11"/>
    </row>
    <row r="37" spans="1:10" ht="28.5" hidden="1">
      <c r="A37" s="305" t="s">
        <v>55</v>
      </c>
      <c r="B37" s="217" t="s">
        <v>54</v>
      </c>
      <c r="C37" s="12">
        <v>0.3</v>
      </c>
      <c r="D37" s="7" t="s">
        <v>276</v>
      </c>
      <c r="E37" s="218"/>
      <c r="F37" s="44"/>
      <c r="G37" s="13"/>
      <c r="H37" s="306">
        <f t="shared" ref="H37:H41" si="10">G37*C37</f>
        <v>0</v>
      </c>
      <c r="I37" s="11"/>
    </row>
    <row r="38" spans="1:10" ht="28.5" hidden="1">
      <c r="A38" s="307" t="s">
        <v>52</v>
      </c>
      <c r="B38" s="219" t="s">
        <v>51</v>
      </c>
      <c r="C38" s="220">
        <v>0.3</v>
      </c>
      <c r="D38" s="221" t="s">
        <v>21</v>
      </c>
      <c r="E38" s="222"/>
      <c r="F38" s="44"/>
      <c r="G38" s="13"/>
      <c r="H38" s="306">
        <f t="shared" si="10"/>
        <v>0</v>
      </c>
      <c r="I38" s="11"/>
    </row>
    <row r="39" spans="1:10" ht="28.5" hidden="1">
      <c r="A39" s="310" t="str">
        <f>'Média orçamentos intervenções'!A11</f>
        <v>Sem código.08</v>
      </c>
      <c r="B39" s="8" t="s">
        <v>74</v>
      </c>
      <c r="C39" s="12">
        <v>1</v>
      </c>
      <c r="D39" s="9" t="s">
        <v>23</v>
      </c>
      <c r="E39" s="12"/>
      <c r="F39" s="13"/>
      <c r="G39" s="13"/>
      <c r="H39" s="306">
        <f t="shared" si="10"/>
        <v>0</v>
      </c>
      <c r="I39" s="11"/>
      <c r="J39" s="11"/>
    </row>
    <row r="40" spans="1:10" ht="28.5" hidden="1">
      <c r="A40" s="318" t="str">
        <f>'Média orçamentos intervenções'!A9</f>
        <v>Sem código.06</v>
      </c>
      <c r="B40" s="173" t="s">
        <v>258</v>
      </c>
      <c r="C40" s="12">
        <v>1</v>
      </c>
      <c r="D40" s="9" t="s">
        <v>23</v>
      </c>
      <c r="E40" s="12"/>
      <c r="F40" s="13"/>
      <c r="G40" s="13"/>
      <c r="H40" s="306">
        <f t="shared" si="10"/>
        <v>0</v>
      </c>
      <c r="I40" s="11"/>
      <c r="J40" s="11"/>
    </row>
    <row r="41" spans="1:10" hidden="1">
      <c r="A41" s="308" t="s">
        <v>47</v>
      </c>
      <c r="B41" s="6" t="s">
        <v>46</v>
      </c>
      <c r="C41" s="27">
        <v>0.5</v>
      </c>
      <c r="D41" s="5" t="s">
        <v>21</v>
      </c>
      <c r="E41" s="226"/>
      <c r="F41" s="227"/>
      <c r="G41" s="27"/>
      <c r="H41" s="315">
        <f t="shared" si="10"/>
        <v>0</v>
      </c>
      <c r="I41" s="40"/>
      <c r="J41" s="11"/>
    </row>
    <row r="42" spans="1:10" hidden="1">
      <c r="A42" s="298"/>
      <c r="B42" s="289"/>
      <c r="C42" s="290"/>
      <c r="D42" s="291"/>
      <c r="E42" s="290"/>
      <c r="F42" s="290"/>
      <c r="G42" s="39"/>
      <c r="H42" s="299"/>
      <c r="I42" s="11"/>
      <c r="J42" s="11"/>
    </row>
    <row r="43" spans="1:10" ht="15" hidden="1">
      <c r="A43" s="304" t="s">
        <v>225</v>
      </c>
      <c r="B43" s="29" t="s">
        <v>246</v>
      </c>
      <c r="C43" s="32">
        <v>1</v>
      </c>
      <c r="D43" s="26" t="s">
        <v>18</v>
      </c>
      <c r="E43" s="25"/>
      <c r="F43" s="25"/>
      <c r="G43" s="25"/>
      <c r="H43" s="295">
        <f>SUM(H44:H48)</f>
        <v>0</v>
      </c>
      <c r="I43" s="11"/>
      <c r="J43" s="11"/>
    </row>
    <row r="44" spans="1:10" hidden="1">
      <c r="A44" s="310" t="s">
        <v>38</v>
      </c>
      <c r="B44" s="8" t="s">
        <v>59</v>
      </c>
      <c r="C44" s="13">
        <v>1.4</v>
      </c>
      <c r="D44" s="7" t="s">
        <v>34</v>
      </c>
      <c r="E44" s="12"/>
      <c r="F44" s="13"/>
      <c r="G44" s="13"/>
      <c r="H44" s="306">
        <f t="shared" ref="H44" si="11">G44*C44</f>
        <v>0</v>
      </c>
      <c r="I44" s="11"/>
      <c r="J44" s="11"/>
    </row>
    <row r="45" spans="1:10" hidden="1">
      <c r="A45" s="310" t="s">
        <v>36</v>
      </c>
      <c r="B45" s="8" t="s">
        <v>35</v>
      </c>
      <c r="C45" s="12">
        <v>2.8</v>
      </c>
      <c r="D45" s="7" t="s">
        <v>34</v>
      </c>
      <c r="E45" s="12"/>
      <c r="F45" s="13"/>
      <c r="G45" s="13"/>
      <c r="H45" s="306">
        <f>G45*C45</f>
        <v>0</v>
      </c>
      <c r="I45" s="11"/>
      <c r="J45" s="11"/>
    </row>
    <row r="46" spans="1:10" ht="28.5" hidden="1">
      <c r="A46" s="310" t="str">
        <f>'Média orçamentos intervenções'!A16</f>
        <v>Sem código.13</v>
      </c>
      <c r="B46" s="8" t="s">
        <v>259</v>
      </c>
      <c r="C46" s="12">
        <v>2</v>
      </c>
      <c r="D46" s="9" t="s">
        <v>23</v>
      </c>
      <c r="E46" s="12"/>
      <c r="F46" s="13"/>
      <c r="G46" s="13"/>
      <c r="H46" s="306">
        <f t="shared" ref="H46:H48" si="12">G46*C46</f>
        <v>0</v>
      </c>
      <c r="I46" s="11"/>
      <c r="J46" s="11"/>
    </row>
    <row r="47" spans="1:10" hidden="1">
      <c r="A47" s="310" t="str">
        <f>'Média orçamentos intervenções'!A21</f>
        <v>Sem código.16</v>
      </c>
      <c r="B47" s="8" t="s">
        <v>194</v>
      </c>
      <c r="C47" s="12">
        <v>4</v>
      </c>
      <c r="D47" s="7" t="s">
        <v>22</v>
      </c>
      <c r="E47" s="12"/>
      <c r="F47" s="12"/>
      <c r="G47" s="13"/>
      <c r="H47" s="306">
        <f t="shared" si="12"/>
        <v>0</v>
      </c>
      <c r="I47" s="11"/>
      <c r="J47" s="11"/>
    </row>
    <row r="48" spans="1:10" hidden="1">
      <c r="A48" s="308" t="s">
        <v>47</v>
      </c>
      <c r="B48" s="6" t="s">
        <v>46</v>
      </c>
      <c r="C48" s="27">
        <v>0.5</v>
      </c>
      <c r="D48" s="5" t="s">
        <v>21</v>
      </c>
      <c r="E48" s="226"/>
      <c r="F48" s="227"/>
      <c r="G48" s="27"/>
      <c r="H48" s="315">
        <f t="shared" si="12"/>
        <v>0</v>
      </c>
      <c r="I48" s="40"/>
      <c r="J48" s="11"/>
    </row>
    <row r="49" spans="1:10" hidden="1">
      <c r="A49" s="298"/>
      <c r="B49" s="289"/>
      <c r="C49" s="290"/>
      <c r="D49" s="291"/>
      <c r="E49" s="290"/>
      <c r="F49" s="290"/>
      <c r="G49" s="39"/>
      <c r="H49" s="299"/>
    </row>
    <row r="50" spans="1:10" ht="30" hidden="1">
      <c r="A50" s="304" t="s">
        <v>226</v>
      </c>
      <c r="B50" s="29" t="s">
        <v>247</v>
      </c>
      <c r="C50" s="32">
        <v>1</v>
      </c>
      <c r="D50" s="26" t="s">
        <v>18</v>
      </c>
      <c r="E50" s="25"/>
      <c r="F50" s="25"/>
      <c r="G50" s="25"/>
      <c r="H50" s="295">
        <f>SUM(H51:H58)</f>
        <v>0</v>
      </c>
    </row>
    <row r="51" spans="1:10" hidden="1">
      <c r="A51" s="310" t="s">
        <v>38</v>
      </c>
      <c r="B51" s="8" t="s">
        <v>59</v>
      </c>
      <c r="C51" s="13">
        <v>4</v>
      </c>
      <c r="D51" s="7" t="s">
        <v>34</v>
      </c>
      <c r="E51" s="12"/>
      <c r="F51" s="13"/>
      <c r="G51" s="13"/>
      <c r="H51" s="306">
        <f t="shared" ref="H51" si="13">G51*C51</f>
        <v>0</v>
      </c>
    </row>
    <row r="52" spans="1:10" hidden="1">
      <c r="A52" s="310" t="s">
        <v>36</v>
      </c>
      <c r="B52" s="8" t="s">
        <v>35</v>
      </c>
      <c r="C52" s="12">
        <v>4</v>
      </c>
      <c r="D52" s="7" t="s">
        <v>34</v>
      </c>
      <c r="E52" s="12"/>
      <c r="F52" s="13"/>
      <c r="G52" s="13"/>
      <c r="H52" s="306">
        <f>G52*C52</f>
        <v>0</v>
      </c>
    </row>
    <row r="53" spans="1:10" ht="28.5" hidden="1">
      <c r="A53" s="310" t="str">
        <f>'Média orçamentos intervenções'!A13</f>
        <v>Sem código.10</v>
      </c>
      <c r="B53" s="8" t="s">
        <v>73</v>
      </c>
      <c r="C53" s="12">
        <v>1</v>
      </c>
      <c r="D53" s="9" t="s">
        <v>23</v>
      </c>
      <c r="E53" s="12"/>
      <c r="F53" s="13"/>
      <c r="G53" s="13"/>
      <c r="H53" s="306">
        <f>G53*C53</f>
        <v>0</v>
      </c>
    </row>
    <row r="54" spans="1:10" ht="28.5" hidden="1">
      <c r="A54" s="310" t="str">
        <f>'Média orçamentos intervenções'!A16</f>
        <v>Sem código.13</v>
      </c>
      <c r="B54" s="8" t="s">
        <v>259</v>
      </c>
      <c r="C54" s="12">
        <v>2</v>
      </c>
      <c r="D54" s="9" t="s">
        <v>23</v>
      </c>
      <c r="E54" s="12"/>
      <c r="F54" s="13"/>
      <c r="G54" s="13"/>
      <c r="H54" s="306">
        <f t="shared" ref="H54:H55" si="14">G54*C54</f>
        <v>0</v>
      </c>
    </row>
    <row r="55" spans="1:10" hidden="1">
      <c r="A55" s="310" t="str">
        <f>'Média orçamentos intervenções'!A21</f>
        <v>Sem código.16</v>
      </c>
      <c r="B55" s="8" t="s">
        <v>194</v>
      </c>
      <c r="C55" s="12">
        <v>4</v>
      </c>
      <c r="D55" s="7" t="s">
        <v>22</v>
      </c>
      <c r="E55" s="12"/>
      <c r="F55" s="12"/>
      <c r="G55" s="13"/>
      <c r="H55" s="306">
        <f t="shared" si="14"/>
        <v>0</v>
      </c>
    </row>
    <row r="56" spans="1:10" ht="28.5" hidden="1">
      <c r="A56" s="318" t="str">
        <f>'Média orçamentos intervenções'!A17</f>
        <v>Sem código.14</v>
      </c>
      <c r="B56" s="10" t="s">
        <v>72</v>
      </c>
      <c r="C56" s="13">
        <v>2</v>
      </c>
      <c r="D56" s="9" t="s">
        <v>23</v>
      </c>
      <c r="E56" s="13"/>
      <c r="F56" s="12"/>
      <c r="G56" s="13"/>
      <c r="H56" s="306">
        <f>G56*C56</f>
        <v>0</v>
      </c>
    </row>
    <row r="57" spans="1:10" hidden="1">
      <c r="A57" s="318" t="str">
        <f>'Média orçamentos intervenções'!A23</f>
        <v>Sem código.17</v>
      </c>
      <c r="B57" s="10" t="s">
        <v>26</v>
      </c>
      <c r="C57" s="13">
        <v>1</v>
      </c>
      <c r="D57" s="7" t="s">
        <v>25</v>
      </c>
      <c r="E57" s="13"/>
      <c r="F57" s="12"/>
      <c r="G57" s="13"/>
      <c r="H57" s="306">
        <f>G57*C57</f>
        <v>0</v>
      </c>
      <c r="I57" s="11"/>
      <c r="J57" s="11"/>
    </row>
    <row r="58" spans="1:10" hidden="1">
      <c r="A58" s="308" t="s">
        <v>47</v>
      </c>
      <c r="B58" s="6" t="s">
        <v>46</v>
      </c>
      <c r="C58" s="27">
        <v>0.5</v>
      </c>
      <c r="D58" s="5" t="s">
        <v>21</v>
      </c>
      <c r="E58" s="226"/>
      <c r="F58" s="227"/>
      <c r="G58" s="27"/>
      <c r="H58" s="315">
        <f t="shared" ref="H58" si="15">G58*C58</f>
        <v>0</v>
      </c>
      <c r="I58" s="40"/>
      <c r="J58" s="11"/>
    </row>
    <row r="59" spans="1:10" hidden="1">
      <c r="A59" s="298"/>
      <c r="B59" s="289"/>
      <c r="C59" s="290"/>
      <c r="D59" s="291"/>
      <c r="E59" s="290"/>
      <c r="F59" s="290"/>
      <c r="G59" s="39"/>
      <c r="H59" s="299"/>
    </row>
    <row r="60" spans="1:10" ht="15" hidden="1">
      <c r="A60" s="304" t="s">
        <v>227</v>
      </c>
      <c r="B60" s="29" t="s">
        <v>248</v>
      </c>
      <c r="C60" s="32">
        <v>1</v>
      </c>
      <c r="D60" s="26" t="s">
        <v>18</v>
      </c>
      <c r="E60" s="25"/>
      <c r="F60" s="25"/>
      <c r="G60" s="25"/>
      <c r="H60" s="295">
        <f>SUM(H61:H65)</f>
        <v>0</v>
      </c>
      <c r="I60" s="11"/>
      <c r="J60" s="11"/>
    </row>
    <row r="61" spans="1:10" hidden="1">
      <c r="A61" s="305" t="s">
        <v>48</v>
      </c>
      <c r="B61" s="8" t="s">
        <v>198</v>
      </c>
      <c r="C61" s="220">
        <v>1.5</v>
      </c>
      <c r="D61" s="221" t="s">
        <v>34</v>
      </c>
      <c r="E61" s="12"/>
      <c r="F61" s="229"/>
      <c r="G61" s="13"/>
      <c r="H61" s="306">
        <f t="shared" ref="H61:H65" si="16">G61*C61</f>
        <v>0</v>
      </c>
      <c r="I61" s="11"/>
      <c r="J61" s="11"/>
    </row>
    <row r="62" spans="1:10" hidden="1">
      <c r="A62" s="305" t="s">
        <v>71</v>
      </c>
      <c r="B62" s="8" t="s">
        <v>199</v>
      </c>
      <c r="C62" s="220">
        <f>C61</f>
        <v>1.5</v>
      </c>
      <c r="D62" s="221" t="s">
        <v>34</v>
      </c>
      <c r="E62" s="12"/>
      <c r="F62" s="229"/>
      <c r="G62" s="13"/>
      <c r="H62" s="306">
        <f t="shared" si="16"/>
        <v>0</v>
      </c>
      <c r="I62" s="11"/>
      <c r="J62" s="11"/>
    </row>
    <row r="63" spans="1:10" hidden="1">
      <c r="A63" s="307" t="s">
        <v>70</v>
      </c>
      <c r="B63" s="230" t="s">
        <v>69</v>
      </c>
      <c r="C63" s="220">
        <v>1</v>
      </c>
      <c r="D63" s="221" t="s">
        <v>22</v>
      </c>
      <c r="E63" s="222"/>
      <c r="F63" s="44"/>
      <c r="G63" s="13"/>
      <c r="H63" s="306">
        <f t="shared" si="16"/>
        <v>0</v>
      </c>
      <c r="I63" s="11"/>
      <c r="J63" s="11"/>
    </row>
    <row r="64" spans="1:10" hidden="1">
      <c r="A64" s="305" t="s">
        <v>68</v>
      </c>
      <c r="B64" s="8" t="s">
        <v>67</v>
      </c>
      <c r="C64" s="220">
        <v>4</v>
      </c>
      <c r="D64" s="9" t="s">
        <v>23</v>
      </c>
      <c r="E64" s="12"/>
      <c r="F64" s="229"/>
      <c r="G64" s="13"/>
      <c r="H64" s="306">
        <f t="shared" si="16"/>
        <v>0</v>
      </c>
      <c r="I64" s="11"/>
      <c r="J64" s="11"/>
    </row>
    <row r="65" spans="1:10" hidden="1">
      <c r="A65" s="308" t="s">
        <v>47</v>
      </c>
      <c r="B65" s="6" t="s">
        <v>46</v>
      </c>
      <c r="C65" s="27">
        <v>0.5</v>
      </c>
      <c r="D65" s="5" t="s">
        <v>21</v>
      </c>
      <c r="E65" s="226"/>
      <c r="F65" s="227"/>
      <c r="G65" s="27"/>
      <c r="H65" s="315">
        <f t="shared" si="16"/>
        <v>0</v>
      </c>
      <c r="I65" s="40"/>
      <c r="J65" s="11"/>
    </row>
    <row r="66" spans="1:10" ht="5.0999999999999996" customHeight="1">
      <c r="A66" s="298"/>
      <c r="B66" s="289"/>
      <c r="C66" s="290"/>
      <c r="D66" s="291"/>
      <c r="E66" s="290"/>
      <c r="F66" s="290"/>
      <c r="G66" s="39"/>
      <c r="H66" s="299"/>
      <c r="I66" s="11"/>
      <c r="J66" s="11"/>
    </row>
    <row r="67" spans="1:10" ht="30">
      <c r="A67" s="304" t="s">
        <v>228</v>
      </c>
      <c r="B67" s="29" t="s">
        <v>249</v>
      </c>
      <c r="C67" s="32">
        <v>1</v>
      </c>
      <c r="D67" s="26" t="s">
        <v>18</v>
      </c>
      <c r="E67" s="25"/>
      <c r="F67" s="25"/>
      <c r="G67" s="25"/>
      <c r="H67" s="295">
        <f>SUM(H68:H73)</f>
        <v>0</v>
      </c>
      <c r="I67" s="11"/>
      <c r="J67" s="11"/>
    </row>
    <row r="68" spans="1:10">
      <c r="A68" s="318" t="str">
        <f>'Média orçamentos intervenções'!A14</f>
        <v>Sem código.11</v>
      </c>
      <c r="B68" s="10" t="s">
        <v>358</v>
      </c>
      <c r="C68" s="13">
        <v>0.5</v>
      </c>
      <c r="D68" s="9" t="s">
        <v>23</v>
      </c>
      <c r="E68" s="12"/>
      <c r="F68" s="12"/>
      <c r="G68" s="13"/>
      <c r="H68" s="306">
        <f t="shared" ref="H68" si="17">G68*C68</f>
        <v>0</v>
      </c>
      <c r="I68" s="11"/>
      <c r="J68" s="11"/>
    </row>
    <row r="69" spans="1:10">
      <c r="A69" s="318" t="str">
        <f>'Média orçamentos intervenções'!A9</f>
        <v>Sem código.06</v>
      </c>
      <c r="B69" s="10" t="s">
        <v>359</v>
      </c>
      <c r="C69" s="13">
        <v>1</v>
      </c>
      <c r="D69" s="9" t="s">
        <v>23</v>
      </c>
      <c r="E69" s="13"/>
      <c r="F69" s="12"/>
      <c r="G69" s="13"/>
      <c r="H69" s="306">
        <f>G69*C69</f>
        <v>0</v>
      </c>
      <c r="I69" s="11"/>
      <c r="J69" s="11"/>
    </row>
    <row r="70" spans="1:10">
      <c r="A70" s="310" t="s">
        <v>38</v>
      </c>
      <c r="B70" s="8" t="s">
        <v>59</v>
      </c>
      <c r="C70" s="13">
        <v>4</v>
      </c>
      <c r="D70" s="7" t="s">
        <v>34</v>
      </c>
      <c r="E70" s="12"/>
      <c r="F70" s="13"/>
      <c r="G70" s="13"/>
      <c r="H70" s="306">
        <f>G70*C70</f>
        <v>0</v>
      </c>
      <c r="I70" s="11"/>
      <c r="J70" s="11"/>
    </row>
    <row r="71" spans="1:10">
      <c r="A71" s="310" t="s">
        <v>36</v>
      </c>
      <c r="B71" s="8" t="s">
        <v>35</v>
      </c>
      <c r="C71" s="12">
        <v>4</v>
      </c>
      <c r="D71" s="7" t="s">
        <v>34</v>
      </c>
      <c r="E71" s="12"/>
      <c r="F71" s="13"/>
      <c r="G71" s="13"/>
      <c r="H71" s="306">
        <f t="shared" ref="H71:H73" si="18">G71*C71</f>
        <v>0</v>
      </c>
      <c r="I71" s="11"/>
      <c r="J71" s="11"/>
    </row>
    <row r="72" spans="1:10">
      <c r="A72" s="318" t="str">
        <f>'Média orçamentos intervenções'!A23</f>
        <v>Sem código.17</v>
      </c>
      <c r="B72" s="10" t="s">
        <v>26</v>
      </c>
      <c r="C72" s="13">
        <v>1</v>
      </c>
      <c r="D72" s="7" t="s">
        <v>25</v>
      </c>
      <c r="E72" s="13"/>
      <c r="F72" s="12"/>
      <c r="G72" s="13"/>
      <c r="H72" s="306">
        <f t="shared" si="18"/>
        <v>0</v>
      </c>
      <c r="I72" s="11"/>
      <c r="J72" s="11"/>
    </row>
    <row r="73" spans="1:10">
      <c r="A73" s="308" t="s">
        <v>47</v>
      </c>
      <c r="B73" s="6" t="s">
        <v>46</v>
      </c>
      <c r="C73" s="27">
        <v>0.5</v>
      </c>
      <c r="D73" s="5" t="s">
        <v>21</v>
      </c>
      <c r="E73" s="226"/>
      <c r="F73" s="227"/>
      <c r="G73" s="27"/>
      <c r="H73" s="315">
        <f t="shared" si="18"/>
        <v>0</v>
      </c>
      <c r="I73" s="40"/>
      <c r="J73" s="11"/>
    </row>
    <row r="74" spans="1:10" ht="5.0999999999999996" customHeight="1">
      <c r="A74" s="298"/>
      <c r="B74" s="289"/>
      <c r="C74" s="290"/>
      <c r="D74" s="291"/>
      <c r="E74" s="290"/>
      <c r="F74" s="290"/>
      <c r="G74" s="39"/>
      <c r="H74" s="299"/>
    </row>
    <row r="75" spans="1:10" ht="15" hidden="1">
      <c r="A75" s="304" t="s">
        <v>229</v>
      </c>
      <c r="B75" s="46" t="s">
        <v>16</v>
      </c>
      <c r="C75" s="32">
        <v>1</v>
      </c>
      <c r="D75" s="26" t="s">
        <v>32</v>
      </c>
      <c r="E75" s="25"/>
      <c r="F75" s="25"/>
      <c r="G75" s="25"/>
      <c r="H75" s="316">
        <f>SUM(H76:H78)</f>
        <v>168.02833333333334</v>
      </c>
    </row>
    <row r="76" spans="1:10" hidden="1">
      <c r="A76" s="310" t="s">
        <v>39</v>
      </c>
      <c r="B76" s="10" t="s">
        <v>65</v>
      </c>
      <c r="C76" s="13">
        <v>2</v>
      </c>
      <c r="D76" s="7" t="s">
        <v>34</v>
      </c>
      <c r="E76" s="13"/>
      <c r="F76" s="12">
        <v>17.54</v>
      </c>
      <c r="G76" s="13">
        <f>E76+F76</f>
        <v>17.54</v>
      </c>
      <c r="H76" s="306">
        <f>G76*C76</f>
        <v>35.08</v>
      </c>
    </row>
    <row r="77" spans="1:10" hidden="1">
      <c r="A77" s="310" t="s">
        <v>36</v>
      </c>
      <c r="B77" s="8" t="s">
        <v>35</v>
      </c>
      <c r="C77" s="12">
        <v>4</v>
      </c>
      <c r="D77" s="7" t="s">
        <v>34</v>
      </c>
      <c r="E77" s="12"/>
      <c r="F77" s="12">
        <v>14.49</v>
      </c>
      <c r="G77" s="13">
        <f>E77+F77</f>
        <v>14.49</v>
      </c>
      <c r="H77" s="306">
        <f>G77*C77</f>
        <v>57.96</v>
      </c>
    </row>
    <row r="78" spans="1:10" hidden="1">
      <c r="A78" s="319" t="str">
        <f>'Média orçamentos intervenções'!A19</f>
        <v>Sem código.15</v>
      </c>
      <c r="B78" s="6" t="s">
        <v>190</v>
      </c>
      <c r="C78" s="27">
        <v>1</v>
      </c>
      <c r="D78" s="28" t="s">
        <v>45</v>
      </c>
      <c r="E78" s="18">
        <f>'Média orçamentos intervenções'!H19</f>
        <v>74.988333333333344</v>
      </c>
      <c r="F78" s="18"/>
      <c r="G78" s="27">
        <f>E78+F78</f>
        <v>74.988333333333344</v>
      </c>
      <c r="H78" s="315">
        <f>G78*C78</f>
        <v>74.988333333333344</v>
      </c>
    </row>
    <row r="79" spans="1:10" hidden="1">
      <c r="A79" s="320"/>
      <c r="B79" s="35"/>
      <c r="C79" s="208"/>
      <c r="D79" s="267"/>
      <c r="E79" s="208"/>
      <c r="F79" s="208"/>
      <c r="G79" s="35"/>
      <c r="H79" s="321"/>
      <c r="I79" s="38"/>
    </row>
    <row r="80" spans="1:10" ht="17.25" hidden="1">
      <c r="A80" s="304" t="s">
        <v>230</v>
      </c>
      <c r="B80" s="29" t="s">
        <v>250</v>
      </c>
      <c r="C80" s="32">
        <v>1</v>
      </c>
      <c r="D80" s="26" t="s">
        <v>60</v>
      </c>
      <c r="E80" s="25"/>
      <c r="F80" s="25"/>
      <c r="G80" s="25"/>
      <c r="H80" s="295" t="e">
        <f>SUM(H81:H91)</f>
        <v>#DIV/0!</v>
      </c>
    </row>
    <row r="81" spans="1:8" hidden="1">
      <c r="A81" s="310" t="s">
        <v>38</v>
      </c>
      <c r="B81" s="8" t="s">
        <v>59</v>
      </c>
      <c r="C81" s="13">
        <v>2</v>
      </c>
      <c r="D81" s="7" t="s">
        <v>34</v>
      </c>
      <c r="E81" s="12"/>
      <c r="F81" s="13">
        <v>17.54</v>
      </c>
      <c r="G81" s="13">
        <f>E81+F81</f>
        <v>17.54</v>
      </c>
      <c r="H81" s="306">
        <f t="shared" ref="H81" si="19">G81*C81</f>
        <v>35.08</v>
      </c>
    </row>
    <row r="82" spans="1:8" hidden="1">
      <c r="A82" s="310" t="s">
        <v>36</v>
      </c>
      <c r="B82" s="8" t="s">
        <v>35</v>
      </c>
      <c r="C82" s="12">
        <v>6</v>
      </c>
      <c r="D82" s="7" t="s">
        <v>34</v>
      </c>
      <c r="E82" s="12"/>
      <c r="F82" s="13">
        <v>14.49</v>
      </c>
      <c r="G82" s="13">
        <f>E82+F82</f>
        <v>14.49</v>
      </c>
      <c r="H82" s="306">
        <f>G82*C82</f>
        <v>86.94</v>
      </c>
    </row>
    <row r="83" spans="1:8" hidden="1">
      <c r="A83" s="310" t="s">
        <v>39</v>
      </c>
      <c r="B83" s="10" t="s">
        <v>65</v>
      </c>
      <c r="C83" s="13">
        <v>2</v>
      </c>
      <c r="D83" s="7" t="s">
        <v>34</v>
      </c>
      <c r="E83" s="13"/>
      <c r="F83" s="12">
        <v>17.54</v>
      </c>
      <c r="G83" s="13">
        <f>E83+F83</f>
        <v>17.54</v>
      </c>
      <c r="H83" s="306">
        <f>G83*C83</f>
        <v>35.08</v>
      </c>
    </row>
    <row r="84" spans="1:8" hidden="1">
      <c r="A84" s="310" t="str">
        <f>'Média orçamentos intervenções'!A14</f>
        <v>Sem código.11</v>
      </c>
      <c r="B84" s="10" t="s">
        <v>260</v>
      </c>
      <c r="C84" s="13">
        <v>1</v>
      </c>
      <c r="D84" s="7" t="s">
        <v>23</v>
      </c>
      <c r="E84" s="12" t="e">
        <f>'Média orçamentos intervenções'!H14</f>
        <v>#DIV/0!</v>
      </c>
      <c r="F84" s="12"/>
      <c r="G84" s="13" t="e">
        <f t="shared" ref="G84" si="20">E84+F84</f>
        <v>#DIV/0!</v>
      </c>
      <c r="H84" s="306" t="e">
        <f t="shared" ref="H84:H91" si="21">G84*C84</f>
        <v>#DIV/0!</v>
      </c>
    </row>
    <row r="85" spans="1:8" ht="28.5" hidden="1">
      <c r="A85" s="318" t="str">
        <f>'Média orçamentos intervenções'!A9</f>
        <v>Sem código.06</v>
      </c>
      <c r="B85" s="10" t="s">
        <v>58</v>
      </c>
      <c r="C85" s="13">
        <v>1</v>
      </c>
      <c r="D85" s="7" t="s">
        <v>23</v>
      </c>
      <c r="E85" s="13" t="e">
        <f>'Média orçamentos intervenções'!H9</f>
        <v>#DIV/0!</v>
      </c>
      <c r="F85" s="12"/>
      <c r="G85" s="13" t="e">
        <f>E85+F85</f>
        <v>#DIV/0!</v>
      </c>
      <c r="H85" s="306" t="e">
        <f t="shared" si="21"/>
        <v>#DIV/0!</v>
      </c>
    </row>
    <row r="86" spans="1:8" ht="28.5" hidden="1">
      <c r="A86" s="310" t="str">
        <f>'Média orçamentos intervenções'!A4</f>
        <v>Sem código.01</v>
      </c>
      <c r="B86" s="14" t="s">
        <v>85</v>
      </c>
      <c r="C86" s="13">
        <v>1</v>
      </c>
      <c r="D86" s="7" t="s">
        <v>23</v>
      </c>
      <c r="E86" s="13">
        <f>'Média orçamentos intervenções'!H4</f>
        <v>15.066666666666665</v>
      </c>
      <c r="F86" s="12"/>
      <c r="G86" s="13">
        <f t="shared" ref="G86:G91" si="22">E86+F86</f>
        <v>15.066666666666665</v>
      </c>
      <c r="H86" s="306">
        <f t="shared" si="21"/>
        <v>15.066666666666665</v>
      </c>
    </row>
    <row r="87" spans="1:8" ht="28.5" hidden="1">
      <c r="A87" s="318" t="str">
        <f>'Média orçamentos intervenções'!A9</f>
        <v>Sem código.06</v>
      </c>
      <c r="B87" s="10" t="s">
        <v>257</v>
      </c>
      <c r="C87" s="13">
        <v>1</v>
      </c>
      <c r="D87" s="7" t="s">
        <v>23</v>
      </c>
      <c r="E87" s="13" t="e">
        <f>'Média orçamentos intervenções'!H9</f>
        <v>#DIV/0!</v>
      </c>
      <c r="F87" s="12"/>
      <c r="G87" s="13" t="e">
        <f t="shared" si="22"/>
        <v>#DIV/0!</v>
      </c>
      <c r="H87" s="306" t="e">
        <f t="shared" si="21"/>
        <v>#DIV/0!</v>
      </c>
    </row>
    <row r="88" spans="1:8" ht="28.5" hidden="1">
      <c r="A88" s="310" t="str">
        <f>'Média orçamentos intervenções'!A17</f>
        <v>Sem código.14</v>
      </c>
      <c r="B88" s="10" t="s">
        <v>33</v>
      </c>
      <c r="C88" s="13">
        <v>4</v>
      </c>
      <c r="D88" s="7" t="s">
        <v>23</v>
      </c>
      <c r="E88" s="13">
        <f>'Média orçamentos intervenções'!H17</f>
        <v>20.543333333333333</v>
      </c>
      <c r="F88" s="12"/>
      <c r="G88" s="13">
        <f t="shared" si="22"/>
        <v>20.543333333333333</v>
      </c>
      <c r="H88" s="306">
        <f t="shared" si="21"/>
        <v>82.173333333333332</v>
      </c>
    </row>
    <row r="89" spans="1:8" hidden="1">
      <c r="A89" s="310" t="str">
        <f>'Média orçamentos intervenções'!A23</f>
        <v>Sem código.17</v>
      </c>
      <c r="B89" s="10" t="s">
        <v>26</v>
      </c>
      <c r="C89" s="13">
        <v>2</v>
      </c>
      <c r="D89" s="7" t="s">
        <v>25</v>
      </c>
      <c r="E89" s="13">
        <f>'Média orçamentos intervenções'!H23</f>
        <v>0.70000000000000007</v>
      </c>
      <c r="F89" s="12"/>
      <c r="G89" s="13">
        <f t="shared" si="22"/>
        <v>0.70000000000000007</v>
      </c>
      <c r="H89" s="306">
        <f t="shared" si="21"/>
        <v>1.4000000000000001</v>
      </c>
    </row>
    <row r="90" spans="1:8" ht="28.5" hidden="1">
      <c r="A90" s="310" t="str">
        <f>'Média orçamentos intervenções'!A5</f>
        <v>Sem código.02</v>
      </c>
      <c r="B90" s="10" t="s">
        <v>86</v>
      </c>
      <c r="C90" s="13">
        <v>2</v>
      </c>
      <c r="D90" s="7" t="s">
        <v>23</v>
      </c>
      <c r="E90" s="13">
        <f>'Média orçamentos intervenções'!H5</f>
        <v>81.466666666666669</v>
      </c>
      <c r="F90" s="12"/>
      <c r="G90" s="13">
        <f t="shared" si="22"/>
        <v>81.466666666666669</v>
      </c>
      <c r="H90" s="306">
        <f t="shared" si="21"/>
        <v>162.93333333333334</v>
      </c>
    </row>
    <row r="91" spans="1:8" hidden="1">
      <c r="A91" s="308" t="s">
        <v>47</v>
      </c>
      <c r="B91" s="6" t="s">
        <v>46</v>
      </c>
      <c r="C91" s="27">
        <v>0.5</v>
      </c>
      <c r="D91" s="5" t="s">
        <v>21</v>
      </c>
      <c r="E91" s="226">
        <v>221.28</v>
      </c>
      <c r="F91" s="227">
        <v>90.12</v>
      </c>
      <c r="G91" s="27">
        <f t="shared" si="22"/>
        <v>311.39999999999998</v>
      </c>
      <c r="H91" s="315">
        <f t="shared" si="21"/>
        <v>155.69999999999999</v>
      </c>
    </row>
    <row r="92" spans="1:8" s="38" customFormat="1" hidden="1">
      <c r="A92" s="322"/>
      <c r="B92" s="43"/>
      <c r="C92" s="42"/>
      <c r="D92" s="36"/>
      <c r="E92" s="207"/>
      <c r="F92" s="207"/>
      <c r="G92" s="42"/>
      <c r="H92" s="323"/>
    </row>
    <row r="93" spans="1:8" ht="17.25" hidden="1">
      <c r="A93" s="304" t="s">
        <v>231</v>
      </c>
      <c r="B93" s="29" t="s">
        <v>251</v>
      </c>
      <c r="C93" s="32">
        <v>1</v>
      </c>
      <c r="D93" s="26" t="s">
        <v>60</v>
      </c>
      <c r="E93" s="25"/>
      <c r="F93" s="25"/>
      <c r="G93" s="25"/>
      <c r="H93" s="295">
        <f>SUM(H94:H95)</f>
        <v>16.012999999999998</v>
      </c>
    </row>
    <row r="94" spans="1:8" hidden="1">
      <c r="A94" s="305" t="s">
        <v>63</v>
      </c>
      <c r="B94" s="8" t="s">
        <v>62</v>
      </c>
      <c r="C94" s="13">
        <v>0.5</v>
      </c>
      <c r="D94" s="7" t="s">
        <v>34</v>
      </c>
      <c r="E94" s="12"/>
      <c r="F94" s="12">
        <v>17.54</v>
      </c>
      <c r="G94" s="13">
        <f>E94+F94</f>
        <v>17.54</v>
      </c>
      <c r="H94" s="324">
        <f>G94*C94</f>
        <v>8.77</v>
      </c>
    </row>
    <row r="95" spans="1:8" hidden="1">
      <c r="A95" s="317" t="s">
        <v>36</v>
      </c>
      <c r="B95" s="6" t="s">
        <v>35</v>
      </c>
      <c r="C95" s="27">
        <v>0.5</v>
      </c>
      <c r="D95" s="5" t="s">
        <v>34</v>
      </c>
      <c r="E95" s="18"/>
      <c r="F95" s="18">
        <v>14.486000000000001</v>
      </c>
      <c r="G95" s="27">
        <f>E95+F95</f>
        <v>14.486000000000001</v>
      </c>
      <c r="H95" s="315">
        <f>G95*C95</f>
        <v>7.2430000000000003</v>
      </c>
    </row>
    <row r="96" spans="1:8" hidden="1">
      <c r="A96" s="298"/>
      <c r="B96" s="289"/>
      <c r="C96" s="290"/>
      <c r="D96" s="291"/>
      <c r="E96" s="290"/>
      <c r="F96" s="290"/>
      <c r="G96" s="39"/>
      <c r="H96" s="299"/>
    </row>
    <row r="97" spans="1:8" ht="17.25" hidden="1">
      <c r="A97" s="304" t="s">
        <v>232</v>
      </c>
      <c r="B97" s="29" t="s">
        <v>252</v>
      </c>
      <c r="C97" s="32">
        <v>1</v>
      </c>
      <c r="D97" s="26" t="s">
        <v>60</v>
      </c>
      <c r="E97" s="25"/>
      <c r="F97" s="25"/>
      <c r="G97" s="25"/>
      <c r="H97" s="295">
        <f>SUM(H98:H100)</f>
        <v>376.25299999999999</v>
      </c>
    </row>
    <row r="98" spans="1:8" hidden="1">
      <c r="A98" s="305" t="s">
        <v>63</v>
      </c>
      <c r="B98" s="8" t="s">
        <v>62</v>
      </c>
      <c r="C98" s="13">
        <v>0.5</v>
      </c>
      <c r="D98" s="7" t="s">
        <v>34</v>
      </c>
      <c r="E98" s="12"/>
      <c r="F98" s="12">
        <v>17.54</v>
      </c>
      <c r="G98" s="13">
        <f>E98+F98</f>
        <v>17.54</v>
      </c>
      <c r="H98" s="306">
        <f>G98*C98</f>
        <v>8.77</v>
      </c>
    </row>
    <row r="99" spans="1:8" hidden="1">
      <c r="A99" s="310" t="s">
        <v>36</v>
      </c>
      <c r="B99" s="8" t="s">
        <v>35</v>
      </c>
      <c r="C99" s="13">
        <v>0.5</v>
      </c>
      <c r="D99" s="7" t="s">
        <v>34</v>
      </c>
      <c r="E99" s="12"/>
      <c r="F99" s="12">
        <v>14.486000000000001</v>
      </c>
      <c r="G99" s="13">
        <f>E99+F99</f>
        <v>14.486000000000001</v>
      </c>
      <c r="H99" s="306">
        <f>G99*C99</f>
        <v>7.2430000000000003</v>
      </c>
    </row>
    <row r="100" spans="1:8" ht="28.5" hidden="1">
      <c r="A100" s="319" t="s">
        <v>57</v>
      </c>
      <c r="B100" s="6" t="s">
        <v>64</v>
      </c>
      <c r="C100" s="27">
        <v>1</v>
      </c>
      <c r="D100" s="5" t="s">
        <v>23</v>
      </c>
      <c r="E100" s="226">
        <v>360.24</v>
      </c>
      <c r="F100" s="231"/>
      <c r="G100" s="27">
        <f>E100+F100</f>
        <v>360.24</v>
      </c>
      <c r="H100" s="315">
        <f>G100*C100</f>
        <v>360.24</v>
      </c>
    </row>
    <row r="101" spans="1:8" hidden="1">
      <c r="A101" s="298"/>
      <c r="B101" s="289"/>
      <c r="C101" s="290"/>
      <c r="D101" s="291"/>
      <c r="E101" s="290"/>
      <c r="F101" s="290"/>
      <c r="G101" s="39"/>
      <c r="H101" s="299"/>
    </row>
    <row r="102" spans="1:8" ht="30" hidden="1">
      <c r="A102" s="304" t="s">
        <v>233</v>
      </c>
      <c r="B102" s="29" t="s">
        <v>253</v>
      </c>
      <c r="C102" s="32">
        <v>1</v>
      </c>
      <c r="D102" s="26" t="s">
        <v>60</v>
      </c>
      <c r="E102" s="25"/>
      <c r="F102" s="25"/>
      <c r="G102" s="25"/>
      <c r="H102" s="316">
        <f>SUM(H103:H105)</f>
        <v>82.932999999999993</v>
      </c>
    </row>
    <row r="103" spans="1:8" hidden="1">
      <c r="A103" s="305" t="s">
        <v>63</v>
      </c>
      <c r="B103" s="8" t="s">
        <v>62</v>
      </c>
      <c r="C103" s="13">
        <v>0.5</v>
      </c>
      <c r="D103" s="7" t="s">
        <v>34</v>
      </c>
      <c r="E103" s="12"/>
      <c r="F103" s="12">
        <v>17.54</v>
      </c>
      <c r="G103" s="13">
        <f>E103+F103</f>
        <v>17.54</v>
      </c>
      <c r="H103" s="306">
        <f>G103*C103</f>
        <v>8.77</v>
      </c>
    </row>
    <row r="104" spans="1:8" hidden="1">
      <c r="A104" s="310" t="s">
        <v>36</v>
      </c>
      <c r="B104" s="8" t="s">
        <v>35</v>
      </c>
      <c r="C104" s="13">
        <v>0.5</v>
      </c>
      <c r="D104" s="7" t="s">
        <v>34</v>
      </c>
      <c r="E104" s="12"/>
      <c r="F104" s="12">
        <v>14.486000000000001</v>
      </c>
      <c r="G104" s="13">
        <f>E104+F104</f>
        <v>14.486000000000001</v>
      </c>
      <c r="H104" s="306">
        <f>G104*C104</f>
        <v>7.2430000000000003</v>
      </c>
    </row>
    <row r="105" spans="1:8" hidden="1">
      <c r="A105" s="319" t="s">
        <v>61</v>
      </c>
      <c r="B105" s="6" t="s">
        <v>87</v>
      </c>
      <c r="C105" s="27">
        <v>2</v>
      </c>
      <c r="D105" s="28" t="s">
        <v>23</v>
      </c>
      <c r="E105" s="226">
        <v>30.67</v>
      </c>
      <c r="F105" s="227">
        <v>2.79</v>
      </c>
      <c r="G105" s="27">
        <f>E105+F105</f>
        <v>33.46</v>
      </c>
      <c r="H105" s="315">
        <f>G105*C105</f>
        <v>66.92</v>
      </c>
    </row>
    <row r="106" spans="1:8" hidden="1">
      <c r="A106" s="298"/>
      <c r="B106" s="289"/>
      <c r="C106" s="290"/>
      <c r="D106" s="291"/>
      <c r="E106" s="290"/>
      <c r="F106" s="290"/>
      <c r="G106" s="39"/>
      <c r="H106" s="299"/>
    </row>
    <row r="107" spans="1:8" ht="17.25" hidden="1">
      <c r="A107" s="304" t="s">
        <v>234</v>
      </c>
      <c r="B107" s="29" t="s">
        <v>254</v>
      </c>
      <c r="C107" s="32">
        <v>1</v>
      </c>
      <c r="D107" s="26" t="s">
        <v>60</v>
      </c>
      <c r="E107" s="25"/>
      <c r="F107" s="25"/>
      <c r="G107" s="25"/>
      <c r="H107" s="316" t="e">
        <f>SUM(H108:H116)</f>
        <v>#DIV/0!</v>
      </c>
    </row>
    <row r="108" spans="1:8" hidden="1">
      <c r="A108" s="310" t="s">
        <v>38</v>
      </c>
      <c r="B108" s="8" t="s">
        <v>59</v>
      </c>
      <c r="C108" s="13">
        <v>2</v>
      </c>
      <c r="D108" s="7" t="s">
        <v>34</v>
      </c>
      <c r="E108" s="12"/>
      <c r="F108" s="13">
        <v>17.54</v>
      </c>
      <c r="G108" s="13">
        <f>E108+F108</f>
        <v>17.54</v>
      </c>
      <c r="H108" s="306">
        <f t="shared" ref="H108" si="23">G108*C108</f>
        <v>35.08</v>
      </c>
    </row>
    <row r="109" spans="1:8" hidden="1">
      <c r="A109" s="310" t="s">
        <v>36</v>
      </c>
      <c r="B109" s="8" t="s">
        <v>35</v>
      </c>
      <c r="C109" s="12">
        <v>4</v>
      </c>
      <c r="D109" s="7" t="s">
        <v>34</v>
      </c>
      <c r="E109" s="12"/>
      <c r="F109" s="13">
        <v>14.49</v>
      </c>
      <c r="G109" s="13">
        <f>E109+F109</f>
        <v>14.49</v>
      </c>
      <c r="H109" s="306">
        <f>G109*C109</f>
        <v>57.96</v>
      </c>
    </row>
    <row r="110" spans="1:8" hidden="1">
      <c r="A110" s="318" t="str">
        <f>'Média orçamentos intervenções'!A14</f>
        <v>Sem código.11</v>
      </c>
      <c r="B110" s="10" t="s">
        <v>260</v>
      </c>
      <c r="C110" s="13">
        <v>1</v>
      </c>
      <c r="D110" s="9" t="s">
        <v>23</v>
      </c>
      <c r="E110" s="12" t="e">
        <f>'Média orçamentos intervenções'!H14</f>
        <v>#DIV/0!</v>
      </c>
      <c r="F110" s="12"/>
      <c r="G110" s="13" t="e">
        <f t="shared" ref="G110:G116" si="24">E110+F110</f>
        <v>#DIV/0!</v>
      </c>
      <c r="H110" s="306" t="e">
        <f t="shared" ref="H110:H116" si="25">G110*C110</f>
        <v>#DIV/0!</v>
      </c>
    </row>
    <row r="111" spans="1:8" ht="28.5" hidden="1">
      <c r="A111" s="318" t="str">
        <f>'Média orçamentos intervenções'!A9</f>
        <v>Sem código.06</v>
      </c>
      <c r="B111" s="10" t="s">
        <v>58</v>
      </c>
      <c r="C111" s="13">
        <v>1</v>
      </c>
      <c r="D111" s="9" t="s">
        <v>23</v>
      </c>
      <c r="E111" s="13" t="e">
        <f>'Média orçamentos intervenções'!H9</f>
        <v>#DIV/0!</v>
      </c>
      <c r="F111" s="12"/>
      <c r="G111" s="13" t="e">
        <f>E111+F111</f>
        <v>#DIV/0!</v>
      </c>
      <c r="H111" s="306" t="e">
        <f t="shared" si="25"/>
        <v>#DIV/0!</v>
      </c>
    </row>
    <row r="112" spans="1:8" ht="28.5" hidden="1">
      <c r="A112" s="318" t="str">
        <f>'Média orçamentos intervenções'!A4</f>
        <v>Sem código.01</v>
      </c>
      <c r="B112" s="14" t="s">
        <v>85</v>
      </c>
      <c r="C112" s="13">
        <v>1</v>
      </c>
      <c r="D112" s="9" t="s">
        <v>23</v>
      </c>
      <c r="E112" s="13">
        <f>'Média orçamentos intervenções'!H4</f>
        <v>15.066666666666665</v>
      </c>
      <c r="F112" s="12"/>
      <c r="G112" s="13">
        <f t="shared" si="24"/>
        <v>15.066666666666665</v>
      </c>
      <c r="H112" s="306">
        <f t="shared" si="25"/>
        <v>15.066666666666665</v>
      </c>
    </row>
    <row r="113" spans="1:10" ht="28.5" hidden="1">
      <c r="A113" s="318" t="str">
        <f>'Média orçamentos intervenções'!A9</f>
        <v>Sem código.06</v>
      </c>
      <c r="B113" s="10" t="s">
        <v>257</v>
      </c>
      <c r="C113" s="13">
        <v>1</v>
      </c>
      <c r="D113" s="9" t="s">
        <v>23</v>
      </c>
      <c r="E113" s="13" t="e">
        <f>'Média orçamentos intervenções'!H9</f>
        <v>#DIV/0!</v>
      </c>
      <c r="F113" s="12"/>
      <c r="G113" s="13" t="e">
        <f t="shared" si="24"/>
        <v>#DIV/0!</v>
      </c>
      <c r="H113" s="306" t="e">
        <f t="shared" si="25"/>
        <v>#DIV/0!</v>
      </c>
      <c r="I113" s="11"/>
      <c r="J113" s="11"/>
    </row>
    <row r="114" spans="1:10" ht="28.5" hidden="1">
      <c r="A114" s="318" t="str">
        <f>'Média orçamentos intervenções'!A17</f>
        <v>Sem código.14</v>
      </c>
      <c r="B114" s="10" t="s">
        <v>33</v>
      </c>
      <c r="C114" s="13">
        <v>4</v>
      </c>
      <c r="D114" s="9" t="s">
        <v>23</v>
      </c>
      <c r="E114" s="13">
        <f>'Média orçamentos intervenções'!H17</f>
        <v>20.543333333333333</v>
      </c>
      <c r="F114" s="12"/>
      <c r="G114" s="13">
        <f t="shared" si="24"/>
        <v>20.543333333333333</v>
      </c>
      <c r="H114" s="306">
        <f t="shared" si="25"/>
        <v>82.173333333333332</v>
      </c>
      <c r="I114" s="11"/>
      <c r="J114" s="11"/>
    </row>
    <row r="115" spans="1:10" hidden="1">
      <c r="A115" s="318" t="str">
        <f>'Média orçamentos intervenções'!A23</f>
        <v>Sem código.17</v>
      </c>
      <c r="B115" s="10" t="s">
        <v>26</v>
      </c>
      <c r="C115" s="13">
        <v>2</v>
      </c>
      <c r="D115" s="7" t="s">
        <v>25</v>
      </c>
      <c r="E115" s="13">
        <f>'Média orçamentos intervenções'!H23</f>
        <v>0.70000000000000007</v>
      </c>
      <c r="F115" s="12"/>
      <c r="G115" s="13">
        <f t="shared" si="24"/>
        <v>0.70000000000000007</v>
      </c>
      <c r="H115" s="306">
        <f t="shared" si="25"/>
        <v>1.4000000000000001</v>
      </c>
      <c r="I115" s="11"/>
      <c r="J115" s="11"/>
    </row>
    <row r="116" spans="1:10" hidden="1">
      <c r="A116" s="308" t="s">
        <v>47</v>
      </c>
      <c r="B116" s="6" t="s">
        <v>46</v>
      </c>
      <c r="C116" s="27">
        <v>0.5</v>
      </c>
      <c r="D116" s="5" t="s">
        <v>21</v>
      </c>
      <c r="E116" s="226">
        <v>221.28</v>
      </c>
      <c r="F116" s="227">
        <v>90.12</v>
      </c>
      <c r="G116" s="27">
        <f t="shared" si="24"/>
        <v>311.39999999999998</v>
      </c>
      <c r="H116" s="315">
        <f t="shared" si="25"/>
        <v>155.69999999999999</v>
      </c>
      <c r="I116" s="40"/>
      <c r="J116" s="11"/>
    </row>
    <row r="117" spans="1:10" hidden="1">
      <c r="A117" s="298"/>
      <c r="B117" s="289"/>
      <c r="C117" s="290"/>
      <c r="D117" s="291"/>
      <c r="E117" s="290"/>
      <c r="F117" s="290"/>
      <c r="G117" s="39"/>
      <c r="H117" s="299"/>
    </row>
    <row r="118" spans="1:10" ht="15" hidden="1">
      <c r="A118" s="304" t="s">
        <v>235</v>
      </c>
      <c r="B118" s="29" t="s">
        <v>255</v>
      </c>
      <c r="C118" s="32">
        <v>1</v>
      </c>
      <c r="D118" s="26" t="s">
        <v>18</v>
      </c>
      <c r="E118" s="25"/>
      <c r="F118" s="25"/>
      <c r="G118" s="25"/>
      <c r="H118" s="295" t="e">
        <f>SUM(H119:H130)</f>
        <v>#DIV/0!</v>
      </c>
    </row>
    <row r="119" spans="1:10" hidden="1">
      <c r="A119" s="325" t="str">
        <f>'Média orçamentos intervenções'!A13</f>
        <v>Sem código.10</v>
      </c>
      <c r="B119" s="241" t="s">
        <v>297</v>
      </c>
      <c r="C119" s="257">
        <v>1</v>
      </c>
      <c r="D119" s="255" t="s">
        <v>298</v>
      </c>
      <c r="E119" s="242" t="e">
        <f>'Média orçamentos intervenções'!H13</f>
        <v>#DIV/0!</v>
      </c>
      <c r="F119" s="242">
        <v>0</v>
      </c>
      <c r="G119" s="242" t="e">
        <f t="shared" ref="G119:G130" si="26">E119+F119</f>
        <v>#DIV/0!</v>
      </c>
      <c r="H119" s="326" t="e">
        <f>G119*C119</f>
        <v>#DIV/0!</v>
      </c>
    </row>
    <row r="120" spans="1:10" ht="28.5" hidden="1">
      <c r="A120" s="325" t="str">
        <f>'Média orçamentos intervenções'!A8</f>
        <v>Sem código.05</v>
      </c>
      <c r="B120" s="241" t="s">
        <v>305</v>
      </c>
      <c r="C120" s="257">
        <v>1</v>
      </c>
      <c r="D120" s="255" t="s">
        <v>298</v>
      </c>
      <c r="E120" s="242">
        <f>'Média orçamentos intervenções'!H8</f>
        <v>186.5</v>
      </c>
      <c r="F120" s="242">
        <v>0</v>
      </c>
      <c r="G120" s="242">
        <f t="shared" si="26"/>
        <v>186.5</v>
      </c>
      <c r="H120" s="326">
        <v>83.033333333333331</v>
      </c>
    </row>
    <row r="121" spans="1:10" ht="28.5" hidden="1">
      <c r="A121" s="327" t="s">
        <v>306</v>
      </c>
      <c r="B121" s="243" t="s">
        <v>307</v>
      </c>
      <c r="C121" s="257">
        <v>1.5</v>
      </c>
      <c r="D121" s="244" t="s">
        <v>19</v>
      </c>
      <c r="E121" s="245">
        <v>221.94</v>
      </c>
      <c r="F121" s="245">
        <v>0</v>
      </c>
      <c r="G121" s="242">
        <f t="shared" si="26"/>
        <v>221.94</v>
      </c>
      <c r="H121" s="326">
        <f t="shared" ref="H121" si="27">G121*C121</f>
        <v>332.90999999999997</v>
      </c>
    </row>
    <row r="122" spans="1:10" hidden="1">
      <c r="A122" s="310" t="s">
        <v>38</v>
      </c>
      <c r="B122" s="8" t="s">
        <v>59</v>
      </c>
      <c r="C122" s="257">
        <v>8</v>
      </c>
      <c r="D122" s="255" t="s">
        <v>34</v>
      </c>
      <c r="E122" s="242">
        <v>0</v>
      </c>
      <c r="F122" s="242">
        <v>17.54</v>
      </c>
      <c r="G122" s="242">
        <f t="shared" si="26"/>
        <v>17.54</v>
      </c>
      <c r="H122" s="326">
        <f t="shared" ref="H122:H130" si="28">G122*C122</f>
        <v>140.32</v>
      </c>
    </row>
    <row r="123" spans="1:10" hidden="1">
      <c r="A123" s="325" t="s">
        <v>36</v>
      </c>
      <c r="B123" s="8" t="s">
        <v>35</v>
      </c>
      <c r="C123" s="257">
        <v>8</v>
      </c>
      <c r="D123" s="255" t="s">
        <v>34</v>
      </c>
      <c r="E123" s="242">
        <v>0</v>
      </c>
      <c r="F123" s="242">
        <v>14.49</v>
      </c>
      <c r="G123" s="242">
        <f t="shared" si="26"/>
        <v>14.49</v>
      </c>
      <c r="H123" s="326">
        <f t="shared" si="28"/>
        <v>115.92</v>
      </c>
    </row>
    <row r="124" spans="1:10" hidden="1">
      <c r="A124" s="318" t="str">
        <f>'Média orçamentos intervenções'!A23</f>
        <v>Sem código.17</v>
      </c>
      <c r="B124" s="10" t="s">
        <v>26</v>
      </c>
      <c r="C124" s="13">
        <v>1</v>
      </c>
      <c r="D124" s="7" t="s">
        <v>25</v>
      </c>
      <c r="E124" s="13">
        <f>'Média orçamentos intervenções'!H23</f>
        <v>0.70000000000000007</v>
      </c>
      <c r="F124" s="12"/>
      <c r="G124" s="13">
        <f t="shared" si="26"/>
        <v>0.70000000000000007</v>
      </c>
      <c r="H124" s="306">
        <f t="shared" si="28"/>
        <v>0.70000000000000007</v>
      </c>
      <c r="I124" s="11"/>
      <c r="J124" s="11"/>
    </row>
    <row r="125" spans="1:10" ht="28.5" hidden="1">
      <c r="A125" s="325" t="str">
        <f>'Média orçamentos intervenções'!A25</f>
        <v>Sem código.18</v>
      </c>
      <c r="B125" s="241" t="s">
        <v>280</v>
      </c>
      <c r="C125" s="257">
        <v>0.5</v>
      </c>
      <c r="D125" s="255" t="s">
        <v>25</v>
      </c>
      <c r="E125" s="242">
        <f>'Média orçamentos intervenções'!H25</f>
        <v>14.653333333333331</v>
      </c>
      <c r="F125" s="242">
        <v>0</v>
      </c>
      <c r="G125" s="242">
        <f t="shared" si="26"/>
        <v>14.653333333333331</v>
      </c>
      <c r="H125" s="326">
        <f t="shared" si="28"/>
        <v>7.3266666666666653</v>
      </c>
    </row>
    <row r="126" spans="1:10" hidden="1">
      <c r="A126" s="325" t="str">
        <f>'Média orçamentos intervenções'!A27</f>
        <v>Sem código.19</v>
      </c>
      <c r="B126" s="241" t="s">
        <v>281</v>
      </c>
      <c r="C126" s="257">
        <v>1</v>
      </c>
      <c r="D126" s="255" t="s">
        <v>25</v>
      </c>
      <c r="E126" s="242">
        <f>'Média orçamentos intervenções'!H27</f>
        <v>15.393333333333333</v>
      </c>
      <c r="F126" s="242">
        <v>0</v>
      </c>
      <c r="G126" s="242">
        <f t="shared" si="26"/>
        <v>15.393333333333333</v>
      </c>
      <c r="H126" s="326">
        <f t="shared" si="28"/>
        <v>15.393333333333333</v>
      </c>
    </row>
    <row r="127" spans="1:10" hidden="1">
      <c r="A127" s="327" t="s">
        <v>282</v>
      </c>
      <c r="B127" s="243" t="s">
        <v>283</v>
      </c>
      <c r="C127" s="257">
        <v>0.12</v>
      </c>
      <c r="D127" s="244" t="s">
        <v>21</v>
      </c>
      <c r="E127" s="245">
        <v>1833.47</v>
      </c>
      <c r="F127" s="245">
        <v>951.6</v>
      </c>
      <c r="G127" s="242">
        <f t="shared" si="26"/>
        <v>2785.07</v>
      </c>
      <c r="H127" s="326">
        <f t="shared" si="28"/>
        <v>334.20839999999998</v>
      </c>
    </row>
    <row r="128" spans="1:10" ht="28.5" hidden="1">
      <c r="A128" s="327" t="s">
        <v>55</v>
      </c>
      <c r="B128" s="243" t="s">
        <v>54</v>
      </c>
      <c r="C128" s="257">
        <v>0.12</v>
      </c>
      <c r="D128" s="244" t="s">
        <v>21</v>
      </c>
      <c r="E128" s="245">
        <v>0</v>
      </c>
      <c r="F128" s="245">
        <v>36.9</v>
      </c>
      <c r="G128" s="242">
        <f t="shared" si="26"/>
        <v>36.9</v>
      </c>
      <c r="H128" s="326">
        <f t="shared" si="28"/>
        <v>4.4279999999999999</v>
      </c>
    </row>
    <row r="129" spans="1:11" hidden="1">
      <c r="A129" s="325" t="s">
        <v>284</v>
      </c>
      <c r="B129" s="241" t="s">
        <v>285</v>
      </c>
      <c r="C129" s="257">
        <v>0.2</v>
      </c>
      <c r="D129" s="255" t="s">
        <v>21</v>
      </c>
      <c r="E129" s="242">
        <v>296.94</v>
      </c>
      <c r="F129" s="242">
        <v>0</v>
      </c>
      <c r="G129" s="242">
        <f t="shared" si="26"/>
        <v>296.94</v>
      </c>
      <c r="H129" s="326">
        <f t="shared" si="28"/>
        <v>59.388000000000005</v>
      </c>
      <c r="I129" s="11"/>
      <c r="J129" s="11"/>
    </row>
    <row r="130" spans="1:11" hidden="1">
      <c r="A130" s="328" t="s">
        <v>286</v>
      </c>
      <c r="B130" s="246" t="s">
        <v>287</v>
      </c>
      <c r="C130" s="258">
        <v>5</v>
      </c>
      <c r="D130" s="247" t="s">
        <v>19</v>
      </c>
      <c r="E130" s="248">
        <v>4.5599999999999996</v>
      </c>
      <c r="F130" s="248">
        <v>10.26</v>
      </c>
      <c r="G130" s="256">
        <f t="shared" si="26"/>
        <v>14.82</v>
      </c>
      <c r="H130" s="329">
        <f t="shared" si="28"/>
        <v>74.099999999999994</v>
      </c>
      <c r="I130" s="40"/>
      <c r="J130" s="11"/>
    </row>
    <row r="131" spans="1:11" hidden="1">
      <c r="A131" s="298"/>
      <c r="B131" s="289"/>
      <c r="C131" s="290"/>
      <c r="D131" s="291"/>
      <c r="E131" s="290"/>
      <c r="F131" s="290"/>
      <c r="G131" s="39"/>
      <c r="H131" s="299"/>
      <c r="I131" s="11"/>
      <c r="J131" s="11"/>
    </row>
    <row r="132" spans="1:11" ht="30" hidden="1">
      <c r="A132" s="304" t="s">
        <v>236</v>
      </c>
      <c r="B132" s="29" t="s">
        <v>88</v>
      </c>
      <c r="C132" s="32">
        <v>1</v>
      </c>
      <c r="D132" s="26" t="s">
        <v>18</v>
      </c>
      <c r="E132" s="25"/>
      <c r="F132" s="25"/>
      <c r="G132" s="25"/>
      <c r="H132" s="316">
        <f>SUM(H133:H137)</f>
        <v>55.391333333333336</v>
      </c>
    </row>
    <row r="133" spans="1:11" hidden="1">
      <c r="A133" s="310" t="s">
        <v>38</v>
      </c>
      <c r="B133" s="8" t="s">
        <v>59</v>
      </c>
      <c r="C133" s="13">
        <v>0.4</v>
      </c>
      <c r="D133" s="7" t="s">
        <v>34</v>
      </c>
      <c r="E133" s="12"/>
      <c r="F133" s="12">
        <v>17.54</v>
      </c>
      <c r="G133" s="13">
        <f t="shared" ref="G133:G137" si="29">E133+F133</f>
        <v>17.54</v>
      </c>
      <c r="H133" s="306">
        <f t="shared" ref="H133:H137" si="30">G133*C133</f>
        <v>7.016</v>
      </c>
    </row>
    <row r="134" spans="1:11" hidden="1">
      <c r="A134" s="310" t="s">
        <v>36</v>
      </c>
      <c r="B134" s="8" t="s">
        <v>35</v>
      </c>
      <c r="C134" s="12">
        <v>0.8</v>
      </c>
      <c r="D134" s="7" t="s">
        <v>34</v>
      </c>
      <c r="E134" s="12"/>
      <c r="F134" s="13">
        <v>14.49</v>
      </c>
      <c r="G134" s="13">
        <f>E134+F134</f>
        <v>14.49</v>
      </c>
      <c r="H134" s="306">
        <f t="shared" si="30"/>
        <v>11.592000000000001</v>
      </c>
    </row>
    <row r="135" spans="1:11" hidden="1">
      <c r="A135" s="310" t="str">
        <f>'Média orçamentos intervenções'!A7</f>
        <v>Sem código.04</v>
      </c>
      <c r="B135" s="8" t="s">
        <v>27</v>
      </c>
      <c r="C135" s="12">
        <v>1</v>
      </c>
      <c r="D135" s="9" t="s">
        <v>23</v>
      </c>
      <c r="E135" s="12">
        <f>'Média orçamentos intervenções'!H7</f>
        <v>16.099999999999998</v>
      </c>
      <c r="F135" s="13"/>
      <c r="G135" s="13">
        <f t="shared" si="29"/>
        <v>16.099999999999998</v>
      </c>
      <c r="H135" s="306">
        <f t="shared" si="30"/>
        <v>16.099999999999998</v>
      </c>
    </row>
    <row r="136" spans="1:11" ht="28.5" hidden="1">
      <c r="A136" s="318" t="str">
        <f>'Média orçamentos intervenções'!A17</f>
        <v>Sem código.14</v>
      </c>
      <c r="B136" s="10" t="s">
        <v>33</v>
      </c>
      <c r="C136" s="13">
        <f>C132</f>
        <v>1</v>
      </c>
      <c r="D136" s="9" t="s">
        <v>23</v>
      </c>
      <c r="E136" s="13">
        <f>'Média orçamentos intervenções'!H17</f>
        <v>20.543333333333333</v>
      </c>
      <c r="F136" s="12"/>
      <c r="G136" s="13">
        <f t="shared" si="29"/>
        <v>20.543333333333333</v>
      </c>
      <c r="H136" s="306">
        <f t="shared" si="30"/>
        <v>20.543333333333333</v>
      </c>
      <c r="J136" s="24" t="s">
        <v>37</v>
      </c>
      <c r="K136" s="23"/>
    </row>
    <row r="137" spans="1:11" hidden="1">
      <c r="A137" s="317" t="str">
        <f>'Média orçamentos intervenções'!A23</f>
        <v>Sem código.17</v>
      </c>
      <c r="B137" s="19" t="s">
        <v>26</v>
      </c>
      <c r="C137" s="27">
        <f>C132*0.2</f>
        <v>0.2</v>
      </c>
      <c r="D137" s="5" t="s">
        <v>25</v>
      </c>
      <c r="E137" s="18">
        <f>'Média orçamentos intervenções'!H23</f>
        <v>0.70000000000000007</v>
      </c>
      <c r="F137" s="18"/>
      <c r="G137" s="27">
        <f t="shared" si="29"/>
        <v>0.70000000000000007</v>
      </c>
      <c r="H137" s="315">
        <f t="shared" si="30"/>
        <v>0.14000000000000001</v>
      </c>
    </row>
    <row r="138" spans="1:11" s="16" customFormat="1" hidden="1">
      <c r="A138" s="330"/>
      <c r="B138" s="37"/>
      <c r="C138" s="208"/>
      <c r="D138" s="36"/>
      <c r="E138" s="208"/>
      <c r="F138" s="208"/>
      <c r="G138" s="35"/>
      <c r="H138" s="321"/>
    </row>
    <row r="139" spans="1:11" ht="30" hidden="1">
      <c r="A139" s="304" t="s">
        <v>237</v>
      </c>
      <c r="B139" s="29" t="s">
        <v>56</v>
      </c>
      <c r="C139" s="32">
        <v>1</v>
      </c>
      <c r="D139" s="26" t="s">
        <v>18</v>
      </c>
      <c r="E139" s="25"/>
      <c r="F139" s="25"/>
      <c r="G139" s="25"/>
      <c r="H139" s="316">
        <f>SUM(H140:H143)</f>
        <v>87.4465</v>
      </c>
    </row>
    <row r="140" spans="1:11" hidden="1">
      <c r="A140" s="310" t="s">
        <v>36</v>
      </c>
      <c r="B140" s="8" t="s">
        <v>35</v>
      </c>
      <c r="C140" s="13">
        <v>1.75</v>
      </c>
      <c r="D140" s="7" t="s">
        <v>34</v>
      </c>
      <c r="E140" s="12"/>
      <c r="F140" s="13">
        <v>14.486000000000001</v>
      </c>
      <c r="G140" s="13">
        <f t="shared" ref="G140:G142" si="31">E140+F140</f>
        <v>14.486000000000001</v>
      </c>
      <c r="H140" s="306">
        <f t="shared" ref="H140:H142" si="32">G140*C140</f>
        <v>25.3505</v>
      </c>
    </row>
    <row r="141" spans="1:11" ht="28.5" hidden="1">
      <c r="A141" s="305" t="s">
        <v>55</v>
      </c>
      <c r="B141" s="217" t="s">
        <v>54</v>
      </c>
      <c r="C141" s="12">
        <v>0.5</v>
      </c>
      <c r="D141" s="7" t="s">
        <v>276</v>
      </c>
      <c r="E141" s="218"/>
      <c r="F141" s="44">
        <v>37.56</v>
      </c>
      <c r="G141" s="13">
        <f t="shared" si="31"/>
        <v>37.56</v>
      </c>
      <c r="H141" s="306">
        <f t="shared" si="32"/>
        <v>18.78</v>
      </c>
      <c r="J141" s="24" t="s">
        <v>37</v>
      </c>
      <c r="K141" s="23"/>
    </row>
    <row r="142" spans="1:11" ht="28.5" hidden="1">
      <c r="A142" s="307" t="s">
        <v>52</v>
      </c>
      <c r="B142" s="219" t="s">
        <v>51</v>
      </c>
      <c r="C142" s="220">
        <v>0.5</v>
      </c>
      <c r="D142" s="9" t="s">
        <v>21</v>
      </c>
      <c r="E142" s="222">
        <v>9.1199999999999992</v>
      </c>
      <c r="F142" s="44">
        <v>0.32</v>
      </c>
      <c r="G142" s="13">
        <f t="shared" si="31"/>
        <v>9.44</v>
      </c>
      <c r="H142" s="306">
        <f t="shared" si="32"/>
        <v>4.72</v>
      </c>
    </row>
    <row r="143" spans="1:11" ht="28.5" hidden="1">
      <c r="A143" s="308" t="s">
        <v>50</v>
      </c>
      <c r="B143" s="228" t="s">
        <v>49</v>
      </c>
      <c r="C143" s="224">
        <v>0.4</v>
      </c>
      <c r="D143" s="28" t="s">
        <v>19</v>
      </c>
      <c r="E143" s="226">
        <v>96.49</v>
      </c>
      <c r="F143" s="227"/>
      <c r="G143" s="27">
        <f t="shared" ref="G143" si="33">E143+F143</f>
        <v>96.49</v>
      </c>
      <c r="H143" s="315">
        <f t="shared" ref="H143" si="34">G143*C143</f>
        <v>38.596000000000004</v>
      </c>
    </row>
    <row r="144" spans="1:11" hidden="1">
      <c r="A144" s="298"/>
      <c r="B144" s="289"/>
      <c r="C144" s="290"/>
      <c r="D144" s="291"/>
      <c r="E144" s="290"/>
      <c r="F144" s="290"/>
      <c r="G144" s="39"/>
      <c r="H144" s="299"/>
    </row>
    <row r="145" spans="1:11" ht="15" hidden="1">
      <c r="A145" s="304" t="s">
        <v>238</v>
      </c>
      <c r="B145" s="29" t="s">
        <v>44</v>
      </c>
      <c r="C145" s="32">
        <v>1</v>
      </c>
      <c r="D145" s="26" t="s">
        <v>20</v>
      </c>
      <c r="E145" s="25"/>
      <c r="F145" s="25"/>
      <c r="G145" s="15"/>
      <c r="H145" s="295">
        <f>SUM(H146:H148)</f>
        <v>40.426000000000002</v>
      </c>
    </row>
    <row r="146" spans="1:11" hidden="1">
      <c r="A146" s="310" t="s">
        <v>36</v>
      </c>
      <c r="B146" s="8" t="s">
        <v>35</v>
      </c>
      <c r="C146" s="13">
        <v>1</v>
      </c>
      <c r="D146" s="7" t="s">
        <v>34</v>
      </c>
      <c r="E146" s="12"/>
      <c r="F146" s="13">
        <v>14.486000000000001</v>
      </c>
      <c r="G146" s="13">
        <f t="shared" ref="G146:G148" si="35">E146+F146</f>
        <v>14.486000000000001</v>
      </c>
      <c r="H146" s="306">
        <f t="shared" ref="H146:H148" si="36">G146*C146</f>
        <v>14.486000000000001</v>
      </c>
    </row>
    <row r="147" spans="1:11" hidden="1">
      <c r="A147" s="305" t="s">
        <v>43</v>
      </c>
      <c r="B147" s="8" t="s">
        <v>42</v>
      </c>
      <c r="C147" s="12">
        <v>1</v>
      </c>
      <c r="D147" s="9" t="s">
        <v>23</v>
      </c>
      <c r="E147" s="218">
        <v>23.44</v>
      </c>
      <c r="F147" s="12"/>
      <c r="G147" s="13">
        <f t="shared" si="35"/>
        <v>23.44</v>
      </c>
      <c r="H147" s="306">
        <f t="shared" si="36"/>
        <v>23.44</v>
      </c>
    </row>
    <row r="148" spans="1:11" hidden="1">
      <c r="A148" s="331" t="s">
        <v>41</v>
      </c>
      <c r="B148" s="6" t="s">
        <v>40</v>
      </c>
      <c r="C148" s="18">
        <v>1</v>
      </c>
      <c r="D148" s="28" t="s">
        <v>23</v>
      </c>
      <c r="E148" s="231">
        <v>2.5</v>
      </c>
      <c r="F148" s="18"/>
      <c r="G148" s="27">
        <f t="shared" si="35"/>
        <v>2.5</v>
      </c>
      <c r="H148" s="315">
        <f t="shared" si="36"/>
        <v>2.5</v>
      </c>
    </row>
    <row r="149" spans="1:11" hidden="1">
      <c r="A149" s="298"/>
      <c r="B149" s="289"/>
      <c r="C149" s="290"/>
      <c r="D149" s="291"/>
      <c r="E149" s="290"/>
      <c r="F149" s="290"/>
      <c r="G149" s="39"/>
      <c r="H149" s="299"/>
    </row>
    <row r="150" spans="1:11" ht="17.25" hidden="1">
      <c r="A150" s="304" t="s">
        <v>239</v>
      </c>
      <c r="B150" s="46" t="s">
        <v>81</v>
      </c>
      <c r="C150" s="32">
        <v>1</v>
      </c>
      <c r="D150" s="26" t="s">
        <v>60</v>
      </c>
      <c r="E150" s="25"/>
      <c r="F150" s="25"/>
      <c r="G150" s="25"/>
      <c r="H150" s="316" t="e">
        <f>SUM(H151:H161)</f>
        <v>#DIV/0!</v>
      </c>
    </row>
    <row r="151" spans="1:11" ht="15" hidden="1">
      <c r="A151" s="310" t="s">
        <v>38</v>
      </c>
      <c r="B151" s="8" t="s">
        <v>59</v>
      </c>
      <c r="C151" s="13">
        <v>8</v>
      </c>
      <c r="D151" s="7" t="s">
        <v>34</v>
      </c>
      <c r="E151" s="12"/>
      <c r="F151" s="12">
        <v>17.54</v>
      </c>
      <c r="G151" s="13">
        <f t="shared" ref="G151:G152" si="37">E151+F151</f>
        <v>17.54</v>
      </c>
      <c r="H151" s="306">
        <f t="shared" ref="H151:H152" si="38">G151*C151</f>
        <v>140.32</v>
      </c>
      <c r="J151" s="24" t="s">
        <v>37</v>
      </c>
      <c r="K151" s="23"/>
    </row>
    <row r="152" spans="1:11" hidden="1">
      <c r="A152" s="310" t="s">
        <v>36</v>
      </c>
      <c r="B152" s="8" t="s">
        <v>35</v>
      </c>
      <c r="C152" s="12">
        <v>8</v>
      </c>
      <c r="D152" s="7" t="s">
        <v>34</v>
      </c>
      <c r="E152" s="12"/>
      <c r="F152" s="12">
        <v>14.49</v>
      </c>
      <c r="G152" s="13">
        <f t="shared" si="37"/>
        <v>14.49</v>
      </c>
      <c r="H152" s="306">
        <f t="shared" si="38"/>
        <v>115.92</v>
      </c>
    </row>
    <row r="153" spans="1:11" hidden="1">
      <c r="A153" s="305" t="str">
        <f>'Média orçamentos intervenções'!A8</f>
        <v>Sem código.05</v>
      </c>
      <c r="B153" s="174" t="s">
        <v>263</v>
      </c>
      <c r="C153" s="60">
        <v>4</v>
      </c>
      <c r="D153" s="232" t="s">
        <v>23</v>
      </c>
      <c r="E153" s="209">
        <f>'Média orçamentos intervenções'!H8</f>
        <v>186.5</v>
      </c>
      <c r="F153" s="209"/>
      <c r="G153" s="61">
        <f>SUM(E153:F153)</f>
        <v>186.5</v>
      </c>
      <c r="H153" s="332">
        <f>G153*C153</f>
        <v>746</v>
      </c>
    </row>
    <row r="154" spans="1:11" hidden="1">
      <c r="A154" s="305" t="str">
        <f>'Média orçamentos intervenções'!A12</f>
        <v>Sem código.09</v>
      </c>
      <c r="B154" s="174" t="s">
        <v>261</v>
      </c>
      <c r="C154" s="60">
        <v>4</v>
      </c>
      <c r="D154" s="232" t="s">
        <v>23</v>
      </c>
      <c r="E154" s="209" t="e">
        <f>'Média orçamentos intervenções'!H12</f>
        <v>#DIV/0!</v>
      </c>
      <c r="F154" s="209"/>
      <c r="G154" s="61" t="e">
        <f>SUM(E154:F154)</f>
        <v>#DIV/0!</v>
      </c>
      <c r="H154" s="332" t="e">
        <f>G154*C154</f>
        <v>#DIV/0!</v>
      </c>
    </row>
    <row r="155" spans="1:11" hidden="1">
      <c r="A155" s="310" t="str">
        <f>'Média orçamentos intervenções'!A23</f>
        <v>Sem código.17</v>
      </c>
      <c r="B155" s="10" t="s">
        <v>26</v>
      </c>
      <c r="C155" s="172">
        <v>2</v>
      </c>
      <c r="D155" s="210" t="s">
        <v>25</v>
      </c>
      <c r="E155" s="63">
        <f>'Média orçamentos intervenções'!H23</f>
        <v>0.70000000000000007</v>
      </c>
      <c r="F155" s="63"/>
      <c r="G155" s="61">
        <f t="shared" ref="G155:G157" si="39">SUM(E155:F155)</f>
        <v>0.70000000000000007</v>
      </c>
      <c r="H155" s="332">
        <f>G155*C155</f>
        <v>1.4000000000000001</v>
      </c>
    </row>
    <row r="156" spans="1:11" hidden="1">
      <c r="A156" s="305" t="str">
        <f>'Média orçamentos intervenções'!A17</f>
        <v>Sem código.14</v>
      </c>
      <c r="B156" s="59" t="s">
        <v>24</v>
      </c>
      <c r="C156" s="172">
        <v>1</v>
      </c>
      <c r="D156" s="210" t="s">
        <v>19</v>
      </c>
      <c r="E156" s="63">
        <f>'Média orçamentos intervenções'!H17</f>
        <v>20.543333333333333</v>
      </c>
      <c r="F156" s="63"/>
      <c r="G156" s="61">
        <f t="shared" si="39"/>
        <v>20.543333333333333</v>
      </c>
      <c r="H156" s="332">
        <f>G156*C156</f>
        <v>20.543333333333333</v>
      </c>
    </row>
    <row r="157" spans="1:11" ht="28.5" hidden="1">
      <c r="A157" s="333" t="s">
        <v>83</v>
      </c>
      <c r="B157" s="233" t="s">
        <v>89</v>
      </c>
      <c r="C157" s="172">
        <v>2</v>
      </c>
      <c r="D157" s="232" t="s">
        <v>22</v>
      </c>
      <c r="E157" s="222">
        <v>23.46</v>
      </c>
      <c r="F157" s="44">
        <v>40.93</v>
      </c>
      <c r="G157" s="61">
        <f t="shared" si="39"/>
        <v>64.39</v>
      </c>
      <c r="H157" s="332">
        <f>G157*C157</f>
        <v>128.78</v>
      </c>
    </row>
    <row r="158" spans="1:11" hidden="1">
      <c r="A158" s="318" t="str">
        <f>'Média orçamentos intervenções'!A14</f>
        <v>Sem código.11</v>
      </c>
      <c r="B158" s="10" t="s">
        <v>260</v>
      </c>
      <c r="C158" s="13">
        <v>0.5</v>
      </c>
      <c r="D158" s="9" t="s">
        <v>23</v>
      </c>
      <c r="E158" s="12" t="e">
        <f>'Média orçamentos intervenções'!H14</f>
        <v>#DIV/0!</v>
      </c>
      <c r="F158" s="12"/>
      <c r="G158" s="13" t="e">
        <f>E158+F158</f>
        <v>#DIV/0!</v>
      </c>
      <c r="H158" s="306" t="e">
        <f t="shared" ref="H158" si="40">G158*C158</f>
        <v>#DIV/0!</v>
      </c>
    </row>
    <row r="159" spans="1:11" ht="28.5" hidden="1">
      <c r="A159" s="318" t="str">
        <f>'Média orçamentos intervenções'!A9</f>
        <v>Sem código.06</v>
      </c>
      <c r="B159" s="10" t="s">
        <v>58</v>
      </c>
      <c r="C159" s="13">
        <v>1</v>
      </c>
      <c r="D159" s="9" t="s">
        <v>23</v>
      </c>
      <c r="E159" s="13" t="e">
        <f>'Média orçamentos intervenções'!H9</f>
        <v>#DIV/0!</v>
      </c>
      <c r="F159" s="12"/>
      <c r="G159" s="13" t="e">
        <f>E159+F159</f>
        <v>#DIV/0!</v>
      </c>
      <c r="H159" s="306" t="e">
        <f>G159*C159</f>
        <v>#DIV/0!</v>
      </c>
    </row>
    <row r="160" spans="1:11" ht="28.5" hidden="1">
      <c r="A160" s="318" t="str">
        <f>'Média orçamentos intervenções'!A17</f>
        <v>Sem código.14</v>
      </c>
      <c r="B160" s="10" t="s">
        <v>33</v>
      </c>
      <c r="C160" s="13">
        <v>1</v>
      </c>
      <c r="D160" s="7" t="s">
        <v>23</v>
      </c>
      <c r="E160" s="13">
        <f>'Média orçamentos intervenções'!H17</f>
        <v>20.543333333333333</v>
      </c>
      <c r="F160" s="12"/>
      <c r="G160" s="13">
        <f t="shared" ref="G160:G161" si="41">E160+F160</f>
        <v>20.543333333333333</v>
      </c>
      <c r="H160" s="306">
        <f t="shared" ref="H160:H161" si="42">G160*C160</f>
        <v>20.543333333333333</v>
      </c>
    </row>
    <row r="161" spans="1:13" hidden="1">
      <c r="A161" s="317" t="str">
        <f>'Média orçamentos intervenções'!A23</f>
        <v>Sem código.17</v>
      </c>
      <c r="B161" s="19" t="s">
        <v>26</v>
      </c>
      <c r="C161" s="27">
        <v>2</v>
      </c>
      <c r="D161" s="5" t="s">
        <v>25</v>
      </c>
      <c r="E161" s="18">
        <f>'Média orçamentos intervenções'!H23</f>
        <v>0.70000000000000007</v>
      </c>
      <c r="F161" s="18"/>
      <c r="G161" s="27">
        <f t="shared" si="41"/>
        <v>0.70000000000000007</v>
      </c>
      <c r="H161" s="315">
        <f t="shared" si="42"/>
        <v>1.4000000000000001</v>
      </c>
    </row>
    <row r="162" spans="1:13" s="16" customFormat="1" hidden="1">
      <c r="A162" s="334"/>
      <c r="B162" s="31"/>
      <c r="C162" s="42"/>
      <c r="D162" s="30"/>
      <c r="E162" s="64"/>
      <c r="F162" s="64"/>
      <c r="G162" s="65"/>
      <c r="H162" s="335"/>
    </row>
    <row r="163" spans="1:13" ht="15" hidden="1">
      <c r="A163" s="304" t="s">
        <v>240</v>
      </c>
      <c r="B163" s="69" t="s">
        <v>82</v>
      </c>
      <c r="C163" s="32">
        <v>1</v>
      </c>
      <c r="D163" s="26" t="s">
        <v>20</v>
      </c>
      <c r="E163" s="70"/>
      <c r="F163" s="70"/>
      <c r="G163" s="234"/>
      <c r="H163" s="336">
        <f>H164</f>
        <v>1436.94</v>
      </c>
    </row>
    <row r="164" spans="1:13" ht="15" hidden="1">
      <c r="A164" s="331" t="s">
        <v>70</v>
      </c>
      <c r="B164" s="223" t="s">
        <v>69</v>
      </c>
      <c r="C164" s="216">
        <v>3</v>
      </c>
      <c r="D164" s="235" t="s">
        <v>22</v>
      </c>
      <c r="E164" s="226">
        <v>465.66</v>
      </c>
      <c r="F164" s="227">
        <v>13.32</v>
      </c>
      <c r="G164" s="71">
        <f>SUM(E164:F164)</f>
        <v>478.98</v>
      </c>
      <c r="H164" s="337">
        <f>G164*C164</f>
        <v>1436.94</v>
      </c>
      <c r="J164" s="66" t="s">
        <v>84</v>
      </c>
      <c r="K164" s="67"/>
      <c r="L164" s="67"/>
      <c r="M164" s="67"/>
    </row>
    <row r="165" spans="1:13" hidden="1">
      <c r="A165" s="338"/>
      <c r="B165" s="11"/>
      <c r="C165" s="286"/>
      <c r="D165" s="287"/>
      <c r="E165" s="286"/>
      <c r="F165" s="286"/>
      <c r="G165" s="288"/>
      <c r="H165" s="293"/>
    </row>
    <row r="166" spans="1:13" s="38" customFormat="1" ht="15">
      <c r="A166" s="304" t="s">
        <v>170</v>
      </c>
      <c r="B166" s="46" t="s">
        <v>162</v>
      </c>
      <c r="C166" s="32">
        <v>1</v>
      </c>
      <c r="D166" s="26" t="s">
        <v>20</v>
      </c>
      <c r="E166" s="25"/>
      <c r="F166" s="25"/>
      <c r="G166" s="25"/>
      <c r="H166" s="316">
        <f>SUM(H167:H175)</f>
        <v>0</v>
      </c>
    </row>
    <row r="167" spans="1:13" s="38" customFormat="1">
      <c r="A167" s="310" t="s">
        <v>139</v>
      </c>
      <c r="B167" s="8" t="s">
        <v>161</v>
      </c>
      <c r="C167" s="13" t="s">
        <v>19</v>
      </c>
      <c r="D167" s="7">
        <v>6</v>
      </c>
      <c r="E167" s="222"/>
      <c r="F167" s="44"/>
      <c r="G167" s="13"/>
      <c r="H167" s="306">
        <f>G167*D167</f>
        <v>0</v>
      </c>
    </row>
    <row r="168" spans="1:13" s="38" customFormat="1">
      <c r="A168" s="310" t="s">
        <v>143</v>
      </c>
      <c r="B168" s="8" t="s">
        <v>144</v>
      </c>
      <c r="C168" s="12" t="s">
        <v>19</v>
      </c>
      <c r="D168" s="7">
        <v>10</v>
      </c>
      <c r="E168" s="222"/>
      <c r="F168" s="44"/>
      <c r="G168" s="13"/>
      <c r="H168" s="306">
        <f t="shared" ref="H168:H175" si="43">G168*D168</f>
        <v>0</v>
      </c>
    </row>
    <row r="169" spans="1:13" s="38" customFormat="1">
      <c r="A169" s="305" t="s">
        <v>145</v>
      </c>
      <c r="B169" s="59" t="s">
        <v>146</v>
      </c>
      <c r="C169" s="60" t="s">
        <v>19</v>
      </c>
      <c r="D169" s="232">
        <v>10</v>
      </c>
      <c r="E169" s="222"/>
      <c r="F169" s="44"/>
      <c r="G169" s="61"/>
      <c r="H169" s="332">
        <f t="shared" si="43"/>
        <v>0</v>
      </c>
    </row>
    <row r="170" spans="1:13" s="38" customFormat="1" ht="28.5">
      <c r="A170" s="305" t="s">
        <v>147</v>
      </c>
      <c r="B170" s="59" t="s">
        <v>148</v>
      </c>
      <c r="C170" s="60" t="s">
        <v>19</v>
      </c>
      <c r="D170" s="232">
        <v>0</v>
      </c>
      <c r="E170" s="222"/>
      <c r="F170" s="44"/>
      <c r="G170" s="61"/>
      <c r="H170" s="332">
        <f t="shared" si="43"/>
        <v>0</v>
      </c>
    </row>
    <row r="171" spans="1:13" s="38" customFormat="1" ht="28.5">
      <c r="A171" s="339" t="s">
        <v>149</v>
      </c>
      <c r="B171" s="10" t="s">
        <v>150</v>
      </c>
      <c r="C171" s="62" t="s">
        <v>19</v>
      </c>
      <c r="D171" s="210">
        <v>0</v>
      </c>
      <c r="E171" s="222"/>
      <c r="F171" s="44"/>
      <c r="G171" s="61"/>
      <c r="H171" s="332">
        <f t="shared" si="43"/>
        <v>0</v>
      </c>
    </row>
    <row r="172" spans="1:13" s="38" customFormat="1" ht="28.5">
      <c r="A172" s="305" t="s">
        <v>151</v>
      </c>
      <c r="B172" s="59" t="s">
        <v>152</v>
      </c>
      <c r="C172" s="60" t="s">
        <v>22</v>
      </c>
      <c r="D172" s="232">
        <v>0</v>
      </c>
      <c r="E172" s="203"/>
      <c r="F172" s="44"/>
      <c r="G172" s="61"/>
      <c r="H172" s="332">
        <f t="shared" si="43"/>
        <v>0</v>
      </c>
    </row>
    <row r="173" spans="1:13" s="38" customFormat="1" ht="28.5">
      <c r="A173" s="333" t="s">
        <v>153</v>
      </c>
      <c r="B173" s="233" t="s">
        <v>154</v>
      </c>
      <c r="C173" s="236" t="s">
        <v>155</v>
      </c>
      <c r="D173" s="232">
        <v>0</v>
      </c>
      <c r="E173" s="222"/>
      <c r="F173" s="44"/>
      <c r="G173" s="61"/>
      <c r="H173" s="332">
        <f t="shared" si="43"/>
        <v>0</v>
      </c>
    </row>
    <row r="174" spans="1:13" s="38" customFormat="1" ht="28.5">
      <c r="A174" s="318" t="s">
        <v>156</v>
      </c>
      <c r="B174" s="10" t="s">
        <v>157</v>
      </c>
      <c r="C174" s="13" t="s">
        <v>19</v>
      </c>
      <c r="D174" s="9">
        <v>3</v>
      </c>
      <c r="E174" s="222"/>
      <c r="F174" s="44"/>
      <c r="G174" s="13"/>
      <c r="H174" s="306">
        <f t="shared" si="43"/>
        <v>0</v>
      </c>
    </row>
    <row r="175" spans="1:13" s="38" customFormat="1" ht="29.25" thickBot="1">
      <c r="A175" s="340" t="s">
        <v>158</v>
      </c>
      <c r="B175" s="341" t="s">
        <v>159</v>
      </c>
      <c r="C175" s="342" t="s">
        <v>160</v>
      </c>
      <c r="D175" s="343">
        <v>2</v>
      </c>
      <c r="E175" s="344"/>
      <c r="F175" s="345"/>
      <c r="G175" s="342"/>
      <c r="H175" s="346">
        <f t="shared" si="43"/>
        <v>0</v>
      </c>
    </row>
  </sheetData>
  <autoFilter ref="A1:B177"/>
  <printOptions horizontalCentered="1"/>
  <pageMargins left="0.51181102362204722" right="0.51181102362204722" top="0.78740157480314965" bottom="0.78740157480314965" header="0.31496062992125984" footer="0.31496062992125984"/>
  <pageSetup paperSize="9" scale="84" orientation="landscape" verticalDpi="200" r:id="rId1"/>
  <headerFooter>
    <oddHeader>&amp;C&amp;"Ecofont Vera Sans,Regular"&amp;18Base unitária de composição de preços: Intervenções - CPOS 173 - Julho/2018</oddHead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90" zoomScaleNormal="100" zoomScaleSheetLayoutView="90" workbookViewId="0">
      <selection activeCell="E34" sqref="E34"/>
    </sheetView>
  </sheetViews>
  <sheetFormatPr defaultColWidth="9.140625" defaultRowHeight="15"/>
  <cols>
    <col min="1" max="1" width="15.7109375" style="1" bestFit="1" customWidth="1"/>
    <col min="2" max="2" width="68.7109375" style="1" customWidth="1"/>
    <col min="3" max="3" width="9.7109375" style="162" customWidth="1"/>
    <col min="4" max="4" width="10.42578125" style="153" bestFit="1" customWidth="1"/>
    <col min="5" max="5" width="17.7109375" style="163" customWidth="1"/>
    <col min="6" max="7" width="15.7109375" style="163" customWidth="1"/>
    <col min="8" max="8" width="15.7109375" style="1" customWidth="1"/>
    <col min="9" max="16384" width="9.140625" style="1"/>
  </cols>
  <sheetData>
    <row r="1" spans="1:11" ht="21.75" customHeight="1" thickBot="1">
      <c r="A1" s="442" t="s">
        <v>175</v>
      </c>
      <c r="B1" s="443"/>
      <c r="C1" s="443"/>
      <c r="D1" s="443"/>
      <c r="E1" s="443"/>
      <c r="F1" s="443"/>
      <c r="G1" s="443"/>
      <c r="H1" s="444"/>
    </row>
    <row r="2" spans="1:11" ht="30" customHeight="1" thickBot="1">
      <c r="A2" s="181" t="s">
        <v>0</v>
      </c>
      <c r="B2" s="135" t="s">
        <v>176</v>
      </c>
      <c r="C2" s="134" t="s">
        <v>177</v>
      </c>
      <c r="D2" s="135" t="s">
        <v>31</v>
      </c>
      <c r="E2" s="136" t="s">
        <v>178</v>
      </c>
      <c r="F2" s="136" t="s">
        <v>179</v>
      </c>
      <c r="G2" s="136" t="s">
        <v>180</v>
      </c>
      <c r="H2" s="137" t="s">
        <v>181</v>
      </c>
    </row>
    <row r="3" spans="1:11" ht="19.5" customHeight="1" thickBot="1">
      <c r="A3" s="180"/>
      <c r="B3" s="167"/>
      <c r="C3" s="138"/>
      <c r="D3" s="139"/>
      <c r="E3" s="140" t="s">
        <v>256</v>
      </c>
      <c r="F3" s="141" t="s">
        <v>182</v>
      </c>
      <c r="G3" s="142" t="s">
        <v>183</v>
      </c>
      <c r="H3" s="143"/>
    </row>
    <row r="4" spans="1:11" ht="15" hidden="1" customHeight="1">
      <c r="A4" s="146" t="s">
        <v>202</v>
      </c>
      <c r="B4" s="169" t="s">
        <v>184</v>
      </c>
      <c r="C4" s="144">
        <v>1</v>
      </c>
      <c r="D4" s="145" t="s">
        <v>20</v>
      </c>
      <c r="E4" s="150">
        <v>13.4</v>
      </c>
      <c r="F4" s="150">
        <v>16.899999999999999</v>
      </c>
      <c r="G4" s="150">
        <v>14.9</v>
      </c>
      <c r="H4" s="175">
        <f t="shared" ref="H4:H16" si="0">AVERAGE(E4:G4)</f>
        <v>15.066666666666665</v>
      </c>
      <c r="I4" s="68"/>
    </row>
    <row r="5" spans="1:11" ht="15" hidden="1" customHeight="1">
      <c r="A5" s="146" t="s">
        <v>203</v>
      </c>
      <c r="B5" s="170" t="s">
        <v>185</v>
      </c>
      <c r="C5" s="144">
        <v>1</v>
      </c>
      <c r="D5" s="145" t="s">
        <v>20</v>
      </c>
      <c r="E5" s="150">
        <v>52</v>
      </c>
      <c r="F5" s="150">
        <v>120</v>
      </c>
      <c r="G5" s="150">
        <v>72.400000000000006</v>
      </c>
      <c r="H5" s="175">
        <f t="shared" si="0"/>
        <v>81.466666666666669</v>
      </c>
      <c r="I5" s="68"/>
    </row>
    <row r="6" spans="1:11" ht="15" hidden="1" customHeight="1">
      <c r="A6" s="146" t="s">
        <v>204</v>
      </c>
      <c r="B6" s="168" t="s">
        <v>186</v>
      </c>
      <c r="C6" s="144">
        <v>1</v>
      </c>
      <c r="D6" s="145" t="s">
        <v>20</v>
      </c>
      <c r="E6" s="151">
        <v>23.32</v>
      </c>
      <c r="F6" s="151">
        <v>26</v>
      </c>
      <c r="G6" s="150">
        <v>32.4</v>
      </c>
      <c r="H6" s="175">
        <f t="shared" si="0"/>
        <v>27.24</v>
      </c>
      <c r="I6" s="68"/>
    </row>
    <row r="7" spans="1:11" ht="15" hidden="1" customHeight="1">
      <c r="A7" s="146" t="s">
        <v>205</v>
      </c>
      <c r="B7" s="168" t="s">
        <v>27</v>
      </c>
      <c r="C7" s="144">
        <v>1</v>
      </c>
      <c r="D7" s="145" t="s">
        <v>20</v>
      </c>
      <c r="E7" s="150">
        <v>16.75</v>
      </c>
      <c r="F7" s="150">
        <v>21</v>
      </c>
      <c r="G7" s="150">
        <v>10.55</v>
      </c>
      <c r="H7" s="175">
        <f t="shared" si="0"/>
        <v>16.099999999999998</v>
      </c>
      <c r="I7" s="68"/>
    </row>
    <row r="8" spans="1:11" ht="15" hidden="1" customHeight="1">
      <c r="A8" s="146" t="s">
        <v>206</v>
      </c>
      <c r="B8" s="168" t="s">
        <v>262</v>
      </c>
      <c r="C8" s="144">
        <v>1</v>
      </c>
      <c r="D8" s="145" t="s">
        <v>20</v>
      </c>
      <c r="E8" s="150">
        <v>134.5</v>
      </c>
      <c r="F8" s="150">
        <v>225</v>
      </c>
      <c r="G8" s="150">
        <v>200</v>
      </c>
      <c r="H8" s="175">
        <f t="shared" si="0"/>
        <v>186.5</v>
      </c>
      <c r="I8" s="68"/>
    </row>
    <row r="9" spans="1:11" ht="15" customHeight="1">
      <c r="A9" s="146" t="s">
        <v>207</v>
      </c>
      <c r="B9" s="170" t="s">
        <v>268</v>
      </c>
      <c r="C9" s="144">
        <v>1</v>
      </c>
      <c r="D9" s="145" t="s">
        <v>20</v>
      </c>
      <c r="E9" s="150"/>
      <c r="F9" s="150"/>
      <c r="G9" s="150"/>
      <c r="H9" s="175" t="e">
        <f t="shared" si="0"/>
        <v>#DIV/0!</v>
      </c>
      <c r="I9" s="68"/>
    </row>
    <row r="10" spans="1:11" ht="15" customHeight="1">
      <c r="A10" s="146" t="s">
        <v>208</v>
      </c>
      <c r="B10" s="168" t="s">
        <v>264</v>
      </c>
      <c r="C10" s="144">
        <v>1</v>
      </c>
      <c r="D10" s="145" t="s">
        <v>20</v>
      </c>
      <c r="E10" s="150"/>
      <c r="F10" s="150"/>
      <c r="G10" s="150"/>
      <c r="H10" s="175" t="e">
        <f t="shared" si="0"/>
        <v>#DIV/0!</v>
      </c>
      <c r="I10" s="68"/>
    </row>
    <row r="11" spans="1:11" ht="15" hidden="1" customHeight="1">
      <c r="A11" s="146" t="s">
        <v>209</v>
      </c>
      <c r="B11" s="168" t="s">
        <v>267</v>
      </c>
      <c r="C11" s="144">
        <v>1</v>
      </c>
      <c r="D11" s="145" t="s">
        <v>20</v>
      </c>
      <c r="E11" s="150"/>
      <c r="F11" s="150"/>
      <c r="G11" s="150"/>
      <c r="H11" s="175" t="e">
        <f t="shared" si="0"/>
        <v>#DIV/0!</v>
      </c>
      <c r="I11" s="68"/>
    </row>
    <row r="12" spans="1:11" ht="15" hidden="1" customHeight="1">
      <c r="A12" s="146" t="s">
        <v>210</v>
      </c>
      <c r="B12" s="168" t="s">
        <v>265</v>
      </c>
      <c r="C12" s="144">
        <v>1</v>
      </c>
      <c r="D12" s="145" t="s">
        <v>20</v>
      </c>
      <c r="E12" s="150"/>
      <c r="F12" s="150"/>
      <c r="G12" s="150"/>
      <c r="H12" s="175" t="e">
        <f t="shared" si="0"/>
        <v>#DIV/0!</v>
      </c>
      <c r="I12" s="68"/>
    </row>
    <row r="13" spans="1:11" ht="15" hidden="1" customHeight="1">
      <c r="A13" s="146" t="s">
        <v>211</v>
      </c>
      <c r="B13" s="168" t="s">
        <v>266</v>
      </c>
      <c r="C13" s="144">
        <v>1</v>
      </c>
      <c r="D13" s="145" t="s">
        <v>20</v>
      </c>
      <c r="E13" s="150"/>
      <c r="F13" s="150"/>
      <c r="G13" s="150"/>
      <c r="H13" s="175" t="e">
        <f t="shared" si="0"/>
        <v>#DIV/0!</v>
      </c>
      <c r="I13" s="68"/>
    </row>
    <row r="14" spans="1:11" ht="15" customHeight="1">
      <c r="A14" s="146" t="s">
        <v>212</v>
      </c>
      <c r="B14" s="170" t="s">
        <v>269</v>
      </c>
      <c r="C14" s="144">
        <v>1</v>
      </c>
      <c r="D14" s="145" t="s">
        <v>20</v>
      </c>
      <c r="E14" s="150"/>
      <c r="F14" s="150"/>
      <c r="G14" s="150"/>
      <c r="H14" s="175" t="e">
        <f t="shared" si="0"/>
        <v>#DIV/0!</v>
      </c>
      <c r="I14" s="68"/>
      <c r="K14" s="68"/>
    </row>
    <row r="15" spans="1:11" ht="15" customHeight="1" thickBot="1">
      <c r="A15" s="363" t="s">
        <v>201</v>
      </c>
      <c r="B15" s="364" t="s">
        <v>270</v>
      </c>
      <c r="C15" s="365">
        <v>1</v>
      </c>
      <c r="D15" s="366" t="s">
        <v>20</v>
      </c>
      <c r="E15" s="367"/>
      <c r="F15" s="367"/>
      <c r="G15" s="367"/>
      <c r="H15" s="368" t="e">
        <f t="shared" si="0"/>
        <v>#DIV/0!</v>
      </c>
      <c r="K15" s="68"/>
    </row>
    <row r="16" spans="1:11" ht="15" hidden="1" customHeight="1">
      <c r="A16" s="359" t="s">
        <v>213</v>
      </c>
      <c r="B16" s="360" t="s">
        <v>271</v>
      </c>
      <c r="C16" s="144">
        <v>1</v>
      </c>
      <c r="D16" s="145" t="s">
        <v>20</v>
      </c>
      <c r="E16" s="361">
        <v>18.55</v>
      </c>
      <c r="F16" s="361">
        <v>25.9</v>
      </c>
      <c r="G16" s="361">
        <v>36.299999999999997</v>
      </c>
      <c r="H16" s="362">
        <f t="shared" si="0"/>
        <v>26.916666666666668</v>
      </c>
      <c r="K16" s="68"/>
    </row>
    <row r="17" spans="1:11" ht="15.75" hidden="1" thickBot="1">
      <c r="A17" s="146" t="s">
        <v>214</v>
      </c>
      <c r="B17" s="170" t="s">
        <v>272</v>
      </c>
      <c r="C17" s="147">
        <v>1</v>
      </c>
      <c r="D17" s="145" t="s">
        <v>20</v>
      </c>
      <c r="E17" s="156">
        <v>32.35</v>
      </c>
      <c r="F17" s="157">
        <v>12.6</v>
      </c>
      <c r="G17" s="149">
        <v>16.68</v>
      </c>
      <c r="H17" s="176">
        <f>AVERAGE(E17:G17)</f>
        <v>20.543333333333333</v>
      </c>
    </row>
    <row r="18" spans="1:11" ht="15.75" hidden="1" thickBot="1">
      <c r="A18" s="146"/>
      <c r="B18" s="171"/>
      <c r="C18" s="154"/>
      <c r="D18" s="155"/>
      <c r="E18" s="140" t="s">
        <v>187</v>
      </c>
      <c r="F18" s="141" t="s">
        <v>188</v>
      </c>
      <c r="G18" s="142" t="s">
        <v>189</v>
      </c>
      <c r="H18" s="177"/>
    </row>
    <row r="19" spans="1:11" ht="15.75" hidden="1" thickBot="1">
      <c r="A19" s="146" t="s">
        <v>215</v>
      </c>
      <c r="B19" s="168" t="s">
        <v>190</v>
      </c>
      <c r="C19" s="147">
        <v>1</v>
      </c>
      <c r="D19" s="148" t="s">
        <v>45</v>
      </c>
      <c r="E19" s="158">
        <v>89.98</v>
      </c>
      <c r="F19" s="159">
        <f>299.98/4</f>
        <v>74.995000000000005</v>
      </c>
      <c r="G19" s="160">
        <f>119.98/2</f>
        <v>59.99</v>
      </c>
      <c r="H19" s="176">
        <f>AVERAGE(E19:G19)</f>
        <v>74.988333333333344</v>
      </c>
    </row>
    <row r="20" spans="1:11" ht="15.75" hidden="1" thickBot="1">
      <c r="A20" s="146"/>
      <c r="B20" s="171"/>
      <c r="C20" s="154"/>
      <c r="D20" s="155"/>
      <c r="E20" s="140" t="s">
        <v>191</v>
      </c>
      <c r="F20" s="141" t="s">
        <v>192</v>
      </c>
      <c r="G20" s="142" t="s">
        <v>193</v>
      </c>
      <c r="H20" s="178"/>
      <c r="K20" s="68"/>
    </row>
    <row r="21" spans="1:11" ht="15" hidden="1" customHeight="1" thickBot="1">
      <c r="A21" s="146" t="s">
        <v>216</v>
      </c>
      <c r="B21" s="168" t="s">
        <v>194</v>
      </c>
      <c r="C21" s="152">
        <v>1</v>
      </c>
      <c r="D21" s="148" t="s">
        <v>22</v>
      </c>
      <c r="E21" s="161">
        <v>3.7</v>
      </c>
      <c r="F21" s="161">
        <v>2.63</v>
      </c>
      <c r="G21" s="161">
        <v>3.5</v>
      </c>
      <c r="H21" s="179">
        <f>AVERAGE(E21:G21)</f>
        <v>3.2766666666666668</v>
      </c>
    </row>
    <row r="22" spans="1:11" ht="26.25" hidden="1" thickBot="1">
      <c r="A22" s="259"/>
      <c r="B22" s="260"/>
      <c r="C22" s="154"/>
      <c r="D22" s="155"/>
      <c r="E22" s="140" t="s">
        <v>195</v>
      </c>
      <c r="F22" s="141" t="s">
        <v>196</v>
      </c>
      <c r="G22" s="142" t="s">
        <v>197</v>
      </c>
      <c r="H22" s="178"/>
    </row>
    <row r="23" spans="1:11" ht="15.75" hidden="1" thickBot="1">
      <c r="A23" s="146" t="s">
        <v>217</v>
      </c>
      <c r="B23" s="170" t="s">
        <v>26</v>
      </c>
      <c r="C23" s="147">
        <v>1</v>
      </c>
      <c r="D23" s="148" t="s">
        <v>25</v>
      </c>
      <c r="E23" s="264">
        <v>0.75</v>
      </c>
      <c r="F23" s="161">
        <v>0.85</v>
      </c>
      <c r="G23" s="264">
        <v>0.5</v>
      </c>
      <c r="H23" s="176">
        <f>AVERAGE(E23:G23)</f>
        <v>0.70000000000000007</v>
      </c>
    </row>
    <row r="24" spans="1:11" ht="15.75" hidden="1" thickBot="1">
      <c r="A24" s="261"/>
      <c r="E24" s="140" t="s">
        <v>300</v>
      </c>
      <c r="F24" s="142" t="s">
        <v>303</v>
      </c>
      <c r="G24" s="142" t="s">
        <v>304</v>
      </c>
    </row>
    <row r="25" spans="1:11" ht="15.75" hidden="1" thickBot="1">
      <c r="A25" s="146" t="s">
        <v>293</v>
      </c>
      <c r="B25" s="170" t="s">
        <v>295</v>
      </c>
      <c r="C25" s="262">
        <v>1</v>
      </c>
      <c r="D25" s="263" t="s">
        <v>25</v>
      </c>
      <c r="E25" s="264">
        <v>18.47</v>
      </c>
      <c r="F25" s="161">
        <v>9.9</v>
      </c>
      <c r="G25" s="264">
        <v>15.59</v>
      </c>
      <c r="H25" s="266">
        <f>AVERAGE(E25:G25)</f>
        <v>14.653333333333331</v>
      </c>
    </row>
    <row r="26" spans="1:11" ht="15.75" hidden="1" thickBot="1">
      <c r="E26" s="140" t="s">
        <v>300</v>
      </c>
      <c r="F26" s="141" t="s">
        <v>301</v>
      </c>
      <c r="G26" s="142" t="s">
        <v>302</v>
      </c>
    </row>
    <row r="27" spans="1:11" hidden="1">
      <c r="A27" s="146" t="s">
        <v>294</v>
      </c>
      <c r="B27" s="170" t="s">
        <v>296</v>
      </c>
      <c r="C27" s="262">
        <v>1</v>
      </c>
      <c r="D27" s="263" t="s">
        <v>25</v>
      </c>
      <c r="E27" s="264">
        <v>15.58</v>
      </c>
      <c r="F27" s="161">
        <v>18</v>
      </c>
      <c r="G27" s="264">
        <v>12.6</v>
      </c>
      <c r="H27" s="266">
        <f>AVERAGE(E27:G27)</f>
        <v>15.393333333333333</v>
      </c>
    </row>
    <row r="28" spans="1:11" hidden="1"/>
  </sheetData>
  <mergeCells count="1">
    <mergeCell ref="A1:H1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8"/>
  <sheetViews>
    <sheetView topLeftCell="A34" workbookViewId="0">
      <selection activeCell="L12" sqref="L12"/>
    </sheetView>
  </sheetViews>
  <sheetFormatPr defaultColWidth="9.140625" defaultRowHeight="12.75"/>
  <cols>
    <col min="1" max="1" width="9.140625" style="89"/>
    <col min="2" max="2" width="58.85546875" style="89" customWidth="1"/>
    <col min="3" max="3" width="10.140625" style="89" customWidth="1"/>
    <col min="4" max="4" width="11.85546875" style="89" customWidth="1"/>
    <col min="5" max="5" width="16.140625" style="89" customWidth="1"/>
    <col min="6" max="6" width="19.140625" style="89" customWidth="1"/>
    <col min="7" max="16384" width="9.140625" style="89"/>
  </cols>
  <sheetData>
    <row r="1" spans="1:6" ht="21" customHeight="1" thickBot="1">
      <c r="A1" s="86" t="s">
        <v>164</v>
      </c>
      <c r="B1" s="87"/>
      <c r="C1" s="87"/>
      <c r="D1" s="87"/>
      <c r="E1" s="87"/>
      <c r="F1" s="88"/>
    </row>
    <row r="2" spans="1:6">
      <c r="A2" s="90" t="s">
        <v>0</v>
      </c>
      <c r="B2" s="91" t="s">
        <v>90</v>
      </c>
      <c r="C2" s="92" t="s">
        <v>91</v>
      </c>
      <c r="D2" s="92" t="s">
        <v>92</v>
      </c>
      <c r="E2" s="92" t="s">
        <v>93</v>
      </c>
      <c r="F2" s="93" t="s">
        <v>94</v>
      </c>
    </row>
    <row r="3" spans="1:6">
      <c r="A3" s="94" t="s">
        <v>95</v>
      </c>
      <c r="B3" s="95" t="s">
        <v>96</v>
      </c>
      <c r="C3" s="95"/>
      <c r="D3" s="95"/>
      <c r="E3" s="96"/>
      <c r="F3" s="97" t="e">
        <f>SUM(F4:F11)</f>
        <v>#REF!</v>
      </c>
    </row>
    <row r="4" spans="1:6" ht="15" customHeight="1">
      <c r="A4" s="98" t="s">
        <v>97</v>
      </c>
      <c r="B4" s="99" t="s">
        <v>4</v>
      </c>
      <c r="C4" s="105">
        <v>1</v>
      </c>
      <c r="D4" s="105">
        <v>1</v>
      </c>
      <c r="E4" s="100" t="e">
        <f>#REF!</f>
        <v>#REF!</v>
      </c>
      <c r="F4" s="101" t="e">
        <f t="shared" ref="F4:F11" si="0">E4</f>
        <v>#REF!</v>
      </c>
    </row>
    <row r="5" spans="1:6" ht="15" customHeight="1">
      <c r="A5" s="98" t="s">
        <v>98</v>
      </c>
      <c r="B5" s="99" t="s">
        <v>6</v>
      </c>
      <c r="C5" s="105">
        <v>1</v>
      </c>
      <c r="D5" s="105">
        <v>1</v>
      </c>
      <c r="E5" s="100" t="e">
        <f>#REF!</f>
        <v>#REF!</v>
      </c>
      <c r="F5" s="101" t="e">
        <f t="shared" si="0"/>
        <v>#REF!</v>
      </c>
    </row>
    <row r="6" spans="1:6" ht="15" customHeight="1">
      <c r="A6" s="98" t="s">
        <v>99</v>
      </c>
      <c r="B6" s="99" t="s">
        <v>12</v>
      </c>
      <c r="C6" s="105">
        <v>1</v>
      </c>
      <c r="D6" s="105">
        <v>1</v>
      </c>
      <c r="E6" s="100" t="e">
        <f>#REF!</f>
        <v>#REF!</v>
      </c>
      <c r="F6" s="101" t="e">
        <f t="shared" si="0"/>
        <v>#REF!</v>
      </c>
    </row>
    <row r="7" spans="1:6" ht="15" customHeight="1">
      <c r="A7" s="98" t="s">
        <v>100</v>
      </c>
      <c r="B7" s="99" t="s">
        <v>11</v>
      </c>
      <c r="C7" s="105">
        <v>1</v>
      </c>
      <c r="D7" s="105">
        <v>1</v>
      </c>
      <c r="E7" s="100" t="e">
        <f>#REF!</f>
        <v>#REF!</v>
      </c>
      <c r="F7" s="101" t="e">
        <f t="shared" si="0"/>
        <v>#REF!</v>
      </c>
    </row>
    <row r="8" spans="1:6" ht="15" customHeight="1">
      <c r="A8" s="98" t="s">
        <v>101</v>
      </c>
      <c r="B8" s="99" t="s">
        <v>13</v>
      </c>
      <c r="C8" s="105">
        <v>1</v>
      </c>
      <c r="D8" s="105">
        <v>1</v>
      </c>
      <c r="E8" s="100" t="e">
        <f>#REF!</f>
        <v>#REF!</v>
      </c>
      <c r="F8" s="101" t="e">
        <f t="shared" si="0"/>
        <v>#REF!</v>
      </c>
    </row>
    <row r="9" spans="1:6" ht="15" customHeight="1">
      <c r="A9" s="98" t="s">
        <v>102</v>
      </c>
      <c r="B9" s="99" t="s">
        <v>14</v>
      </c>
      <c r="C9" s="105">
        <v>1</v>
      </c>
      <c r="D9" s="105">
        <v>1</v>
      </c>
      <c r="E9" s="100" t="e">
        <f>#REF!</f>
        <v>#REF!</v>
      </c>
      <c r="F9" s="101" t="e">
        <f t="shared" si="0"/>
        <v>#REF!</v>
      </c>
    </row>
    <row r="10" spans="1:6" ht="15" customHeight="1">
      <c r="A10" s="98" t="s">
        <v>103</v>
      </c>
      <c r="B10" s="99" t="s">
        <v>15</v>
      </c>
      <c r="C10" s="105">
        <v>1</v>
      </c>
      <c r="D10" s="105">
        <v>1</v>
      </c>
      <c r="E10" s="100" t="e">
        <f>#REF!</f>
        <v>#REF!</v>
      </c>
      <c r="F10" s="101" t="e">
        <f t="shared" si="0"/>
        <v>#REF!</v>
      </c>
    </row>
    <row r="11" spans="1:6">
      <c r="A11" s="98" t="s">
        <v>104</v>
      </c>
      <c r="B11" s="99" t="s">
        <v>17</v>
      </c>
      <c r="C11" s="105">
        <v>1</v>
      </c>
      <c r="D11" s="105">
        <v>1</v>
      </c>
      <c r="E11" s="100" t="e">
        <f>#REF!</f>
        <v>#REF!</v>
      </c>
      <c r="F11" s="101" t="e">
        <f t="shared" si="0"/>
        <v>#REF!</v>
      </c>
    </row>
    <row r="12" spans="1:6">
      <c r="A12" s="98"/>
      <c r="B12" s="99"/>
      <c r="C12" s="99"/>
      <c r="D12" s="99"/>
      <c r="E12" s="102"/>
      <c r="F12" s="101"/>
    </row>
    <row r="13" spans="1:6">
      <c r="A13" s="94" t="s">
        <v>105</v>
      </c>
      <c r="B13" s="95" t="s">
        <v>106</v>
      </c>
      <c r="C13" s="95"/>
      <c r="D13" s="95"/>
      <c r="E13" s="103"/>
      <c r="F13" s="104">
        <f>SUM(F14:F17)</f>
        <v>96630</v>
      </c>
    </row>
    <row r="14" spans="1:6">
      <c r="A14" s="98" t="s">
        <v>107</v>
      </c>
      <c r="B14" s="99" t="s">
        <v>108</v>
      </c>
      <c r="C14" s="105" t="s">
        <v>109</v>
      </c>
      <c r="D14" s="105">
        <v>31</v>
      </c>
      <c r="E14" s="100">
        <v>1900</v>
      </c>
      <c r="F14" s="101">
        <f>D14*E14</f>
        <v>58900</v>
      </c>
    </row>
    <row r="15" spans="1:6">
      <c r="A15" s="98" t="s">
        <v>110</v>
      </c>
      <c r="B15" s="99" t="s">
        <v>163</v>
      </c>
      <c r="C15" s="105" t="s">
        <v>109</v>
      </c>
      <c r="D15" s="105">
        <v>8</v>
      </c>
      <c r="E15" s="100">
        <f>'Base unitária para composição'!H166</f>
        <v>0</v>
      </c>
      <c r="F15" s="101">
        <f>D15*E15</f>
        <v>0</v>
      </c>
    </row>
    <row r="16" spans="1:6">
      <c r="A16" s="98" t="s">
        <v>111</v>
      </c>
      <c r="B16" s="99" t="s">
        <v>112</v>
      </c>
      <c r="C16" s="105" t="s">
        <v>66</v>
      </c>
      <c r="D16" s="105">
        <v>33</v>
      </c>
      <c r="E16" s="100">
        <v>840</v>
      </c>
      <c r="F16" s="101">
        <f>D16*E16</f>
        <v>27720</v>
      </c>
    </row>
    <row r="17" spans="1:6">
      <c r="A17" s="98" t="s">
        <v>113</v>
      </c>
      <c r="B17" s="99" t="s">
        <v>114</v>
      </c>
      <c r="C17" s="105" t="s">
        <v>115</v>
      </c>
      <c r="D17" s="105">
        <v>91</v>
      </c>
      <c r="E17" s="100">
        <v>110</v>
      </c>
      <c r="F17" s="101">
        <f>D17*E17</f>
        <v>10010</v>
      </c>
    </row>
    <row r="18" spans="1:6">
      <c r="A18" s="98"/>
      <c r="B18" s="99"/>
      <c r="C18" s="99"/>
      <c r="D18" s="99"/>
      <c r="E18" s="102"/>
      <c r="F18" s="101"/>
    </row>
    <row r="19" spans="1:6">
      <c r="A19" s="94" t="s">
        <v>116</v>
      </c>
      <c r="B19" s="95" t="s">
        <v>140</v>
      </c>
      <c r="C19" s="95"/>
      <c r="D19" s="95"/>
      <c r="E19" s="96"/>
      <c r="F19" s="97">
        <f>F20+F27</f>
        <v>421481.7</v>
      </c>
    </row>
    <row r="20" spans="1:6">
      <c r="A20" s="106" t="s">
        <v>117</v>
      </c>
      <c r="B20" s="107" t="s">
        <v>118</v>
      </c>
      <c r="C20" s="108"/>
      <c r="D20" s="108"/>
      <c r="E20" s="109"/>
      <c r="F20" s="110">
        <f>SUM(F21:F26)</f>
        <v>298114.5</v>
      </c>
    </row>
    <row r="21" spans="1:6">
      <c r="A21" s="98" t="s">
        <v>119</v>
      </c>
      <c r="B21" s="99" t="s">
        <v>138</v>
      </c>
      <c r="C21" s="105" t="s">
        <v>137</v>
      </c>
      <c r="D21" s="105">
        <v>1200</v>
      </c>
      <c r="E21" s="102">
        <v>120</v>
      </c>
      <c r="F21" s="101">
        <f t="shared" ref="F21:F26" si="1">E21*D21</f>
        <v>144000</v>
      </c>
    </row>
    <row r="22" spans="1:6">
      <c r="A22" s="98" t="s">
        <v>120</v>
      </c>
      <c r="B22" s="99" t="s">
        <v>142</v>
      </c>
      <c r="C22" s="105" t="s">
        <v>137</v>
      </c>
      <c r="D22" s="105">
        <v>600</v>
      </c>
      <c r="E22" s="102">
        <v>78.319999999999993</v>
      </c>
      <c r="F22" s="101">
        <f t="shared" si="1"/>
        <v>46991.999999999993</v>
      </c>
    </row>
    <row r="23" spans="1:6">
      <c r="A23" s="98" t="s">
        <v>122</v>
      </c>
      <c r="B23" s="99" t="s">
        <v>127</v>
      </c>
      <c r="C23" s="105" t="s">
        <v>137</v>
      </c>
      <c r="D23" s="105">
        <v>600</v>
      </c>
      <c r="E23" s="102">
        <v>78.319999999999993</v>
      </c>
      <c r="F23" s="101">
        <f t="shared" si="1"/>
        <v>46991.999999999993</v>
      </c>
    </row>
    <row r="24" spans="1:6">
      <c r="A24" s="111" t="s">
        <v>123</v>
      </c>
      <c r="B24" s="99" t="s">
        <v>141</v>
      </c>
      <c r="C24" s="105" t="s">
        <v>137</v>
      </c>
      <c r="D24" s="105">
        <v>600</v>
      </c>
      <c r="E24" s="102">
        <v>78.319999999999993</v>
      </c>
      <c r="F24" s="101">
        <f t="shared" si="1"/>
        <v>46991.999999999993</v>
      </c>
    </row>
    <row r="25" spans="1:6">
      <c r="A25" s="98" t="s">
        <v>122</v>
      </c>
      <c r="B25" s="99" t="s">
        <v>121</v>
      </c>
      <c r="C25" s="105" t="s">
        <v>137</v>
      </c>
      <c r="D25" s="105">
        <v>150</v>
      </c>
      <c r="E25" s="102">
        <v>35.19</v>
      </c>
      <c r="F25" s="101">
        <f t="shared" si="1"/>
        <v>5278.5</v>
      </c>
    </row>
    <row r="26" spans="1:6">
      <c r="A26" s="111" t="s">
        <v>123</v>
      </c>
      <c r="B26" s="99" t="s">
        <v>124</v>
      </c>
      <c r="C26" s="105" t="s">
        <v>137</v>
      </c>
      <c r="D26" s="105">
        <v>1200</v>
      </c>
      <c r="E26" s="102">
        <v>6.55</v>
      </c>
      <c r="F26" s="101">
        <f t="shared" si="1"/>
        <v>7860</v>
      </c>
    </row>
    <row r="27" spans="1:6">
      <c r="A27" s="106" t="s">
        <v>125</v>
      </c>
      <c r="B27" s="107" t="s">
        <v>126</v>
      </c>
      <c r="C27" s="107"/>
      <c r="D27" s="107"/>
      <c r="E27" s="112"/>
      <c r="F27" s="110">
        <f>SUM(F28:F29)</f>
        <v>123367.2</v>
      </c>
    </row>
    <row r="28" spans="1:6">
      <c r="A28" s="111" t="s">
        <v>128</v>
      </c>
      <c r="B28" s="99" t="s">
        <v>129</v>
      </c>
      <c r="C28" s="105" t="s">
        <v>130</v>
      </c>
      <c r="D28" s="105">
        <v>65</v>
      </c>
      <c r="E28" s="102">
        <f>F21</f>
        <v>144000</v>
      </c>
      <c r="F28" s="101">
        <f>E28*D28/100</f>
        <v>93600</v>
      </c>
    </row>
    <row r="29" spans="1:6">
      <c r="A29" s="111" t="s">
        <v>131</v>
      </c>
      <c r="B29" s="99" t="s">
        <v>132</v>
      </c>
      <c r="C29" s="105" t="s">
        <v>130</v>
      </c>
      <c r="D29" s="105">
        <v>20</v>
      </c>
      <c r="E29" s="102">
        <f>F22+F23+F24+F26</f>
        <v>148835.99999999997</v>
      </c>
      <c r="F29" s="101">
        <f>E29*D29/100</f>
        <v>29767.199999999997</v>
      </c>
    </row>
    <row r="30" spans="1:6">
      <c r="A30" s="98"/>
      <c r="B30" s="99"/>
      <c r="C30" s="99"/>
      <c r="D30" s="99"/>
      <c r="E30" s="102"/>
      <c r="F30" s="101"/>
    </row>
    <row r="31" spans="1:6">
      <c r="A31" s="98"/>
      <c r="B31" s="113" t="s">
        <v>133</v>
      </c>
      <c r="C31" s="114">
        <v>0.25</v>
      </c>
      <c r="D31" s="115"/>
      <c r="E31" s="116"/>
      <c r="F31" s="117" t="e">
        <f>F33-F32</f>
        <v>#REF!</v>
      </c>
    </row>
    <row r="32" spans="1:6">
      <c r="A32" s="98"/>
      <c r="B32" s="445" t="s">
        <v>134</v>
      </c>
      <c r="C32" s="445"/>
      <c r="D32" s="445"/>
      <c r="E32" s="445"/>
      <c r="F32" s="118" t="e">
        <f>F3+F13+F19</f>
        <v>#REF!</v>
      </c>
    </row>
    <row r="33" spans="1:6">
      <c r="A33" s="98"/>
      <c r="B33" s="446" t="s">
        <v>135</v>
      </c>
      <c r="C33" s="446"/>
      <c r="D33" s="446"/>
      <c r="E33" s="446"/>
      <c r="F33" s="119" t="e">
        <f>F32*C31+F32</f>
        <v>#REF!</v>
      </c>
    </row>
    <row r="34" spans="1:6" ht="13.5" thickBot="1">
      <c r="A34" s="98"/>
      <c r="B34" s="99"/>
      <c r="C34" s="99"/>
      <c r="D34" s="99"/>
      <c r="E34" s="102"/>
    </row>
    <row r="35" spans="1:6" ht="13.5" thickBot="1">
      <c r="A35" s="120"/>
      <c r="B35" s="121" t="s">
        <v>136</v>
      </c>
      <c r="C35" s="122"/>
      <c r="D35" s="122"/>
      <c r="E35" s="123"/>
      <c r="F35" s="124"/>
    </row>
    <row r="36" spans="1:6">
      <c r="E36" s="125"/>
      <c r="F36" s="125"/>
    </row>
    <row r="37" spans="1:6">
      <c r="E37" s="125"/>
      <c r="F37" s="125"/>
    </row>
    <row r="38" spans="1:6">
      <c r="E38" s="125"/>
      <c r="F38" s="125"/>
    </row>
    <row r="39" spans="1:6">
      <c r="E39" s="125"/>
      <c r="F39" s="125"/>
    </row>
    <row r="40" spans="1:6">
      <c r="E40" s="125"/>
      <c r="F40" s="125"/>
    </row>
    <row r="41" spans="1:6">
      <c r="E41" s="125"/>
      <c r="F41" s="125"/>
    </row>
    <row r="42" spans="1:6">
      <c r="E42" s="125"/>
      <c r="F42" s="125"/>
    </row>
    <row r="43" spans="1:6">
      <c r="E43" s="125"/>
      <c r="F43" s="125"/>
    </row>
    <row r="44" spans="1:6">
      <c r="E44" s="125"/>
      <c r="F44" s="125"/>
    </row>
    <row r="45" spans="1:6">
      <c r="E45" s="125"/>
      <c r="F45" s="125"/>
    </row>
    <row r="46" spans="1:6">
      <c r="E46" s="125"/>
      <c r="F46" s="125"/>
    </row>
    <row r="47" spans="1:6">
      <c r="E47" s="125"/>
      <c r="F47" s="125"/>
    </row>
    <row r="48" spans="1:6">
      <c r="E48" s="125"/>
      <c r="F48" s="125"/>
    </row>
    <row r="49" spans="5:6">
      <c r="E49" s="125"/>
      <c r="F49" s="125"/>
    </row>
    <row r="50" spans="5:6">
      <c r="E50" s="125"/>
      <c r="F50" s="125"/>
    </row>
    <row r="51" spans="5:6">
      <c r="E51" s="125"/>
      <c r="F51" s="125"/>
    </row>
    <row r="52" spans="5:6">
      <c r="E52" s="125"/>
      <c r="F52" s="125"/>
    </row>
    <row r="53" spans="5:6">
      <c r="E53" s="125"/>
      <c r="F53" s="125"/>
    </row>
    <row r="54" spans="5:6">
      <c r="E54" s="125"/>
      <c r="F54" s="125"/>
    </row>
    <row r="55" spans="5:6">
      <c r="E55" s="125"/>
      <c r="F55" s="125"/>
    </row>
    <row r="56" spans="5:6">
      <c r="E56" s="125"/>
      <c r="F56" s="125"/>
    </row>
    <row r="57" spans="5:6">
      <c r="E57" s="125"/>
      <c r="F57" s="125"/>
    </row>
    <row r="58" spans="5:6">
      <c r="E58" s="125"/>
      <c r="F58" s="125"/>
    </row>
    <row r="59" spans="5:6">
      <c r="E59" s="125"/>
      <c r="F59" s="125"/>
    </row>
    <row r="60" spans="5:6">
      <c r="E60" s="125"/>
      <c r="F60" s="125"/>
    </row>
    <row r="61" spans="5:6">
      <c r="E61" s="125"/>
      <c r="F61" s="125"/>
    </row>
    <row r="62" spans="5:6">
      <c r="E62" s="125"/>
      <c r="F62" s="125"/>
    </row>
    <row r="63" spans="5:6">
      <c r="E63" s="125"/>
      <c r="F63" s="125"/>
    </row>
    <row r="64" spans="5:6">
      <c r="E64" s="125"/>
      <c r="F64" s="125"/>
    </row>
    <row r="65" spans="5:6">
      <c r="E65" s="125"/>
      <c r="F65" s="125"/>
    </row>
    <row r="66" spans="5:6">
      <c r="E66" s="125"/>
      <c r="F66" s="125"/>
    </row>
    <row r="67" spans="5:6">
      <c r="E67" s="125"/>
      <c r="F67" s="125"/>
    </row>
    <row r="68" spans="5:6">
      <c r="E68" s="125"/>
      <c r="F68" s="125"/>
    </row>
    <row r="69" spans="5:6">
      <c r="E69" s="125"/>
      <c r="F69" s="125"/>
    </row>
    <row r="70" spans="5:6">
      <c r="E70" s="125"/>
      <c r="F70" s="125"/>
    </row>
    <row r="71" spans="5:6">
      <c r="E71" s="125"/>
      <c r="F71" s="125"/>
    </row>
    <row r="72" spans="5:6">
      <c r="E72" s="125"/>
      <c r="F72" s="125"/>
    </row>
    <row r="73" spans="5:6">
      <c r="E73" s="125"/>
      <c r="F73" s="125"/>
    </row>
    <row r="74" spans="5:6">
      <c r="E74" s="125"/>
      <c r="F74" s="125"/>
    </row>
    <row r="75" spans="5:6">
      <c r="E75" s="125"/>
      <c r="F75" s="125"/>
    </row>
    <row r="76" spans="5:6">
      <c r="E76" s="125"/>
      <c r="F76" s="125"/>
    </row>
    <row r="77" spans="5:6">
      <c r="E77" s="125"/>
      <c r="F77" s="125"/>
    </row>
    <row r="78" spans="5:6">
      <c r="E78" s="125"/>
      <c r="F78" s="125"/>
    </row>
    <row r="79" spans="5:6">
      <c r="E79" s="125"/>
      <c r="F79" s="125"/>
    </row>
    <row r="80" spans="5:6">
      <c r="E80" s="125"/>
      <c r="F80" s="125"/>
    </row>
    <row r="81" spans="5:6">
      <c r="E81" s="125"/>
      <c r="F81" s="125"/>
    </row>
    <row r="82" spans="5:6">
      <c r="E82" s="125"/>
      <c r="F82" s="125"/>
    </row>
    <row r="83" spans="5:6">
      <c r="E83" s="125"/>
      <c r="F83" s="125"/>
    </row>
    <row r="84" spans="5:6">
      <c r="E84" s="125"/>
      <c r="F84" s="125"/>
    </row>
    <row r="85" spans="5:6">
      <c r="E85" s="125"/>
      <c r="F85" s="125"/>
    </row>
    <row r="86" spans="5:6">
      <c r="E86" s="125"/>
      <c r="F86" s="125"/>
    </row>
    <row r="87" spans="5:6">
      <c r="E87" s="125"/>
      <c r="F87" s="125"/>
    </row>
    <row r="88" spans="5:6">
      <c r="E88" s="125"/>
      <c r="F88" s="125"/>
    </row>
    <row r="89" spans="5:6">
      <c r="E89" s="125"/>
      <c r="F89" s="125"/>
    </row>
    <row r="90" spans="5:6">
      <c r="E90" s="125"/>
      <c r="F90" s="125"/>
    </row>
    <row r="91" spans="5:6">
      <c r="E91" s="125"/>
      <c r="F91" s="125"/>
    </row>
    <row r="92" spans="5:6">
      <c r="E92" s="125"/>
      <c r="F92" s="125"/>
    </row>
    <row r="93" spans="5:6">
      <c r="E93" s="125"/>
      <c r="F93" s="125"/>
    </row>
    <row r="94" spans="5:6">
      <c r="E94" s="125"/>
      <c r="F94" s="125"/>
    </row>
    <row r="95" spans="5:6">
      <c r="E95" s="125"/>
      <c r="F95" s="125"/>
    </row>
    <row r="96" spans="5:6">
      <c r="E96" s="125"/>
      <c r="F96" s="125"/>
    </row>
    <row r="97" spans="5:6">
      <c r="E97" s="125"/>
      <c r="F97" s="125"/>
    </row>
    <row r="98" spans="5:6">
      <c r="E98" s="125"/>
      <c r="F98" s="125"/>
    </row>
    <row r="99" spans="5:6">
      <c r="E99" s="125"/>
      <c r="F99" s="125"/>
    </row>
    <row r="100" spans="5:6">
      <c r="E100" s="125"/>
      <c r="F100" s="125"/>
    </row>
    <row r="101" spans="5:6">
      <c r="E101" s="125"/>
      <c r="F101" s="125"/>
    </row>
    <row r="102" spans="5:6">
      <c r="E102" s="125"/>
      <c r="F102" s="125"/>
    </row>
    <row r="103" spans="5:6">
      <c r="E103" s="125"/>
      <c r="F103" s="125"/>
    </row>
    <row r="104" spans="5:6">
      <c r="E104" s="125"/>
      <c r="F104" s="125"/>
    </row>
    <row r="105" spans="5:6">
      <c r="E105" s="125"/>
      <c r="F105" s="125"/>
    </row>
    <row r="106" spans="5:6">
      <c r="E106" s="125"/>
      <c r="F106" s="125"/>
    </row>
    <row r="107" spans="5:6">
      <c r="E107" s="125"/>
      <c r="F107" s="125"/>
    </row>
    <row r="108" spans="5:6">
      <c r="E108" s="125"/>
      <c r="F108" s="125"/>
    </row>
    <row r="109" spans="5:6">
      <c r="E109" s="125"/>
      <c r="F109" s="125"/>
    </row>
    <row r="110" spans="5:6">
      <c r="E110" s="125"/>
      <c r="F110" s="125"/>
    </row>
    <row r="111" spans="5:6">
      <c r="E111" s="125"/>
      <c r="F111" s="125"/>
    </row>
    <row r="112" spans="5:6">
      <c r="E112" s="125"/>
      <c r="F112" s="125"/>
    </row>
    <row r="113" spans="5:6">
      <c r="E113" s="125"/>
      <c r="F113" s="125"/>
    </row>
    <row r="114" spans="5:6">
      <c r="E114" s="125"/>
      <c r="F114" s="125"/>
    </row>
    <row r="115" spans="5:6">
      <c r="E115" s="125"/>
      <c r="F115" s="125"/>
    </row>
    <row r="116" spans="5:6">
      <c r="E116" s="125"/>
      <c r="F116" s="125"/>
    </row>
    <row r="117" spans="5:6">
      <c r="E117" s="125"/>
      <c r="F117" s="125"/>
    </row>
    <row r="118" spans="5:6">
      <c r="E118" s="125"/>
      <c r="F118" s="125"/>
    </row>
    <row r="119" spans="5:6">
      <c r="E119" s="125"/>
      <c r="F119" s="125"/>
    </row>
    <row r="120" spans="5:6">
      <c r="E120" s="125"/>
      <c r="F120" s="125"/>
    </row>
    <row r="121" spans="5:6">
      <c r="E121" s="125"/>
      <c r="F121" s="125"/>
    </row>
    <row r="122" spans="5:6">
      <c r="E122" s="125"/>
      <c r="F122" s="125"/>
    </row>
    <row r="123" spans="5:6">
      <c r="E123" s="125"/>
      <c r="F123" s="125"/>
    </row>
    <row r="124" spans="5:6">
      <c r="E124" s="125"/>
      <c r="F124" s="125"/>
    </row>
    <row r="125" spans="5:6">
      <c r="E125" s="125"/>
      <c r="F125" s="125"/>
    </row>
    <row r="126" spans="5:6">
      <c r="E126" s="125"/>
      <c r="F126" s="125"/>
    </row>
    <row r="127" spans="5:6">
      <c r="E127" s="125"/>
      <c r="F127" s="125"/>
    </row>
    <row r="128" spans="5:6">
      <c r="E128" s="125"/>
      <c r="F128" s="125"/>
    </row>
    <row r="129" spans="5:6">
      <c r="E129" s="125"/>
      <c r="F129" s="125"/>
    </row>
    <row r="130" spans="5:6">
      <c r="E130" s="125"/>
      <c r="F130" s="125"/>
    </row>
    <row r="131" spans="5:6">
      <c r="E131" s="125"/>
      <c r="F131" s="125"/>
    </row>
    <row r="132" spans="5:6">
      <c r="E132" s="125"/>
      <c r="F132" s="125"/>
    </row>
    <row r="133" spans="5:6">
      <c r="E133" s="125"/>
      <c r="F133" s="125"/>
    </row>
    <row r="134" spans="5:6">
      <c r="E134" s="125"/>
      <c r="F134" s="125"/>
    </row>
    <row r="135" spans="5:6">
      <c r="E135" s="125"/>
      <c r="F135" s="125"/>
    </row>
    <row r="136" spans="5:6">
      <c r="E136" s="125"/>
      <c r="F136" s="125"/>
    </row>
    <row r="137" spans="5:6">
      <c r="E137" s="125"/>
      <c r="F137" s="125"/>
    </row>
    <row r="138" spans="5:6">
      <c r="E138" s="125"/>
      <c r="F138" s="125"/>
    </row>
    <row r="139" spans="5:6">
      <c r="E139" s="125"/>
      <c r="F139" s="125"/>
    </row>
    <row r="140" spans="5:6">
      <c r="E140" s="125"/>
      <c r="F140" s="125"/>
    </row>
    <row r="141" spans="5:6">
      <c r="E141" s="125"/>
      <c r="F141" s="125"/>
    </row>
    <row r="142" spans="5:6">
      <c r="E142" s="125"/>
      <c r="F142" s="125"/>
    </row>
    <row r="143" spans="5:6">
      <c r="E143" s="125"/>
      <c r="F143" s="125"/>
    </row>
    <row r="144" spans="5:6">
      <c r="E144" s="125"/>
      <c r="F144" s="125"/>
    </row>
    <row r="145" spans="5:6">
      <c r="E145" s="125"/>
      <c r="F145" s="125"/>
    </row>
    <row r="146" spans="5:6">
      <c r="E146" s="125"/>
      <c r="F146" s="125"/>
    </row>
    <row r="147" spans="5:6">
      <c r="E147" s="125"/>
      <c r="F147" s="125"/>
    </row>
    <row r="148" spans="5:6">
      <c r="E148" s="125"/>
      <c r="F148" s="125"/>
    </row>
    <row r="149" spans="5:6">
      <c r="E149" s="125"/>
      <c r="F149" s="125"/>
    </row>
    <row r="150" spans="5:6">
      <c r="E150" s="125"/>
      <c r="F150" s="125"/>
    </row>
    <row r="151" spans="5:6">
      <c r="E151" s="125"/>
      <c r="F151" s="125"/>
    </row>
    <row r="152" spans="5:6">
      <c r="E152" s="125"/>
      <c r="F152" s="125"/>
    </row>
    <row r="153" spans="5:6">
      <c r="E153" s="125"/>
      <c r="F153" s="125"/>
    </row>
    <row r="154" spans="5:6">
      <c r="E154" s="125"/>
      <c r="F154" s="125"/>
    </row>
    <row r="155" spans="5:6">
      <c r="E155" s="125"/>
      <c r="F155" s="125"/>
    </row>
    <row r="156" spans="5:6">
      <c r="E156" s="125"/>
      <c r="F156" s="125"/>
    </row>
    <row r="157" spans="5:6">
      <c r="E157" s="125"/>
      <c r="F157" s="125"/>
    </row>
    <row r="158" spans="5:6">
      <c r="E158" s="125"/>
      <c r="F158" s="125"/>
    </row>
    <row r="159" spans="5:6">
      <c r="E159" s="125"/>
      <c r="F159" s="125"/>
    </row>
    <row r="160" spans="5:6">
      <c r="E160" s="125"/>
      <c r="F160" s="125"/>
    </row>
    <row r="161" spans="5:6">
      <c r="E161" s="125"/>
      <c r="F161" s="125"/>
    </row>
    <row r="162" spans="5:6">
      <c r="E162" s="125"/>
      <c r="F162" s="125"/>
    </row>
    <row r="163" spans="5:6">
      <c r="E163" s="125"/>
      <c r="F163" s="125"/>
    </row>
    <row r="164" spans="5:6">
      <c r="E164" s="125"/>
      <c r="F164" s="125"/>
    </row>
    <row r="165" spans="5:6">
      <c r="E165" s="125"/>
      <c r="F165" s="125"/>
    </row>
    <row r="166" spans="5:6">
      <c r="E166" s="125"/>
      <c r="F166" s="125"/>
    </row>
    <row r="167" spans="5:6">
      <c r="E167" s="125"/>
      <c r="F167" s="125"/>
    </row>
    <row r="168" spans="5:6">
      <c r="E168" s="125"/>
      <c r="F168" s="125"/>
    </row>
    <row r="169" spans="5:6">
      <c r="E169" s="125"/>
      <c r="F169" s="125"/>
    </row>
    <row r="170" spans="5:6">
      <c r="E170" s="125"/>
      <c r="F170" s="125"/>
    </row>
    <row r="171" spans="5:6">
      <c r="E171" s="125"/>
      <c r="F171" s="125"/>
    </row>
    <row r="172" spans="5:6">
      <c r="E172" s="125"/>
      <c r="F172" s="125"/>
    </row>
    <row r="173" spans="5:6">
      <c r="E173" s="125"/>
      <c r="F173" s="125"/>
    </row>
    <row r="174" spans="5:6">
      <c r="E174" s="125"/>
      <c r="F174" s="125"/>
    </row>
    <row r="175" spans="5:6">
      <c r="E175" s="125"/>
      <c r="F175" s="125"/>
    </row>
    <row r="176" spans="5:6">
      <c r="E176" s="125"/>
      <c r="F176" s="125"/>
    </row>
    <row r="177" spans="5:6">
      <c r="E177" s="125"/>
      <c r="F177" s="125"/>
    </row>
    <row r="178" spans="5:6">
      <c r="E178" s="125"/>
      <c r="F178" s="125"/>
    </row>
  </sheetData>
  <mergeCells count="2">
    <mergeCell ref="B32:E32"/>
    <mergeCell ref="B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130" zoomScaleNormal="130" workbookViewId="0">
      <selection activeCell="K15" sqref="K15"/>
    </sheetView>
  </sheetViews>
  <sheetFormatPr defaultRowHeight="15"/>
  <cols>
    <col min="2" max="2" width="33.42578125" customWidth="1"/>
    <col min="11" max="11" width="10.140625" bestFit="1" customWidth="1"/>
    <col min="13" max="13" width="9.140625" style="438"/>
  </cols>
  <sheetData>
    <row r="1" spans="1:13">
      <c r="A1" s="424"/>
      <c r="B1" s="429" t="s">
        <v>345</v>
      </c>
      <c r="C1" s="450" t="s">
        <v>346</v>
      </c>
      <c r="D1" s="451"/>
      <c r="E1" s="451"/>
      <c r="F1" s="452"/>
      <c r="G1" s="450" t="s">
        <v>347</v>
      </c>
      <c r="H1" s="451"/>
      <c r="I1" s="451"/>
      <c r="J1" s="452"/>
      <c r="K1" s="430" t="s">
        <v>94</v>
      </c>
      <c r="L1" s="371"/>
    </row>
    <row r="2" spans="1:13" s="423" customFormat="1" ht="5.0999999999999996" customHeight="1">
      <c r="A2" s="431"/>
      <c r="B2" s="397"/>
      <c r="C2" s="372"/>
      <c r="D2" s="373"/>
      <c r="E2" s="372"/>
      <c r="F2" s="372"/>
      <c r="G2" s="372"/>
      <c r="H2" s="373"/>
      <c r="I2" s="372"/>
      <c r="J2" s="372"/>
      <c r="K2" s="374"/>
      <c r="L2" s="371"/>
      <c r="M2" s="439"/>
    </row>
    <row r="3" spans="1:13">
      <c r="A3" s="419">
        <v>1</v>
      </c>
      <c r="B3" s="425" t="s">
        <v>353</v>
      </c>
      <c r="C3" s="406"/>
      <c r="D3" s="426"/>
      <c r="E3" s="427"/>
      <c r="F3" s="428"/>
      <c r="G3" s="426"/>
      <c r="H3" s="427"/>
      <c r="I3" s="427"/>
      <c r="J3" s="406"/>
      <c r="K3" s="433"/>
      <c r="L3" s="375"/>
      <c r="M3" s="440">
        <f>SUM(C3:J3)</f>
        <v>0</v>
      </c>
    </row>
    <row r="4" spans="1:13" ht="5.0999999999999996" customHeight="1">
      <c r="A4" s="418"/>
      <c r="B4" s="398"/>
      <c r="C4" s="376"/>
      <c r="D4" s="403"/>
      <c r="E4" s="403"/>
      <c r="F4" s="378"/>
      <c r="G4" s="376"/>
      <c r="H4" s="377"/>
      <c r="I4" s="377"/>
      <c r="J4" s="378"/>
      <c r="K4" s="434"/>
      <c r="L4" s="375"/>
    </row>
    <row r="5" spans="1:13" ht="15" customHeight="1">
      <c r="A5" s="417">
        <v>2</v>
      </c>
      <c r="B5" s="410" t="s">
        <v>333</v>
      </c>
      <c r="C5" s="379"/>
      <c r="D5" s="406"/>
      <c r="E5" s="406"/>
      <c r="F5" s="379"/>
      <c r="G5" s="379"/>
      <c r="H5" s="380"/>
      <c r="I5" s="380"/>
      <c r="J5" s="381"/>
      <c r="K5" s="435"/>
      <c r="L5" s="382"/>
      <c r="M5" s="440">
        <f>SUM(C5:J5)</f>
        <v>0</v>
      </c>
    </row>
    <row r="6" spans="1:13" ht="5.0999999999999996" customHeight="1">
      <c r="A6" s="418"/>
      <c r="B6" s="400"/>
      <c r="C6" s="379"/>
      <c r="D6" s="380"/>
      <c r="E6" s="380"/>
      <c r="F6" s="381"/>
      <c r="G6" s="379"/>
      <c r="H6" s="380"/>
      <c r="I6" s="380"/>
      <c r="J6" s="381"/>
      <c r="K6" s="434"/>
      <c r="L6" s="382"/>
    </row>
    <row r="7" spans="1:13" ht="15" customHeight="1">
      <c r="A7" s="419">
        <v>3</v>
      </c>
      <c r="B7" s="399" t="s">
        <v>334</v>
      </c>
      <c r="C7" s="383"/>
      <c r="D7" s="384"/>
      <c r="E7" s="384"/>
      <c r="F7" s="406"/>
      <c r="G7" s="383"/>
      <c r="H7" s="384"/>
      <c r="I7" s="385"/>
      <c r="J7" s="386"/>
      <c r="K7" s="435"/>
      <c r="L7" s="382"/>
      <c r="M7" s="440">
        <f>SUM(C7:J7)</f>
        <v>0</v>
      </c>
    </row>
    <row r="8" spans="1:13" ht="5.0999999999999996" customHeight="1">
      <c r="A8" s="417"/>
      <c r="B8" s="401"/>
      <c r="C8" s="388"/>
      <c r="D8" s="389"/>
      <c r="E8" s="389"/>
      <c r="F8" s="390"/>
      <c r="G8" s="388"/>
      <c r="H8" s="389"/>
      <c r="I8" s="389"/>
      <c r="J8" s="390"/>
      <c r="K8" s="434"/>
      <c r="L8" s="382"/>
    </row>
    <row r="9" spans="1:13" ht="15" customHeight="1">
      <c r="A9" s="417">
        <v>4</v>
      </c>
      <c r="B9" s="411" t="s">
        <v>350</v>
      </c>
      <c r="C9" s="383"/>
      <c r="D9" s="384"/>
      <c r="E9" s="384"/>
      <c r="F9" s="406"/>
      <c r="G9" s="406"/>
      <c r="H9" s="385"/>
      <c r="I9" s="385"/>
      <c r="J9" s="386"/>
      <c r="K9" s="435"/>
      <c r="L9" s="382"/>
      <c r="M9" s="440">
        <f>SUM(C9:J9)</f>
        <v>0</v>
      </c>
    </row>
    <row r="10" spans="1:13" ht="5.0999999999999996" customHeight="1">
      <c r="A10" s="418"/>
      <c r="B10" s="401"/>
      <c r="C10" s="388"/>
      <c r="D10" s="389"/>
      <c r="E10" s="389"/>
      <c r="F10" s="390"/>
      <c r="G10" s="379"/>
      <c r="H10" s="380"/>
      <c r="I10" s="389"/>
      <c r="J10" s="390"/>
      <c r="K10" s="434"/>
      <c r="L10" s="382"/>
    </row>
    <row r="11" spans="1:13" ht="15" customHeight="1">
      <c r="A11" s="417">
        <v>5</v>
      </c>
      <c r="B11" s="410" t="s">
        <v>336</v>
      </c>
      <c r="C11" s="379"/>
      <c r="D11" s="380"/>
      <c r="E11" s="380"/>
      <c r="F11" s="380"/>
      <c r="G11" s="369"/>
      <c r="H11" s="406"/>
      <c r="I11" s="423"/>
      <c r="J11" s="386"/>
      <c r="K11" s="435"/>
      <c r="L11" s="382"/>
      <c r="M11" s="440">
        <f>SUM(C11:J11)</f>
        <v>0</v>
      </c>
    </row>
    <row r="12" spans="1:13" ht="5.0999999999999996" customHeight="1">
      <c r="A12" s="418"/>
      <c r="B12" s="400"/>
      <c r="C12" s="379"/>
      <c r="D12" s="380"/>
      <c r="E12" s="380"/>
      <c r="F12" s="381"/>
      <c r="G12" s="388"/>
      <c r="H12" s="389"/>
      <c r="I12" s="380"/>
      <c r="J12" s="381"/>
      <c r="K12" s="434"/>
      <c r="L12" s="382"/>
    </row>
    <row r="13" spans="1:13" ht="15" customHeight="1">
      <c r="A13" s="417">
        <v>6</v>
      </c>
      <c r="B13" s="410" t="s">
        <v>337</v>
      </c>
      <c r="C13" s="383"/>
      <c r="D13" s="384"/>
      <c r="E13" s="384"/>
      <c r="F13" s="387"/>
      <c r="G13" s="375"/>
      <c r="H13" s="375"/>
      <c r="I13" s="406"/>
      <c r="J13" s="406"/>
      <c r="K13" s="435"/>
      <c r="L13" s="382"/>
      <c r="M13" s="440">
        <f>SUM(C13:J13)</f>
        <v>0</v>
      </c>
    </row>
    <row r="14" spans="1:13" ht="5.0999999999999996" customHeight="1">
      <c r="A14" s="420"/>
      <c r="B14" s="412"/>
      <c r="C14" s="388"/>
      <c r="D14" s="389"/>
      <c r="E14" s="389"/>
      <c r="F14" s="390"/>
      <c r="G14" s="389"/>
      <c r="H14" s="380"/>
      <c r="I14" s="380"/>
      <c r="J14" s="413"/>
      <c r="K14" s="436"/>
      <c r="L14" s="413"/>
    </row>
    <row r="15" spans="1:13" ht="30" customHeight="1">
      <c r="A15" s="421">
        <v>7</v>
      </c>
      <c r="B15" s="370" t="s">
        <v>140</v>
      </c>
      <c r="C15" s="380"/>
      <c r="D15" s="380"/>
      <c r="E15" s="380"/>
      <c r="F15" s="432"/>
      <c r="G15" s="380"/>
      <c r="H15" s="384"/>
      <c r="I15" s="387"/>
      <c r="J15" s="432"/>
      <c r="K15" s="437"/>
      <c r="L15" s="413"/>
      <c r="M15" s="440">
        <f>SUM(C15:J15)</f>
        <v>0</v>
      </c>
    </row>
    <row r="16" spans="1:13" ht="5.0999999999999996" customHeight="1" thickBot="1">
      <c r="A16" s="420"/>
      <c r="B16" s="414"/>
      <c r="C16" s="379"/>
      <c r="D16" s="380"/>
      <c r="E16" s="380"/>
      <c r="F16" s="381"/>
      <c r="G16" s="380"/>
      <c r="H16" s="380"/>
      <c r="I16" s="380"/>
      <c r="J16" s="380"/>
      <c r="K16" s="415"/>
      <c r="L16" s="413"/>
    </row>
    <row r="17" spans="1:13" ht="15" customHeight="1" thickBot="1">
      <c r="A17" s="417"/>
      <c r="B17" s="408"/>
      <c r="C17" s="453">
        <f>SUM(C3:F15)</f>
        <v>0</v>
      </c>
      <c r="D17" s="454"/>
      <c r="E17" s="454"/>
      <c r="F17" s="455"/>
      <c r="G17" s="453">
        <f>SUM(G3:J15)</f>
        <v>0</v>
      </c>
      <c r="H17" s="454"/>
      <c r="I17" s="454"/>
      <c r="J17" s="456"/>
      <c r="K17" s="416"/>
      <c r="L17" s="382"/>
      <c r="M17" s="440">
        <f>SUM(C17:J17)</f>
        <v>0</v>
      </c>
    </row>
    <row r="18" spans="1:13">
      <c r="A18" s="422"/>
      <c r="B18" s="457" t="s">
        <v>355</v>
      </c>
      <c r="C18" s="457"/>
      <c r="D18" s="457"/>
      <c r="E18" s="457"/>
      <c r="F18" s="457"/>
      <c r="G18" s="392"/>
      <c r="H18" s="392"/>
      <c r="I18" s="391"/>
      <c r="J18" s="391"/>
      <c r="K18" s="409">
        <f>SUM(K3:K15)</f>
        <v>0</v>
      </c>
      <c r="L18" s="375"/>
    </row>
    <row r="19" spans="1:13" s="1" customFormat="1">
      <c r="A19" s="422"/>
      <c r="B19" s="447" t="s">
        <v>354</v>
      </c>
      <c r="C19" s="447"/>
      <c r="D19" s="447"/>
      <c r="E19" s="447"/>
      <c r="F19" s="447"/>
      <c r="G19" s="392"/>
      <c r="H19" s="392"/>
      <c r="I19" s="391"/>
      <c r="J19" s="391"/>
      <c r="K19" s="405">
        <f>K18*0.1</f>
        <v>0</v>
      </c>
      <c r="L19" s="375"/>
      <c r="M19" s="438"/>
    </row>
    <row r="20" spans="1:13" s="1" customFormat="1">
      <c r="A20" s="422"/>
      <c r="B20" s="447" t="s">
        <v>356</v>
      </c>
      <c r="C20" s="447"/>
      <c r="D20" s="447"/>
      <c r="E20" s="447"/>
      <c r="F20" s="447"/>
      <c r="G20" s="392"/>
      <c r="H20" s="392"/>
      <c r="I20" s="391"/>
      <c r="J20" s="391"/>
      <c r="K20" s="405">
        <f>SUM(K18+K19)</f>
        <v>0</v>
      </c>
      <c r="L20" s="375"/>
      <c r="M20" s="438"/>
    </row>
    <row r="21" spans="1:13">
      <c r="A21" s="422"/>
      <c r="B21" s="447" t="s">
        <v>348</v>
      </c>
      <c r="C21" s="447"/>
      <c r="D21" s="447"/>
      <c r="E21" s="447"/>
      <c r="F21" s="447"/>
      <c r="G21" s="391"/>
      <c r="H21" s="391"/>
      <c r="I21" s="391"/>
      <c r="J21" s="391"/>
      <c r="K21" s="405">
        <f>K20*0.3</f>
        <v>0</v>
      </c>
      <c r="L21" s="375"/>
    </row>
    <row r="22" spans="1:13" ht="15.75" thickBot="1">
      <c r="A22" s="407"/>
      <c r="B22" s="448" t="s">
        <v>349</v>
      </c>
      <c r="C22" s="449"/>
      <c r="D22" s="449"/>
      <c r="E22" s="449"/>
      <c r="F22" s="449"/>
      <c r="G22" s="393"/>
      <c r="H22" s="393"/>
      <c r="I22" s="393"/>
      <c r="J22" s="393"/>
      <c r="K22" s="404">
        <f>K20+K21</f>
        <v>0</v>
      </c>
      <c r="L22" s="375"/>
    </row>
    <row r="23" spans="1:13">
      <c r="A23" s="394"/>
      <c r="B23" s="402"/>
      <c r="C23" s="395"/>
      <c r="D23" s="395"/>
      <c r="E23" s="395"/>
      <c r="F23" s="395"/>
      <c r="G23" s="395"/>
      <c r="H23" s="395"/>
      <c r="I23" s="395"/>
      <c r="J23" s="395"/>
      <c r="K23" s="396"/>
      <c r="L23" s="375"/>
    </row>
    <row r="25" spans="1:13">
      <c r="A25" s="423"/>
      <c r="B25" s="423"/>
    </row>
    <row r="26" spans="1:13">
      <c r="A26" s="423"/>
      <c r="B26" s="423"/>
    </row>
    <row r="27" spans="1:13">
      <c r="A27" s="423"/>
      <c r="B27" s="423"/>
    </row>
    <row r="28" spans="1:13">
      <c r="A28" s="423"/>
      <c r="B28" s="423"/>
    </row>
    <row r="29" spans="1:13">
      <c r="A29" s="423"/>
      <c r="B29" s="423"/>
    </row>
  </sheetData>
  <mergeCells count="9">
    <mergeCell ref="G1:J1"/>
    <mergeCell ref="C17:F17"/>
    <mergeCell ref="G17:J17"/>
    <mergeCell ref="B18:F18"/>
    <mergeCell ref="B19:F19"/>
    <mergeCell ref="B20:F20"/>
    <mergeCell ref="B21:F21"/>
    <mergeCell ref="B22:F22"/>
    <mergeCell ref="C1:F1"/>
  </mergeCells>
  <pageMargins left="0.51181102362204722" right="0.51181102362204722" top="1.5748031496062993" bottom="0.78740157480314965" header="0.39370078740157483" footer="0.31496062992125984"/>
  <pageSetup paperSize="9" scale="107" orientation="landscape" r:id="rId1"/>
  <headerFooter>
    <oddHeader>&amp;LSECRETARIA DO MEIO AMBIENTE
FUNDAÇÃO FLORESTAL
Setor de Engenharia e Infraestrutura&amp;CParque Estadual Rio Turvo
Manutenção da Trilha do núcleo Capelinha&amp;RCronograma Físico Financeiro
data base CPOS 173 - Julho/2018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Preço final custos gerais c BID</vt:lpstr>
      <vt:lpstr>Matriz de Intervenções Original</vt:lpstr>
      <vt:lpstr>Base unitária para composição</vt:lpstr>
      <vt:lpstr>Média orçamentos intervenções</vt:lpstr>
      <vt:lpstr>Preço final custos Gerais e BDI</vt:lpstr>
      <vt:lpstr>Cronograma</vt:lpstr>
      <vt:lpstr>'Base unitária para composição'!Area_de_impressao</vt:lpstr>
      <vt:lpstr>'Média orçamentos intervenções'!Area_de_impressao</vt:lpstr>
      <vt:lpstr>'Preço final custos gerais c BID'!Area_de_impressao</vt:lpstr>
      <vt:lpstr>'Base unitária para composição'!Titulos_de_impressao</vt:lpstr>
      <vt:lpstr>'Preço final custos gerais c BID'!Titulos_de_impressao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Eliana Aparecida Silva</cp:lastModifiedBy>
  <cp:lastPrinted>2018-09-26T10:14:05Z</cp:lastPrinted>
  <dcterms:created xsi:type="dcterms:W3CDTF">2018-06-29T17:25:12Z</dcterms:created>
  <dcterms:modified xsi:type="dcterms:W3CDTF">2018-10-29T12:51:10Z</dcterms:modified>
</cp:coreProperties>
</file>