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9045" activeTab="0"/>
  </bookViews>
  <sheets>
    <sheet name="Cronograma" sheetId="1" r:id="rId1"/>
    <sheet name="Implant" sheetId="2" r:id="rId2"/>
    <sheet name="Arquitetura" sheetId="3" r:id="rId3"/>
    <sheet name="Concreto" sheetId="4" r:id="rId4"/>
    <sheet name="Elétrica" sheetId="5" r:id="rId5"/>
    <sheet name="Drenagem" sheetId="6" r:id="rId6"/>
  </sheets>
  <definedNames>
    <definedName name="_xlnm.Print_Area" localSheetId="2">'Arquitetura'!$A$1:$J$160</definedName>
    <definedName name="_xlnm.Print_Area" localSheetId="3">'Concreto'!$A$1:$J$42</definedName>
    <definedName name="_xlnm.Print_Area" localSheetId="0">'Cronograma'!$A$1:$W$34</definedName>
    <definedName name="_xlnm.Print_Area" localSheetId="5">'Drenagem'!$A$1:$J$17</definedName>
    <definedName name="_xlnm.Print_Area" localSheetId="4">'Elétrica'!$A$1:$J$43</definedName>
    <definedName name="_xlnm.Print_Area" localSheetId="1">'Implant'!$A$1:$J$41</definedName>
    <definedName name="drenagem">'Drenagem'!$J$15</definedName>
    <definedName name="_xlnm.Print_Titles" localSheetId="2">'Arquitetura'!$1:$2</definedName>
    <definedName name="_xlnm.Print_Titles" localSheetId="3">'Concreto'!$1:$1</definedName>
    <definedName name="_xlnm.Print_Titles" localSheetId="0">'Cronograma'!$1:$1</definedName>
    <definedName name="_xlnm.Print_Titles" localSheetId="5">'Drenagem'!$1:$2</definedName>
    <definedName name="_xlnm.Print_Titles" localSheetId="4">'Elétrica'!$1:$2</definedName>
    <definedName name="_xlnm.Print_Titles" localSheetId="1">'Implant'!$1:$2</definedName>
  </definedNames>
  <calcPr fullCalcOnLoad="1"/>
</workbook>
</file>

<file path=xl/sharedStrings.xml><?xml version="1.0" encoding="utf-8"?>
<sst xmlns="http://schemas.openxmlformats.org/spreadsheetml/2006/main" count="561" uniqueCount="356">
  <si>
    <r>
      <t>Rodapé em pedra miracema</t>
    </r>
    <r>
      <rPr>
        <sz val="9"/>
        <rFont val="Arial"/>
        <family val="2"/>
      </rPr>
      <t xml:space="preserve"> , tamanho 11,5x 23 cm com 1,5 cm de espessura, ao redor de toda edificação (área externa 3 fiadas) e inclusive na área interna da garagem (1 fiada).</t>
    </r>
  </si>
  <si>
    <r>
      <t>Piso em  pedra miracema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tamanho 11,5 x 23 cm, espessura de 1,5 cm, para área da calçada desenho conforme projeto executivo</t>
    </r>
  </si>
  <si>
    <t>SERVIÇOS PRELIMINARES</t>
  </si>
  <si>
    <t>1.1</t>
  </si>
  <si>
    <t xml:space="preserve"> </t>
  </si>
  <si>
    <t>vb</t>
  </si>
  <si>
    <t>m²</t>
  </si>
  <si>
    <t>3.1</t>
  </si>
  <si>
    <t>m³</t>
  </si>
  <si>
    <t>5.1</t>
  </si>
  <si>
    <t>un</t>
  </si>
  <si>
    <t>m</t>
  </si>
  <si>
    <t>6.1</t>
  </si>
  <si>
    <t>7.1</t>
  </si>
  <si>
    <t>7.3</t>
  </si>
  <si>
    <t>8.1</t>
  </si>
  <si>
    <t>9.1</t>
  </si>
  <si>
    <t>COBERTURA</t>
  </si>
  <si>
    <t>10.1</t>
  </si>
  <si>
    <t>10.2</t>
  </si>
  <si>
    <t>11.1</t>
  </si>
  <si>
    <t>12.1</t>
  </si>
  <si>
    <t>13.1</t>
  </si>
  <si>
    <t>PINTURA</t>
  </si>
  <si>
    <t>LIMPEZA FINAL DA OBRA</t>
  </si>
  <si>
    <t>Retirada de entulho manualmente</t>
  </si>
  <si>
    <t>P.U.M.O.</t>
  </si>
  <si>
    <t>2.1</t>
  </si>
  <si>
    <t>2.2</t>
  </si>
  <si>
    <t>2.3</t>
  </si>
  <si>
    <t>kg</t>
  </si>
  <si>
    <t xml:space="preserve">CONCRETO ESTRUTURAL </t>
  </si>
  <si>
    <t>FORMA</t>
  </si>
  <si>
    <t>1.3</t>
  </si>
  <si>
    <t>1.2</t>
  </si>
  <si>
    <t>diâmetro 75 mm</t>
  </si>
  <si>
    <t>IMPERMEABILIZAÇÃO</t>
  </si>
  <si>
    <t>TOTAL</t>
  </si>
  <si>
    <t xml:space="preserve">Lançamento de concreto </t>
  </si>
  <si>
    <t xml:space="preserve">Forma comum para concreto em chapa e tábuas </t>
  </si>
  <si>
    <t>mês 1</t>
  </si>
  <si>
    <t>mês 2</t>
  </si>
  <si>
    <t>mês 3</t>
  </si>
  <si>
    <t>mês 4</t>
  </si>
  <si>
    <t>mês 5</t>
  </si>
  <si>
    <t>Custo por etapa</t>
  </si>
  <si>
    <t>MOVIMENTO DE TERRA</t>
  </si>
  <si>
    <t>Escavação de vala manual com profundidade máx. 1,5m</t>
  </si>
  <si>
    <t>Aterro com apiloamento</t>
  </si>
  <si>
    <t>Reaterro com apiloamento</t>
  </si>
  <si>
    <t>Mobilização</t>
  </si>
  <si>
    <t>Desmobilização</t>
  </si>
  <si>
    <t>4.1</t>
  </si>
  <si>
    <t>ELEMENTOS METALICOS ANTICORROSIVOS E ESTRUTURAIS</t>
  </si>
  <si>
    <t>FORRO</t>
  </si>
  <si>
    <t>Limpeza complementar de pisos, com produtos químicos</t>
  </si>
  <si>
    <t>Limpeza de vidros</t>
  </si>
  <si>
    <t>1.4</t>
  </si>
  <si>
    <t>TOTAL + BDI</t>
  </si>
  <si>
    <t>3.2</t>
  </si>
  <si>
    <t>ALVENARIA DE EMBASAMENTO</t>
  </si>
  <si>
    <t>4.2</t>
  </si>
  <si>
    <t>9.2</t>
  </si>
  <si>
    <t xml:space="preserve">Luminária </t>
  </si>
  <si>
    <t xml:space="preserve">Quadro de distribuição geral </t>
  </si>
  <si>
    <t>4.3</t>
  </si>
  <si>
    <t>4.4</t>
  </si>
  <si>
    <t xml:space="preserve">Brita </t>
  </si>
  <si>
    <t xml:space="preserve">Escavação </t>
  </si>
  <si>
    <t>Eletroduto em PVC rígido, fornecido em barras de 3 m com uma luva em uma das extremidades, inclusive conexões</t>
  </si>
  <si>
    <t xml:space="preserve">2P +T 20A-250V </t>
  </si>
  <si>
    <t>Armaduras de aço CA 25 CA 50</t>
  </si>
  <si>
    <t>Alvenaria de embasamento em bloco de concreto com 19 cm</t>
  </si>
  <si>
    <t>Tubo de PVC branco soldável, ponta e bolsa conforme NBR 5688 da ABNT inclusive conexões</t>
  </si>
  <si>
    <t>Interruptor com placa fornecido com parafuso de fixação</t>
  </si>
  <si>
    <t>Interruptor simples</t>
  </si>
  <si>
    <t>Interruptor simples duas teclas</t>
  </si>
  <si>
    <t>4.5</t>
  </si>
  <si>
    <t>4.6</t>
  </si>
  <si>
    <t>7.4</t>
  </si>
  <si>
    <t>Rufo em chapa galvanizada nº 24, pintada na cor da telha ou grafite escuro</t>
  </si>
  <si>
    <t xml:space="preserve">ALVENARIA                       </t>
  </si>
  <si>
    <r>
      <t xml:space="preserve">As </t>
    </r>
    <r>
      <rPr>
        <b/>
        <sz val="9"/>
        <rFont val="Arial"/>
        <family val="2"/>
      </rPr>
      <t>alvenarias de elevação</t>
    </r>
    <r>
      <rPr>
        <sz val="9"/>
        <rFont val="Arial"/>
        <family val="2"/>
      </rPr>
      <t xml:space="preserve"> deverão ser executadas com blocos de concreto de boa quantidade, assentes com argamassa mista traço 1:4/12. Deverão ser respeitadas as espessuras das paredes indiadas em planta.</t>
    </r>
  </si>
  <si>
    <r>
      <t>Chapisco</t>
    </r>
    <r>
      <rPr>
        <sz val="9"/>
        <rFont val="Arial"/>
        <family val="2"/>
      </rPr>
      <t xml:space="preserve"> com argamassa de cimento e areia (paredes externas e internas / superfícies aparentes de concreto armado)  no  traço 1:3 </t>
    </r>
  </si>
  <si>
    <r>
      <t>Emboço</t>
    </r>
    <r>
      <rPr>
        <sz val="9"/>
        <rFont val="Arial"/>
        <family val="2"/>
      </rPr>
      <t xml:space="preserve"> com argamassa mista, traço 1:4/12 para paredes internas </t>
    </r>
  </si>
  <si>
    <r>
      <t>Reboco</t>
    </r>
    <r>
      <rPr>
        <sz val="9"/>
        <rFont val="Arial"/>
        <family val="2"/>
      </rPr>
      <t xml:space="preserve"> para revestimento interno com reboco pré- fabricado tipo Reboquite.</t>
    </r>
  </si>
  <si>
    <r>
      <t>Regularização de base</t>
    </r>
    <r>
      <rPr>
        <sz val="9"/>
        <rFont val="Arial"/>
        <family val="2"/>
      </rPr>
      <t xml:space="preserve"> para piso com apiloamento prévio do terreno e nivelamento da superficie, empregando argamassa de cimento e areia média ou grossa sem peneirar no traço 1:5, com aditivo impermeabilizante, espessura 5 cm armado com malha de 50 cm, com barras de 3/16¨CA 25</t>
    </r>
  </si>
  <si>
    <t>ESTRUTURA COBERTURA - Eucalipto citriodora, roliço, tratado em autoclave com CCA</t>
  </si>
  <si>
    <t>FECHADURAS PARA PORTAS</t>
  </si>
  <si>
    <t>13.4</t>
  </si>
  <si>
    <t>Pintura com stain em Janelas, portas, batentes e guarnições</t>
  </si>
  <si>
    <t>Pintura com stain para os forros</t>
  </si>
  <si>
    <t>Pintura com stain p/ estruturas de madeira aparente, ripas, caibros, terças, vigas e  pilares</t>
  </si>
  <si>
    <t>3.3</t>
  </si>
  <si>
    <t>3.4</t>
  </si>
  <si>
    <t>3.5</t>
  </si>
  <si>
    <r>
      <t>Azulejo</t>
    </r>
    <r>
      <rPr>
        <sz val="9"/>
        <rFont val="Arial"/>
        <family val="2"/>
      </rPr>
      <t xml:space="preserve"> na cor branca, tamanho 20X30 cm, junta a prumo com espessura de 5 mm aplicado cimento cola, com cantoneira em alumínio para acabamento das quinas e rejunte na cor cinza claro.</t>
    </r>
  </si>
  <si>
    <t>sub- total: 2</t>
  </si>
  <si>
    <t>sub- total: 1</t>
  </si>
  <si>
    <t>sub- total: 3</t>
  </si>
  <si>
    <t>sub- total: 4</t>
  </si>
  <si>
    <t>sub- total: 6</t>
  </si>
  <si>
    <t>sub- total: 10</t>
  </si>
  <si>
    <t>sub- total: 11</t>
  </si>
  <si>
    <t>sub- total: 12</t>
  </si>
  <si>
    <t>sub- total: 15</t>
  </si>
  <si>
    <t>BDI=25%</t>
  </si>
  <si>
    <t>Canaleta de concreto tipo meio tubo de concreto</t>
  </si>
  <si>
    <t>diâmetro 40 cm</t>
  </si>
  <si>
    <t>manual de valas h=40cm</t>
  </si>
  <si>
    <t>Início de obra</t>
  </si>
  <si>
    <t xml:space="preserve">Placa de identificação para obra </t>
  </si>
  <si>
    <t>Eletrificação</t>
  </si>
  <si>
    <t>TOTAL COM BDI</t>
  </si>
  <si>
    <r>
      <t>Piso em Pedra Britada nº 2</t>
    </r>
    <r>
      <rPr>
        <sz val="10"/>
        <rFont val="Arial"/>
        <family val="2"/>
      </rPr>
      <t xml:space="preserve"> nos acessos / caminhos com 10 cm de espessura (profundidade)</t>
    </r>
  </si>
  <si>
    <t xml:space="preserve">Fechadura reforçada com maçaneta, para portas externas - P1 </t>
  </si>
  <si>
    <r>
      <t>Telha</t>
    </r>
    <r>
      <rPr>
        <sz val="9"/>
        <rFont val="Arial"/>
        <family val="2"/>
      </rPr>
      <t xml:space="preserve"> cerâmica portuguesa  na cor branca mesclada</t>
    </r>
  </si>
  <si>
    <r>
      <t>Cumeeira</t>
    </r>
    <r>
      <rPr>
        <sz val="9"/>
        <rFont val="Arial"/>
        <family val="2"/>
      </rPr>
      <t xml:space="preserve"> para telha  cerâmica portuguesa cor branca mesclada, emboçada com argamassa mista traço 1:2:12</t>
    </r>
  </si>
  <si>
    <r>
      <t>Emboçamento lateral em telhas</t>
    </r>
    <r>
      <rPr>
        <sz val="9"/>
        <rFont val="Arial"/>
        <family val="2"/>
      </rPr>
      <t xml:space="preserve"> de barro portuguesa cor branca mesclada (capa), com argamassa mista traço 1:2:12</t>
    </r>
  </si>
  <si>
    <r>
      <t>Ripas</t>
    </r>
    <r>
      <rPr>
        <sz val="10"/>
        <rFont val="Arial"/>
        <family val="2"/>
      </rPr>
      <t xml:space="preserve"> do tipo sarrafo medindo 5  x 2,5 cm</t>
    </r>
  </si>
  <si>
    <r>
      <t>Pilares</t>
    </r>
    <r>
      <rPr>
        <sz val="10"/>
        <rFont val="Arial"/>
        <family val="2"/>
      </rPr>
      <t xml:space="preserve"> em eucalipto roliço citriodora, tratado em autoclave com CCA, diâmetro  de  20 cm a 25 cm </t>
    </r>
  </si>
  <si>
    <r>
      <t>Terça 2</t>
    </r>
    <r>
      <rPr>
        <sz val="10"/>
        <rFont val="Arial"/>
        <family val="2"/>
      </rPr>
      <t xml:space="preserve"> , com 15 a 18 cm de diâmetro,  medindo 3,50 m 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</si>
  <si>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</si>
  <si>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Hidrofugante a base de água, </t>
    </r>
    <r>
      <rPr>
        <sz val="9"/>
        <rFont val="Arial"/>
        <family val="2"/>
      </rPr>
      <t>do tipo "aquela"  ou similar para superficie de tijolo de barro aparente.</t>
    </r>
  </si>
  <si>
    <r>
      <t xml:space="preserve">Hidrofugante a base de água, </t>
    </r>
    <r>
      <rPr>
        <sz val="9"/>
        <rFont val="Arial"/>
        <family val="2"/>
      </rPr>
      <t>do tipo "aquela"  ou similar para superficie de telhas cerâmicas</t>
    </r>
  </si>
  <si>
    <r>
      <t>"</t>
    </r>
    <r>
      <rPr>
        <b/>
        <sz val="9"/>
        <rFont val="Arial"/>
        <family val="2"/>
      </rPr>
      <t>Stain" impregnante</t>
    </r>
    <r>
      <rPr>
        <sz val="9"/>
        <rFont val="Arial"/>
        <family val="2"/>
      </rPr>
      <t xml:space="preserve"> tingido, da Sayer Lack (polistein) cor castanheira, duas demãos a pincel, p/ estruturas de madeira aparente, ripas, caibros, terças, vigas, pilares, forros, portas, janelas, portas de ármários, etc.</t>
    </r>
  </si>
  <si>
    <r>
      <t>Mão-de-Obra</t>
    </r>
    <r>
      <rPr>
        <sz val="10"/>
        <rFont val="Arial"/>
        <family val="2"/>
      </rPr>
      <t xml:space="preserve"> para estruturas de madeira para cobertura</t>
    </r>
  </si>
  <si>
    <r>
      <t xml:space="preserve">Resina 100 % acrílica  (duas demãos), </t>
    </r>
    <r>
      <rPr>
        <sz val="9"/>
        <rFont val="Arial"/>
        <family val="2"/>
      </rPr>
      <t>do tipo "fuseprotec"(fosco)  ou similar para superficie dos pisos e rodapés de ardósia, miracema e cimentado.</t>
    </r>
  </si>
  <si>
    <r>
      <t>Piso da garagem em concreto estrutural revestido com cimentado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desempenado e alisado</t>
    </r>
    <r>
      <rPr>
        <sz val="9"/>
        <rFont val="Arial"/>
        <family val="2"/>
      </rPr>
      <t xml:space="preserve"> com corante (queimado) com junta plástica desenho conforme projeto executivo</t>
    </r>
  </si>
  <si>
    <t>Ferragens galvanizadas e com tratamento anticorrosivo ( parafusos, chapas, cantoneiras, pregos, etc.)</t>
  </si>
  <si>
    <t>ESQUADRIAS COM FERRAGENS EM LATÃO</t>
  </si>
  <si>
    <r>
      <t xml:space="preserve">P1 - Porta dupla (balcão), </t>
    </r>
    <r>
      <rPr>
        <sz val="9"/>
        <rFont val="Arial"/>
        <family val="2"/>
      </rPr>
      <t>tipo veneziana, medindo 1,50 x 2,10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m, com ferragens em </t>
    </r>
    <r>
      <rPr>
        <b/>
        <sz val="9"/>
        <rFont val="Arial"/>
        <family val="2"/>
      </rPr>
      <t>latão</t>
    </r>
    <r>
      <rPr>
        <sz val="9"/>
        <rFont val="Arial"/>
        <family val="2"/>
      </rPr>
      <t xml:space="preserve"> na cor preta, fechos unha (2 unidades) , dobradiças reforçadas (6 unidades), fixadores de porta junto a parede (2 unidades).</t>
    </r>
  </si>
  <si>
    <t>Todas fechaduras deverão ser em latão, cor preta.</t>
  </si>
  <si>
    <t>VIDRO</t>
  </si>
  <si>
    <t xml:space="preserve">Caixa retangular de passagem </t>
  </si>
  <si>
    <t xml:space="preserve"> Acessos / Implantação</t>
  </si>
  <si>
    <t>Fotocélula para luminárias até 400W</t>
  </si>
  <si>
    <t>CPOS</t>
  </si>
  <si>
    <t>02.08.020</t>
  </si>
  <si>
    <t>02.09.040</t>
  </si>
  <si>
    <t>s/cód</t>
  </si>
  <si>
    <t>02.10.020</t>
  </si>
  <si>
    <t>Locação de obra de edificação</t>
  </si>
  <si>
    <t>07.01.020</t>
  </si>
  <si>
    <t xml:space="preserve"> PRATELEIRAS</t>
  </si>
  <si>
    <t>07.10.020</t>
  </si>
  <si>
    <t>36.04.050</t>
  </si>
  <si>
    <t>APENAS CABO DE 10 mm²</t>
  </si>
  <si>
    <t>s/cód.</t>
  </si>
  <si>
    <t>17.02.030</t>
  </si>
  <si>
    <t>17.02.120</t>
  </si>
  <si>
    <t>17.02.220</t>
  </si>
  <si>
    <t>17.01.060</t>
  </si>
  <si>
    <t>19.03.090</t>
  </si>
  <si>
    <t>19.03.110</t>
  </si>
  <si>
    <t>18.11.042</t>
  </si>
  <si>
    <r>
      <t>Revestimento externo</t>
    </r>
    <r>
      <rPr>
        <sz val="9"/>
        <rFont val="Arial"/>
        <family val="2"/>
      </rPr>
      <t xml:space="preserve"> de elevação, deverá ser executado com alvenaria com tijolo de barro, maciço, (tijolo aparente)  de 1/4 na tonalidade clara 5x5x20cm, assentes com argamassa mista e rejuntamento de 1cm.  </t>
    </r>
  </si>
  <si>
    <t>14.03.020</t>
  </si>
  <si>
    <t>17.03.060</t>
  </si>
  <si>
    <t>14.30.040</t>
  </si>
  <si>
    <t>19.03.260</t>
  </si>
  <si>
    <r>
      <t xml:space="preserve">Piso em pedra ardósia </t>
    </r>
    <r>
      <rPr>
        <sz val="9"/>
        <rFont val="Arial"/>
        <family val="2"/>
      </rPr>
      <t>cor cinza com espessura de 1,5  cm (pedra grossa), assentado com argamassa de cimento e areia e rejuntamento de nata de cimento, tamanho 40 x 40 cm para os depósitos:</t>
    </r>
  </si>
  <si>
    <r>
      <t xml:space="preserve">Prateleira em Ardósia, </t>
    </r>
    <r>
      <rPr>
        <sz val="9"/>
        <rFont val="Arial"/>
        <family val="2"/>
      </rPr>
      <t>espessura de 2 cm,  medindo 0,60 m (profundidade) x 5 m (comprimento), a primeira a altura de 1,00 m do chão e espassadas de 0,30 (altura), nas duas paredes maiores.</t>
    </r>
  </si>
  <si>
    <t>16.02.030</t>
  </si>
  <si>
    <t>16.02.230</t>
  </si>
  <si>
    <t>16.02.120</t>
  </si>
  <si>
    <t>s/código</t>
  </si>
  <si>
    <r>
      <t>Terças</t>
    </r>
    <r>
      <rPr>
        <sz val="10"/>
        <rFont val="Arial"/>
        <family val="2"/>
      </rPr>
      <t xml:space="preserve"> em Eucalipto citriodora roliço, tratado em autoclave com CCA.</t>
    </r>
  </si>
  <si>
    <t>16.33.020</t>
  </si>
  <si>
    <t>B.01.000.010144</t>
  </si>
  <si>
    <r>
      <t xml:space="preserve">Rodapé em pedra ardósia </t>
    </r>
    <r>
      <rPr>
        <sz val="9"/>
        <rFont val="Arial"/>
        <family val="2"/>
      </rPr>
      <t>, na cor cinza, tamanho 7 x 40 cm com 1,5 cm de espessura (pedra grossa).</t>
    </r>
  </si>
  <si>
    <r>
      <t>Lambri (forro)</t>
    </r>
    <r>
      <rPr>
        <sz val="9"/>
        <rFont val="Arial"/>
        <family val="2"/>
      </rPr>
      <t xml:space="preserve"> em tábuas aparelhadas macho/femea, largura 100 mm e espessura 12 mm, em madeira de pinus tratado em autoclave com CCA  </t>
    </r>
    <r>
      <rPr>
        <b/>
        <sz val="9"/>
        <rFont val="Arial"/>
        <family val="2"/>
      </rPr>
      <t xml:space="preserve">ou </t>
    </r>
    <r>
      <rPr>
        <sz val="9"/>
        <rFont val="Arial"/>
        <family val="2"/>
      </rPr>
      <t xml:space="preserve"> em madeira de Cumaru da Indusparket  (com aplicação de cupinicida p/ tratamento) Depositos.</t>
    </r>
  </si>
  <si>
    <t>23.02.060</t>
  </si>
  <si>
    <t>Janelas em madeira maciça (tipo cedro, embuia ou similar), incluindo batentes com 5 cm de espessura e guarnições (7 cm) , ferragens completas em latão, na cor preta:</t>
  </si>
  <si>
    <r>
      <t xml:space="preserve">J1- Janela de madeira de correr, </t>
    </r>
    <r>
      <rPr>
        <sz val="9"/>
        <rFont val="Arial"/>
        <family val="2"/>
      </rPr>
      <t xml:space="preserve">medindo 1,60 (largura) x 0,80 m (altura),  tipo correr e  vidro  internamente, completa com ferragens na cor preta. </t>
    </r>
  </si>
  <si>
    <t>24.01.010</t>
  </si>
  <si>
    <t>23.01.060</t>
  </si>
  <si>
    <t>28.01.030</t>
  </si>
  <si>
    <r>
      <t>Vidro liso transparente</t>
    </r>
    <r>
      <rPr>
        <sz val="9"/>
        <rFont val="Arial"/>
        <family val="2"/>
      </rPr>
      <t xml:space="preserve">, esp. 3mm, colocados com baguete de madeira para janelas J1 </t>
    </r>
  </si>
  <si>
    <t>26.01.020</t>
  </si>
  <si>
    <t>33.05.010</t>
  </si>
  <si>
    <t>33.03.760</t>
  </si>
  <si>
    <t>33.03.770</t>
  </si>
  <si>
    <t>05.04.060</t>
  </si>
  <si>
    <t>55.01.070</t>
  </si>
  <si>
    <t>55.01.100</t>
  </si>
  <si>
    <t>Depósitos  1,2 e 3 (inclinado)</t>
  </si>
  <si>
    <t>20.01.040</t>
  </si>
  <si>
    <t>11.18.040</t>
  </si>
  <si>
    <t>Suporte para 1 isoladores de baixa tensão com isolador tipo roldana com grampo</t>
  </si>
  <si>
    <t xml:space="preserve">Cabo multiplexado quatro vias (quadripolo) de 35mm </t>
  </si>
  <si>
    <t>41.10.240</t>
  </si>
  <si>
    <t>41.11.440</t>
  </si>
  <si>
    <t>41.11.060</t>
  </si>
  <si>
    <t>40.05.340</t>
  </si>
  <si>
    <t>46.02.060</t>
  </si>
  <si>
    <t>46.12.220</t>
  </si>
  <si>
    <t xml:space="preserve">número 2 para valas de drenagem, ao redor da edificação, </t>
  </si>
  <si>
    <t>08.05.100</t>
  </si>
  <si>
    <t>06.02.020</t>
  </si>
  <si>
    <t>06.12.020</t>
  </si>
  <si>
    <t>06.11.040</t>
  </si>
  <si>
    <t>10.01.040</t>
  </si>
  <si>
    <t>14.01.060</t>
  </si>
  <si>
    <t>pintura com tinta betuminosa</t>
  </si>
  <si>
    <t xml:space="preserve">Revestimento com argamassa impermeabilizante </t>
  </si>
  <si>
    <t>54.03.240</t>
  </si>
  <si>
    <t>32.17.010</t>
  </si>
  <si>
    <t>34.02.080</t>
  </si>
  <si>
    <r>
      <t>GramaSão Carlos</t>
    </r>
    <r>
      <rPr>
        <sz val="10"/>
        <rFont val="Arial"/>
        <family val="2"/>
      </rPr>
      <t xml:space="preserve"> em placas com terra vegetal (recobrimento) e adubo NPK </t>
    </r>
  </si>
  <si>
    <t>2.4</t>
  </si>
  <si>
    <t>2.5</t>
  </si>
  <si>
    <t>2.6</t>
  </si>
  <si>
    <t>Luminária em material resistente ao tempo aberta p/ iluminação pública, fixação em poste de eucalipto com lâmpada de led 100W</t>
  </si>
  <si>
    <r>
      <rPr>
        <b/>
        <sz val="9"/>
        <color indexed="8"/>
        <rFont val="Ecofont Vera Sans"/>
        <family val="2"/>
      </rPr>
      <t>Poste telecônico</t>
    </r>
    <r>
      <rPr>
        <sz val="9"/>
        <color indexed="8"/>
        <rFont val="Ecofont Vera Sans"/>
        <family val="2"/>
      </rPr>
      <t xml:space="preserve"> curvo em aço SAE 1010/1020 galvanizado a fogo, altura de 7,0 m</t>
    </r>
  </si>
  <si>
    <r>
      <rPr>
        <b/>
        <sz val="9"/>
        <color indexed="8"/>
        <rFont val="Ecofont Vera Sans"/>
        <family val="2"/>
      </rPr>
      <t xml:space="preserve">Suporte tubular </t>
    </r>
    <r>
      <rPr>
        <sz val="9"/>
        <color indexed="8"/>
        <rFont val="Ecofont Vera Sans"/>
        <family val="2"/>
      </rPr>
      <t>de fixação em poste para 1 luminária tipo pétala</t>
    </r>
  </si>
  <si>
    <t>sub- total:2</t>
  </si>
  <si>
    <t>sub- total:3</t>
  </si>
  <si>
    <t>BDI 30%</t>
  </si>
  <si>
    <t>6.2</t>
  </si>
  <si>
    <t>6.3</t>
  </si>
  <si>
    <t>7.2</t>
  </si>
  <si>
    <t>7.5</t>
  </si>
  <si>
    <t>7.6</t>
  </si>
  <si>
    <t>7.7</t>
  </si>
  <si>
    <t>7.8</t>
  </si>
  <si>
    <t>7.9</t>
  </si>
  <si>
    <t>7.10</t>
  </si>
  <si>
    <t>9.3</t>
  </si>
  <si>
    <t>12.2</t>
  </si>
  <si>
    <t>12.3</t>
  </si>
  <si>
    <t>12.4</t>
  </si>
  <si>
    <t>12.5</t>
  </si>
  <si>
    <t>12.6</t>
  </si>
  <si>
    <t>sub- total: 5</t>
  </si>
  <si>
    <t xml:space="preserve"> sub- total: 7</t>
  </si>
  <si>
    <t>sub- total: 8</t>
  </si>
  <si>
    <t>Portas em madeira maciça (tipo cedro, embuia ou similar), padrão veneziana, incluindo batentes com 5 cm de espessura e guarnições (7 cm), conforme detalhe de projeto e dobradiças em latão, na cor preta tipo palmela. Os batentes deverão ter largura da parede já com acabamento em tijolinho aparente e massa interna:</t>
  </si>
  <si>
    <r>
      <rPr>
        <b/>
        <sz val="9"/>
        <color indexed="8"/>
        <rFont val="Ecofont Vera Sans"/>
        <family val="2"/>
      </rPr>
      <t>Caixilho em ferro fixo</t>
    </r>
    <r>
      <rPr>
        <sz val="9"/>
        <color indexed="8"/>
        <rFont val="Ecofont Vera Sans"/>
        <family val="2"/>
      </rPr>
      <t>, tipo grade, medindo 1,60 (largura) x 0,80 m (altura).</t>
    </r>
  </si>
  <si>
    <t>13.2</t>
  </si>
  <si>
    <t>BDI = 30%</t>
  </si>
  <si>
    <t>BDI=30%</t>
  </si>
  <si>
    <t>indentificado por QL em chapa de 1mm de espessura para embutir tensão nominal 110/220V trifásico, montado e interligando os equipamentos  conforme desenho PE - 301 16 disjuntores</t>
  </si>
  <si>
    <t>37.03.200</t>
  </si>
  <si>
    <t>38.01.040</t>
  </si>
  <si>
    <t>38.01.060</t>
  </si>
  <si>
    <t>40.05.020</t>
  </si>
  <si>
    <t>40.05.040</t>
  </si>
  <si>
    <t>40.06.500</t>
  </si>
  <si>
    <t>cj</t>
  </si>
  <si>
    <t>diâmetro 3/4" branco</t>
  </si>
  <si>
    <t>diâmetro 1" branco</t>
  </si>
  <si>
    <t>40.04.460</t>
  </si>
  <si>
    <t>41.14.210</t>
  </si>
  <si>
    <r>
      <t>Terça 3</t>
    </r>
    <r>
      <rPr>
        <sz val="10"/>
        <rFont val="Arial"/>
        <family val="2"/>
      </rPr>
      <t xml:space="preserve"> , com 15 a 18 cm de diâmetro,  medindo 3,50 m </t>
    </r>
  </si>
  <si>
    <t>Peças com 3,00 m de comprimento</t>
  </si>
  <si>
    <r>
      <t>Terça 1</t>
    </r>
    <r>
      <rPr>
        <sz val="10"/>
        <rFont val="Arial"/>
        <family val="2"/>
      </rPr>
      <t>, com 15 a 18 cm de diâmetro, medindo 1,75 m</t>
    </r>
  </si>
  <si>
    <t>09.01.020</t>
  </si>
  <si>
    <t>11.01.100</t>
  </si>
  <si>
    <t>Concreto Estrutural preparado em betoneira fck &gt;= 20 MPa</t>
  </si>
  <si>
    <t>11.16.040</t>
  </si>
  <si>
    <t>5.2</t>
  </si>
  <si>
    <t>41.07.430</t>
  </si>
  <si>
    <t>39.02.016</t>
  </si>
  <si>
    <t>Cabo de cobre de 2,5 mm², isolamento 750 V - isolação em PVC 70°C</t>
  </si>
  <si>
    <t>41.31.042</t>
  </si>
  <si>
    <t>Armadura em barra de aço CA-50 (A ou B) fyk= 500 MPa</t>
  </si>
  <si>
    <r>
      <rPr>
        <b/>
        <sz val="10"/>
        <rFont val="Arial"/>
        <family val="2"/>
      </rPr>
      <t xml:space="preserve">Pilar </t>
    </r>
    <r>
      <rPr>
        <sz val="10"/>
        <rFont val="Arial"/>
        <family val="2"/>
      </rPr>
      <t>de eucalipto tratado de Ø 17 a 20 de 6,25m</t>
    </r>
  </si>
  <si>
    <r>
      <rPr>
        <b/>
        <sz val="10"/>
        <rFont val="Arial"/>
        <family val="2"/>
      </rPr>
      <t>Pilar</t>
    </r>
    <r>
      <rPr>
        <sz val="10"/>
        <rFont val="Arial"/>
        <family val="2"/>
      </rPr>
      <t xml:space="preserve"> de eucalipto tratado de Ø 17 a 20 de 1,60m</t>
    </r>
  </si>
  <si>
    <r>
      <rPr>
        <b/>
        <sz val="10"/>
        <rFont val="Arial"/>
        <family val="2"/>
      </rPr>
      <t>Pilar</t>
    </r>
    <r>
      <rPr>
        <sz val="10"/>
        <rFont val="Arial"/>
        <family val="2"/>
      </rPr>
      <t xml:space="preserve"> de eucalipto tratado de Ø 17 a 20 de 1,10 m</t>
    </r>
  </si>
  <si>
    <r>
      <rPr>
        <b/>
        <sz val="10"/>
        <rFont val="Arial"/>
        <family val="2"/>
      </rPr>
      <t xml:space="preserve">Pilar </t>
    </r>
    <r>
      <rPr>
        <sz val="10"/>
        <rFont val="Arial"/>
        <family val="2"/>
      </rPr>
      <t>de eucalipto tratado de Ø 17 a 20 de 3,50 m</t>
    </r>
  </si>
  <si>
    <r>
      <rPr>
        <b/>
        <sz val="10"/>
        <rFont val="Arial"/>
        <family val="2"/>
      </rPr>
      <t xml:space="preserve">Pilar </t>
    </r>
    <r>
      <rPr>
        <sz val="10"/>
        <rFont val="Arial"/>
        <family val="2"/>
      </rPr>
      <t>de eucalipto tratado de Ø 17 a 20 de 4,80m</t>
    </r>
  </si>
  <si>
    <t>7.1.1</t>
  </si>
  <si>
    <t>7.1.2</t>
  </si>
  <si>
    <t>7.1.3</t>
  </si>
  <si>
    <t>7.1.4</t>
  </si>
  <si>
    <t>7.1.5</t>
  </si>
  <si>
    <t>Etapas / Meses</t>
  </si>
  <si>
    <t>1.</t>
  </si>
  <si>
    <t>2.</t>
  </si>
  <si>
    <t>3.</t>
  </si>
  <si>
    <t xml:space="preserve">4. </t>
  </si>
  <si>
    <t>5.</t>
  </si>
  <si>
    <t>6.</t>
  </si>
  <si>
    <t xml:space="preserve">7. </t>
  </si>
  <si>
    <t xml:space="preserve">8. </t>
  </si>
  <si>
    <t xml:space="preserve">9. </t>
  </si>
  <si>
    <t>10.</t>
  </si>
  <si>
    <t xml:space="preserve">11. </t>
  </si>
  <si>
    <t>item</t>
  </si>
  <si>
    <t>Serviços Preliminares</t>
  </si>
  <si>
    <t>Sub-Item</t>
  </si>
  <si>
    <t>Item</t>
  </si>
  <si>
    <t>Discriminação</t>
  </si>
  <si>
    <t>Un.</t>
  </si>
  <si>
    <t>Quant.</t>
  </si>
  <si>
    <t>P.U.Mat.</t>
  </si>
  <si>
    <t>P.U.Serv</t>
  </si>
  <si>
    <t>P. Total</t>
  </si>
  <si>
    <t>Total de uma tesoura</t>
  </si>
  <si>
    <r>
      <t>Tesouras entre os eixos A e B nos</t>
    </r>
    <r>
      <rPr>
        <sz val="10"/>
        <rFont val="Arial"/>
        <family val="2"/>
      </rPr>
      <t xml:space="preserve"> eixos 1 à 6 em Eucalipto citriodora roliço, tratado em autoclave com CCA, com 6,25 de comprimento, por 1,50 de altura.</t>
    </r>
  </si>
  <si>
    <t>Telhado A  e B - caibro  peças medindo 4,60 m</t>
  </si>
  <si>
    <r>
      <t xml:space="preserve">Caibros </t>
    </r>
    <r>
      <rPr>
        <sz val="10"/>
        <rFont val="Arial"/>
        <family val="2"/>
      </rPr>
      <t xml:space="preserve">em Eucalipto citriodora roliço, tratado em autoclave com CCA,com peças de </t>
    </r>
    <r>
      <rPr>
        <b/>
        <sz val="10"/>
        <rFont val="Arial"/>
        <family val="2"/>
      </rPr>
      <t xml:space="preserve">12 cm de diâmetro </t>
    </r>
    <r>
      <rPr>
        <sz val="10"/>
        <rFont val="Arial"/>
        <family val="2"/>
      </rPr>
      <t xml:space="preserve">peças conforme detalhe projeto executivo fls. PA-0x  </t>
    </r>
  </si>
  <si>
    <t>sub- total: 09</t>
  </si>
  <si>
    <t>Concreto</t>
  </si>
  <si>
    <t xml:space="preserve">12. </t>
  </si>
  <si>
    <t>Alvenaria</t>
  </si>
  <si>
    <t>REVESTIMENTO DE PAREDES</t>
  </si>
  <si>
    <t>REVESTIMENTOS DE PISOS</t>
  </si>
  <si>
    <t>Revestimentos de Paredes, Pisos</t>
  </si>
  <si>
    <t xml:space="preserve"> e Prateleiras</t>
  </si>
  <si>
    <t>Cobertura</t>
  </si>
  <si>
    <t>Estrutura de Madeira</t>
  </si>
  <si>
    <t>Forro</t>
  </si>
  <si>
    <t xml:space="preserve">Esquadrias com ferragens de latão, </t>
  </si>
  <si>
    <t>fechaduras e vidro</t>
  </si>
  <si>
    <t>Elétrica</t>
  </si>
  <si>
    <t>Águas Pluviais</t>
  </si>
  <si>
    <t>Limpeza Final</t>
  </si>
  <si>
    <t>Pintura</t>
  </si>
  <si>
    <t xml:space="preserve">13. </t>
  </si>
  <si>
    <t>Implantação / Eletrificação / Acesso</t>
  </si>
  <si>
    <r>
      <t xml:space="preserve">Limpeza mecanizada de terreno, </t>
    </r>
    <r>
      <rPr>
        <sz val="9"/>
        <rFont val="Arial"/>
        <family val="2"/>
      </rPr>
      <t>inclusive troncos de até  Ø 15 cm</t>
    </r>
  </si>
  <si>
    <r>
      <t xml:space="preserve">Escavação corte e aterro mecanizado </t>
    </r>
    <r>
      <rPr>
        <sz val="9"/>
        <rFont val="Arial"/>
        <family val="2"/>
      </rPr>
      <t>em campo aberto, exceto rocha</t>
    </r>
  </si>
  <si>
    <r>
      <t xml:space="preserve">Espalhamento de solo </t>
    </r>
    <r>
      <rPr>
        <sz val="9"/>
        <rFont val="Arial"/>
        <family val="2"/>
      </rPr>
      <t>com compactação</t>
    </r>
  </si>
  <si>
    <t>Espessura de 19 cm bloco concreto (paredes internas e externas)</t>
  </si>
  <si>
    <t>Tomada</t>
  </si>
  <si>
    <t>Lâmpada LED soquete E-27</t>
  </si>
  <si>
    <t>Lâmpada led compacta eletrônica "2U", base E27 de 10 W - 100-240 V</t>
  </si>
  <si>
    <t>Cabos</t>
  </si>
  <si>
    <t>39.02.010</t>
  </si>
  <si>
    <t>Cabo de cobre de 1,5 mm², isolamento 750 V - isolação em PVC 70°C</t>
  </si>
  <si>
    <t>37.20.080</t>
  </si>
  <si>
    <t>Barra de neutro e/ou terra</t>
  </si>
  <si>
    <t>37.24.031</t>
  </si>
  <si>
    <t>Supressor de surto monofásico, Fase-Terra, In 4 a 11 kA, Imax. de surto de 12 até 15 kA</t>
  </si>
  <si>
    <t>37.17.060</t>
  </si>
  <si>
    <t>Dispositivo diferencial residual de 10 A x 30 mA - 2 polos</t>
  </si>
  <si>
    <t>1.5</t>
  </si>
  <si>
    <t>1.6</t>
  </si>
  <si>
    <t>1.7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</si>
  <si>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</si>
  <si>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</si>
  <si>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</si>
  <si>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</si>
  <si>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37.20.030</t>
  </si>
  <si>
    <t>Régua de bornes para 9 polos de 600 V / 50 A</t>
  </si>
  <si>
    <t>40.06.510</t>
  </si>
  <si>
    <t>Condulete em PVC de 3/4´ - 4x2 com tampa branco</t>
  </si>
  <si>
    <t>Condulete em PVC de 1´ - 4x4 com tampa branco</t>
  </si>
  <si>
    <t>Refletor LED retangular de sobrepor com difusor em acrílico translúcido, 5000 K, fluxo luminoso de 3000 a 3500 lm, potência de 30 W, 100-240V</t>
  </si>
  <si>
    <t>40.11.010</t>
  </si>
  <si>
    <t>Relé fotoelétrico 50/60 Hz 110/220 V - 1200 VA, completo</t>
  </si>
  <si>
    <t>Luminária sobrepor tipo calha aberta com aletas planas para 2 lâmpadas LED compactas de 10W cada</t>
  </si>
  <si>
    <t>TOTAL + ADM + BDI</t>
  </si>
  <si>
    <t>ADMINISTRAÇÃO=10%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</si>
</sst>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  <numFmt numFmtId="202" formatCode="&quot;R$&quot;\ #,##0.00"/>
    <numFmt numFmtId="203" formatCode="0.00000"/>
    <numFmt numFmtId="204" formatCode="0.0000"/>
    <numFmt numFmtId="205" formatCode="0.000"/>
    <numFmt numFmtId="206" formatCode="0.0%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"/>
      <color indexed="8"/>
      <name val="Ecofont Vera Sans"/>
      <family val="2"/>
    </font>
    <font>
      <sz val="10"/>
      <name val="Ecofont Vera Sans"/>
      <family val="2"/>
    </font>
    <font>
      <b/>
      <sz val="9"/>
      <color indexed="8"/>
      <name val="Ecofont Vera Sans"/>
      <family val="2"/>
    </font>
    <font>
      <sz val="9"/>
      <name val="Ecofont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Ecofont Ver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Ecofont Vera Sans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4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9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0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2" fontId="4" fillId="0" borderId="0" xfId="66" applyNumberFormat="1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2" fontId="15" fillId="0" borderId="0" xfId="51" applyNumberFormat="1" applyFont="1" applyBorder="1" applyAlignment="1">
      <alignment horizontal="center" vertical="center" wrapText="1"/>
      <protection/>
    </xf>
    <xf numFmtId="2" fontId="0" fillId="0" borderId="0" xfId="51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4" fontId="9" fillId="0" borderId="0" xfId="66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66" applyNumberFormat="1" applyFont="1" applyBorder="1" applyAlignment="1">
      <alignment horizontal="right" vertical="center" wrapText="1"/>
    </xf>
    <xf numFmtId="191" fontId="8" fillId="0" borderId="10" xfId="66" applyFont="1" applyBorder="1" applyAlignment="1" quotePrefix="1">
      <alignment horizontal="right" vertical="center"/>
    </xf>
    <xf numFmtId="191" fontId="8" fillId="0" borderId="0" xfId="66" applyFont="1" applyBorder="1" applyAlignment="1" quotePrefix="1">
      <alignment horizontal="right" vertical="center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1" fillId="0" borderId="0" xfId="51" applyFont="1" applyBorder="1" applyAlignment="1">
      <alignment horizontal="left" vertical="top" wrapText="1"/>
      <protection/>
    </xf>
    <xf numFmtId="0" fontId="1" fillId="0" borderId="11" xfId="5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" fontId="0" fillId="0" borderId="0" xfId="66" applyNumberFormat="1" applyFont="1" applyBorder="1" applyAlignment="1" applyProtection="1">
      <alignment horizontal="right" vertical="center" wrapText="1"/>
      <protection locked="0"/>
    </xf>
    <xf numFmtId="191" fontId="4" fillId="0" borderId="0" xfId="66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" fontId="4" fillId="0" borderId="0" xfId="66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/>
    </xf>
    <xf numFmtId="4" fontId="5" fillId="0" borderId="0" xfId="0" applyNumberFormat="1" applyFont="1" applyBorder="1" applyAlignment="1" quotePrefix="1">
      <alignment horizontal="left" vertical="center" wrapText="1"/>
    </xf>
    <xf numFmtId="4" fontId="4" fillId="0" borderId="0" xfId="0" applyNumberFormat="1" applyFont="1" applyBorder="1" applyAlignment="1" quotePrefix="1">
      <alignment horizontal="lef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" fontId="15" fillId="0" borderId="0" xfId="51" applyNumberFormat="1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2" fontId="1" fillId="0" borderId="0" xfId="51" applyNumberFormat="1" applyFont="1" applyBorder="1" applyAlignment="1" applyProtection="1">
      <alignment horizontal="left" vertical="center" wrapText="1"/>
      <protection/>
    </xf>
    <xf numFmtId="2" fontId="1" fillId="0" borderId="0" xfId="51" applyNumberFormat="1" applyFont="1" applyBorder="1" applyAlignment="1" applyProtection="1">
      <alignment horizontal="left" vertical="top" wrapText="1"/>
      <protection/>
    </xf>
    <xf numFmtId="2" fontId="0" fillId="0" borderId="0" xfId="51" applyNumberFormat="1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56" applyNumberFormat="1" applyFont="1" applyAlignment="1">
      <alignment horizontal="right" vertical="center" wrapText="1"/>
    </xf>
    <xf numFmtId="4" fontId="5" fillId="0" borderId="0" xfId="66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57" applyNumberFormat="1" applyFont="1" applyFill="1" applyBorder="1" applyAlignment="1">
      <alignment horizontal="center" vertical="center" wrapText="1"/>
    </xf>
    <xf numFmtId="4" fontId="0" fillId="0" borderId="0" xfId="57" applyNumberFormat="1" applyFont="1" applyFill="1" applyBorder="1" applyAlignment="1">
      <alignment horizontal="right" vertical="center" wrapText="1"/>
    </xf>
    <xf numFmtId="2" fontId="20" fillId="0" borderId="0" xfId="50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2" fontId="0" fillId="0" borderId="0" xfId="51" applyNumberFormat="1" applyFont="1" applyBorder="1" applyAlignment="1">
      <alignment horizontal="center" vertical="center" wrapText="1"/>
      <protection/>
    </xf>
    <xf numFmtId="2" fontId="0" fillId="0" borderId="0" xfId="51" applyNumberFormat="1" applyFont="1" applyBorder="1" applyAlignment="1" applyProtection="1">
      <alignment horizontal="left" vertical="center" wrapText="1"/>
      <protection/>
    </xf>
    <xf numFmtId="43" fontId="58" fillId="0" borderId="0" xfId="67" applyNumberFormat="1" applyFont="1" applyBorder="1" applyAlignment="1">
      <alignment vertical="center"/>
    </xf>
    <xf numFmtId="4" fontId="5" fillId="0" borderId="0" xfId="66" applyNumberFormat="1" applyFont="1" applyBorder="1" applyAlignment="1">
      <alignment horizontal="right" vertical="center" wrapText="1"/>
    </xf>
    <xf numFmtId="2" fontId="20" fillId="0" borderId="0" xfId="50" applyNumberFormat="1" applyFont="1" applyBorder="1" applyAlignment="1">
      <alignment vertical="center" wrapText="1"/>
      <protection/>
    </xf>
    <xf numFmtId="4" fontId="5" fillId="0" borderId="0" xfId="56" applyNumberFormat="1" applyFont="1" applyBorder="1" applyAlignment="1">
      <alignment horizontal="right" vertical="center" wrapText="1"/>
    </xf>
    <xf numFmtId="4" fontId="5" fillId="0" borderId="0" xfId="56" applyNumberFormat="1" applyFont="1" applyFill="1" applyBorder="1" applyAlignment="1">
      <alignment horizontal="right" vertical="center" wrapText="1"/>
    </xf>
    <xf numFmtId="0" fontId="1" fillId="0" borderId="0" xfId="51" applyFont="1" applyBorder="1" applyAlignment="1" applyProtection="1">
      <alignment horizontal="center" vertical="center" wrapText="1"/>
      <protection/>
    </xf>
    <xf numFmtId="4" fontId="4" fillId="0" borderId="0" xfId="56" applyNumberFormat="1" applyFont="1" applyAlignment="1">
      <alignment horizontal="right" vertical="center" wrapText="1"/>
    </xf>
    <xf numFmtId="4" fontId="0" fillId="0" borderId="12" xfId="57" applyNumberFormat="1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59" fillId="0" borderId="0" xfId="66" applyNumberFormat="1" applyFont="1" applyFill="1" applyBorder="1" applyAlignment="1">
      <alignment horizontal="right" vertical="center" wrapText="1"/>
    </xf>
    <xf numFmtId="2" fontId="59" fillId="0" borderId="0" xfId="0" applyNumberFormat="1" applyFont="1" applyFill="1" applyBorder="1" applyAlignment="1">
      <alignment horizontal="right" vertical="center" wrapText="1"/>
    </xf>
    <xf numFmtId="2" fontId="22" fillId="0" borderId="0" xfId="50" applyNumberFormat="1" applyFont="1" applyBorder="1" applyAlignment="1">
      <alignment horizontal="center" vertical="center"/>
      <protection/>
    </xf>
    <xf numFmtId="2" fontId="22" fillId="0" borderId="0" xfId="50" applyNumberFormat="1" applyFont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wrapText="1"/>
    </xf>
    <xf numFmtId="2" fontId="1" fillId="0" borderId="0" xfId="51" applyNumberFormat="1" applyFont="1" applyBorder="1" applyAlignment="1">
      <alignment horizontal="center" vertical="center" wrapText="1"/>
      <protection/>
    </xf>
    <xf numFmtId="2" fontId="17" fillId="0" borderId="0" xfId="51" applyNumberFormat="1" applyFont="1" applyBorder="1" applyAlignment="1">
      <alignment horizontal="center" vertical="center" wrapText="1"/>
      <protection/>
    </xf>
    <xf numFmtId="192" fontId="1" fillId="0" borderId="0" xfId="51" applyNumberFormat="1" applyFont="1" applyBorder="1" applyAlignment="1">
      <alignment horizontal="center" vertical="center" wrapText="1"/>
      <protection/>
    </xf>
    <xf numFmtId="4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4" fillId="0" borderId="12" xfId="56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56" applyNumberFormat="1" applyFont="1" applyFill="1" applyBorder="1" applyAlignment="1">
      <alignment horizontal="right" vertical="center" wrapText="1"/>
    </xf>
    <xf numFmtId="4" fontId="4" fillId="33" borderId="15" xfId="56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5" fillId="33" borderId="0" xfId="56" applyNumberFormat="1" applyFont="1" applyFill="1" applyBorder="1" applyAlignment="1">
      <alignment horizontal="right" vertical="center" wrapText="1"/>
    </xf>
    <xf numFmtId="4" fontId="4" fillId="33" borderId="12" xfId="56" applyNumberFormat="1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4" fontId="5" fillId="33" borderId="13" xfId="56" applyNumberFormat="1" applyFont="1" applyFill="1" applyBorder="1" applyAlignment="1">
      <alignment horizontal="right" vertical="center" wrapText="1"/>
    </xf>
    <xf numFmtId="4" fontId="5" fillId="33" borderId="17" xfId="56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1" fontId="5" fillId="0" borderId="0" xfId="56" applyFont="1" applyBorder="1" applyAlignment="1">
      <alignment horizontal="left" vertical="center" wrapText="1"/>
    </xf>
    <xf numFmtId="4" fontId="60" fillId="0" borderId="0" xfId="0" applyNumberFormat="1" applyFont="1" applyBorder="1" applyAlignment="1">
      <alignment horizontal="left" vertical="center" wrapText="1"/>
    </xf>
    <xf numFmtId="4" fontId="59" fillId="0" borderId="0" xfId="66" applyNumberFormat="1" applyFont="1" applyBorder="1" applyAlignment="1">
      <alignment horizontal="right" vertical="center" wrapText="1"/>
    </xf>
    <xf numFmtId="4" fontId="60" fillId="0" borderId="12" xfId="66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66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4" fontId="9" fillId="33" borderId="16" xfId="0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/>
    </xf>
    <xf numFmtId="191" fontId="5" fillId="33" borderId="15" xfId="66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4" fontId="5" fillId="33" borderId="12" xfId="53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2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vertical="center"/>
    </xf>
    <xf numFmtId="191" fontId="5" fillId="33" borderId="17" xfId="66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4" fontId="12" fillId="0" borderId="12" xfId="66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191" fontId="5" fillId="33" borderId="15" xfId="66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4" fontId="5" fillId="33" borderId="12" xfId="53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/>
    </xf>
    <xf numFmtId="191" fontId="5" fillId="33" borderId="17" xfId="66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 quotePrefix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 quotePrefix="1">
      <alignment horizontal="left" vertical="top" wrapText="1"/>
    </xf>
    <xf numFmtId="4" fontId="4" fillId="0" borderId="0" xfId="66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top" wrapText="1"/>
    </xf>
    <xf numFmtId="4" fontId="4" fillId="0" borderId="12" xfId="66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2" fontId="9" fillId="0" borderId="0" xfId="0" applyNumberFormat="1" applyFont="1" applyBorder="1" applyAlignment="1">
      <alignment horizontal="right" vertical="top" wrapText="1"/>
    </xf>
    <xf numFmtId="2" fontId="9" fillId="33" borderId="10" xfId="0" applyNumberFormat="1" applyFont="1" applyFill="1" applyBorder="1" applyAlignment="1">
      <alignment horizontal="right" vertical="top" wrapText="1"/>
    </xf>
    <xf numFmtId="2" fontId="9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2" fontId="12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1" fontId="8" fillId="0" borderId="13" xfId="66" applyFont="1" applyBorder="1" applyAlignment="1" quotePrefix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4" fontId="18" fillId="0" borderId="31" xfId="66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2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" fontId="8" fillId="0" borderId="15" xfId="66" applyNumberFormat="1" applyFont="1" applyBorder="1" applyAlignment="1">
      <alignment horizontal="right" vertical="center"/>
    </xf>
    <xf numFmtId="4" fontId="8" fillId="0" borderId="12" xfId="53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" fontId="18" fillId="0" borderId="12" xfId="66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4" fillId="0" borderId="0" xfId="66" applyNumberFormat="1" applyFont="1" applyBorder="1" applyAlignment="1">
      <alignment horizontal="center" vertical="center" wrapText="1"/>
    </xf>
    <xf numFmtId="4" fontId="9" fillId="0" borderId="0" xfId="66" applyNumberFormat="1" applyFont="1" applyBorder="1" applyAlignment="1">
      <alignment horizontal="center" vertical="center" wrapText="1"/>
    </xf>
    <xf numFmtId="4" fontId="4" fillId="0" borderId="0" xfId="66" applyNumberFormat="1" applyFont="1" applyFill="1" applyBorder="1" applyAlignment="1">
      <alignment horizontal="center" vertical="center" wrapText="1"/>
    </xf>
    <xf numFmtId="4" fontId="9" fillId="0" borderId="0" xfId="66" applyNumberFormat="1" applyFont="1" applyFill="1" applyBorder="1" applyAlignment="1">
      <alignment horizontal="center" vertical="center" wrapText="1"/>
    </xf>
    <xf numFmtId="4" fontId="12" fillId="0" borderId="0" xfId="66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0" fillId="0" borderId="0" xfId="51" applyNumberFormat="1" applyFont="1" applyBorder="1" applyAlignment="1">
      <alignment horizontal="center" vertical="center" wrapText="1"/>
      <protection/>
    </xf>
    <xf numFmtId="4" fontId="15" fillId="0" borderId="0" xfId="51" applyNumberFormat="1" applyFont="1" applyBorder="1" applyAlignment="1">
      <alignment horizontal="center" vertical="center" wrapText="1"/>
      <protection/>
    </xf>
    <xf numFmtId="4" fontId="15" fillId="33" borderId="10" xfId="66" applyNumberFormat="1" applyFont="1" applyFill="1" applyBorder="1" applyAlignment="1">
      <alignment horizontal="center" vertical="center" wrapText="1"/>
    </xf>
    <xf numFmtId="4" fontId="15" fillId="33" borderId="0" xfId="66" applyNumberFormat="1" applyFont="1" applyFill="1" applyBorder="1" applyAlignment="1">
      <alignment horizontal="center" vertical="center" wrapText="1"/>
    </xf>
    <xf numFmtId="4" fontId="9" fillId="33" borderId="13" xfId="66" applyNumberFormat="1" applyFont="1" applyFill="1" applyBorder="1" applyAlignment="1">
      <alignment horizontal="center" vertical="center" wrapText="1"/>
    </xf>
    <xf numFmtId="4" fontId="9" fillId="0" borderId="0" xfId="66" applyNumberFormat="1" applyFont="1" applyAlignment="1">
      <alignment horizontal="center" vertical="center" wrapText="1"/>
    </xf>
    <xf numFmtId="4" fontId="4" fillId="0" borderId="0" xfId="66" applyNumberFormat="1" applyFont="1" applyBorder="1" applyAlignment="1">
      <alignment vertical="center" wrapText="1"/>
    </xf>
    <xf numFmtId="4" fontId="4" fillId="0" borderId="0" xfId="66" applyNumberFormat="1" applyFont="1" applyFill="1" applyBorder="1" applyAlignment="1">
      <alignment vertical="center" wrapText="1"/>
    </xf>
    <xf numFmtId="4" fontId="9" fillId="0" borderId="0" xfId="66" applyNumberFormat="1" applyFont="1" applyBorder="1" applyAlignment="1">
      <alignment vertical="center" wrapText="1"/>
    </xf>
    <xf numFmtId="43" fontId="21" fillId="34" borderId="0" xfId="51" applyNumberFormat="1" applyFont="1" applyFill="1" applyBorder="1" applyAlignment="1" applyProtection="1" quotePrefix="1">
      <alignment vertical="center" wrapText="1"/>
      <protection/>
    </xf>
    <xf numFmtId="4" fontId="15" fillId="33" borderId="10" xfId="66" applyNumberFormat="1" applyFont="1" applyFill="1" applyBorder="1" applyAlignment="1">
      <alignment vertical="center" wrapText="1"/>
    </xf>
    <xf numFmtId="4" fontId="0" fillId="33" borderId="15" xfId="53" applyNumberFormat="1" applyFont="1" applyFill="1" applyBorder="1" applyAlignment="1">
      <alignment vertical="center" wrapText="1"/>
    </xf>
    <xf numFmtId="4" fontId="15" fillId="33" borderId="0" xfId="66" applyNumberFormat="1" applyFont="1" applyFill="1" applyBorder="1" applyAlignment="1">
      <alignment vertical="center" wrapText="1"/>
    </xf>
    <xf numFmtId="4" fontId="0" fillId="33" borderId="12" xfId="53" applyNumberFormat="1" applyFont="1" applyFill="1" applyBorder="1" applyAlignment="1">
      <alignment vertical="center" wrapText="1"/>
    </xf>
    <xf numFmtId="4" fontId="1" fillId="33" borderId="12" xfId="53" applyNumberFormat="1" applyFont="1" applyFill="1" applyBorder="1" applyAlignment="1">
      <alignment vertical="center" wrapText="1"/>
    </xf>
    <xf numFmtId="4" fontId="9" fillId="33" borderId="13" xfId="66" applyNumberFormat="1" applyFont="1" applyFill="1" applyBorder="1" applyAlignment="1">
      <alignment vertical="center" wrapText="1"/>
    </xf>
    <xf numFmtId="4" fontId="9" fillId="33" borderId="17" xfId="66" applyNumberFormat="1" applyFont="1" applyFill="1" applyBorder="1" applyAlignment="1">
      <alignment vertical="center" wrapText="1"/>
    </xf>
    <xf numFmtId="4" fontId="9" fillId="0" borderId="0" xfId="66" applyNumberFormat="1" applyFont="1" applyAlignment="1">
      <alignment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0" xfId="51" applyNumberFormat="1" applyFont="1" applyBorder="1" applyAlignment="1">
      <alignment horizontal="center" vertical="center" wrapText="1"/>
      <protection/>
    </xf>
    <xf numFmtId="2" fontId="12" fillId="0" borderId="0" xfId="51" applyNumberFormat="1" applyFont="1" applyBorder="1" applyAlignment="1">
      <alignment horizontal="center" vertical="center" wrapText="1"/>
      <protection/>
    </xf>
    <xf numFmtId="4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12" xfId="66" applyNumberFormat="1" applyFont="1" applyBorder="1" applyAlignment="1">
      <alignment vertical="center" wrapText="1"/>
    </xf>
    <xf numFmtId="4" fontId="0" fillId="0" borderId="12" xfId="57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0" borderId="12" xfId="66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9" fillId="0" borderId="12" xfId="66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60" fillId="0" borderId="12" xfId="66" applyNumberFormat="1" applyFont="1" applyBorder="1" applyAlignment="1">
      <alignment vertical="center" wrapText="1"/>
    </xf>
    <xf numFmtId="4" fontId="5" fillId="0" borderId="12" xfId="66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1" fillId="35" borderId="22" xfId="0" applyNumberFormat="1" applyFont="1" applyFill="1" applyBorder="1" applyAlignment="1">
      <alignment horizontal="center" vertical="center" wrapText="1"/>
    </xf>
    <xf numFmtId="2" fontId="1" fillId="35" borderId="24" xfId="0" applyNumberFormat="1" applyFont="1" applyFill="1" applyBorder="1" applyAlignment="1">
      <alignment horizontal="center" vertical="center"/>
    </xf>
    <xf numFmtId="4" fontId="1" fillId="35" borderId="29" xfId="0" applyNumberFormat="1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horizontal="center" vertical="center" wrapText="1"/>
    </xf>
    <xf numFmtId="2" fontId="1" fillId="35" borderId="29" xfId="0" applyNumberFormat="1" applyFont="1" applyFill="1" applyBorder="1" applyAlignment="1">
      <alignment horizontal="center" vertical="center" wrapText="1"/>
    </xf>
    <xf numFmtId="4" fontId="1" fillId="35" borderId="2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3" fontId="23" fillId="0" borderId="0" xfId="67" applyNumberFormat="1" applyFont="1" applyBorder="1" applyAlignment="1">
      <alignment vertical="center"/>
    </xf>
    <xf numFmtId="4" fontId="18" fillId="0" borderId="30" xfId="66" applyNumberFormat="1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 wrapText="1"/>
    </xf>
    <xf numFmtId="4" fontId="0" fillId="0" borderId="0" xfId="57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4" fontId="5" fillId="0" borderId="0" xfId="66" applyNumberFormat="1" applyFont="1" applyBorder="1" applyAlignment="1">
      <alignment vertical="center" wrapText="1"/>
    </xf>
    <xf numFmtId="4" fontId="0" fillId="0" borderId="0" xfId="51" applyNumberFormat="1" applyFont="1" applyBorder="1" applyAlignment="1" applyProtection="1">
      <alignment vertical="center" wrapText="1"/>
      <protection/>
    </xf>
    <xf numFmtId="4" fontId="0" fillId="0" borderId="0" xfId="51" applyNumberFormat="1" applyFont="1" applyBorder="1" applyAlignment="1">
      <alignment vertical="center" wrapText="1"/>
      <protection/>
    </xf>
    <xf numFmtId="4" fontId="0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8" fillId="0" borderId="12" xfId="66" applyNumberFormat="1" applyFont="1" applyBorder="1" applyAlignment="1">
      <alignment horizontal="right" vertical="center"/>
    </xf>
    <xf numFmtId="191" fontId="8" fillId="0" borderId="0" xfId="66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18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36" borderId="0" xfId="0" applyFont="1" applyFill="1" applyAlignment="1">
      <alignment horizontal="center" vertical="center" wrapText="1"/>
    </xf>
    <xf numFmtId="9" fontId="6" fillId="0" borderId="0" xfId="53" applyFont="1" applyAlignment="1">
      <alignment horizontal="right"/>
    </xf>
    <xf numFmtId="10" fontId="6" fillId="0" borderId="0" xfId="53" applyNumberFormat="1" applyFont="1" applyAlignment="1">
      <alignment horizontal="right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Caragua1" xfId="51"/>
    <cellStyle name="Nota" xfId="52"/>
    <cellStyle name="Percent" xfId="53"/>
    <cellStyle name="Saída" xfId="54"/>
    <cellStyle name="Comma [0]" xfId="55"/>
    <cellStyle name="Separador de milhares_Implantação" xfId="56"/>
    <cellStyle name="Separador de milhares_SSebastiao SedeRev 01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A1:AA38"/>
  <sheetViews>
    <sheetView showGridLines="0" showZeros="0" tabSelected="1" view="pageBreakPreview" zoomScale="60" zoomScaleNormal="80" zoomScalePageLayoutView="0" workbookViewId="0" topLeftCell="A1">
      <selection activeCell="E34" sqref="E34"/>
    </sheetView>
  </sheetViews>
  <sheetFormatPr defaultColWidth="11.421875" defaultRowHeight="16.5" customHeight="1"/>
  <cols>
    <col min="1" max="1" width="6.7109375" style="0" customWidth="1"/>
    <col min="2" max="2" width="45.7109375" style="1" customWidth="1"/>
    <col min="3" max="22" width="9.8515625" style="1" customWidth="1"/>
    <col min="23" max="23" width="18.7109375" style="59" customWidth="1"/>
    <col min="24" max="24" width="8.57421875" style="6" customWidth="1"/>
    <col min="25" max="25" width="16.421875" style="2" customWidth="1"/>
    <col min="26" max="26" width="18.57421875" style="2" customWidth="1"/>
    <col min="27" max="27" width="11.421875" style="2" customWidth="1"/>
  </cols>
  <sheetData>
    <row r="1" spans="1:27" s="7" customFormat="1" ht="16.5" customHeight="1" thickBot="1">
      <c r="A1" s="276" t="s">
        <v>289</v>
      </c>
      <c r="B1" s="245" t="s">
        <v>277</v>
      </c>
      <c r="C1" s="356" t="s">
        <v>40</v>
      </c>
      <c r="D1" s="357"/>
      <c r="E1" s="357"/>
      <c r="F1" s="358"/>
      <c r="G1" s="356" t="s">
        <v>41</v>
      </c>
      <c r="H1" s="357"/>
      <c r="I1" s="357"/>
      <c r="J1" s="358"/>
      <c r="K1" s="356" t="s">
        <v>42</v>
      </c>
      <c r="L1" s="357"/>
      <c r="M1" s="357"/>
      <c r="N1" s="358"/>
      <c r="O1" s="356" t="s">
        <v>43</v>
      </c>
      <c r="P1" s="357"/>
      <c r="Q1" s="357"/>
      <c r="R1" s="358"/>
      <c r="S1" s="356" t="s">
        <v>44</v>
      </c>
      <c r="T1" s="357"/>
      <c r="U1" s="357"/>
      <c r="V1" s="358"/>
      <c r="W1" s="246" t="s">
        <v>45</v>
      </c>
      <c r="X1" s="244"/>
      <c r="Y1" s="21"/>
      <c r="Z1" s="16"/>
      <c r="AA1" s="16"/>
    </row>
    <row r="2" spans="1:27" s="11" customFormat="1" ht="16.5" customHeight="1">
      <c r="A2" s="279" t="s">
        <v>278</v>
      </c>
      <c r="B2" s="260" t="s">
        <v>290</v>
      </c>
      <c r="C2" s="336">
        <f>Y2/2</f>
        <v>1732.6</v>
      </c>
      <c r="D2" s="337">
        <f>Y2/2</f>
        <v>1732.6</v>
      </c>
      <c r="E2" s="252"/>
      <c r="F2" s="275"/>
      <c r="G2" s="259"/>
      <c r="H2" s="252"/>
      <c r="I2" s="252"/>
      <c r="J2" s="275"/>
      <c r="K2" s="259"/>
      <c r="L2" s="252"/>
      <c r="M2" s="252"/>
      <c r="N2" s="275"/>
      <c r="O2" s="259"/>
      <c r="P2" s="252"/>
      <c r="Q2" s="252"/>
      <c r="R2" s="275"/>
      <c r="S2" s="259"/>
      <c r="T2" s="252"/>
      <c r="U2" s="334">
        <v>600</v>
      </c>
      <c r="V2" s="335">
        <v>600</v>
      </c>
      <c r="W2" s="342">
        <f>Arquitetura!J11</f>
        <v>4665.2</v>
      </c>
      <c r="X2" s="8"/>
      <c r="Y2" s="9">
        <f>W2-V2-U2</f>
        <v>3465.2</v>
      </c>
      <c r="Z2" s="10">
        <f>SUM(C2:V2)</f>
        <v>4665.2</v>
      </c>
      <c r="AA2" s="10"/>
    </row>
    <row r="3" spans="1:27" s="11" customFormat="1" ht="16.5" customHeight="1" thickBot="1">
      <c r="A3" s="340"/>
      <c r="B3" s="261"/>
      <c r="C3" s="255"/>
      <c r="D3" s="256"/>
      <c r="E3" s="256"/>
      <c r="F3" s="257"/>
      <c r="G3" s="255"/>
      <c r="H3" s="256"/>
      <c r="I3" s="256"/>
      <c r="J3" s="257"/>
      <c r="K3" s="255"/>
      <c r="L3" s="256"/>
      <c r="M3" s="256"/>
      <c r="N3" s="257"/>
      <c r="O3" s="255"/>
      <c r="P3" s="256"/>
      <c r="Q3" s="256"/>
      <c r="R3" s="257"/>
      <c r="S3" s="255"/>
      <c r="T3" s="256"/>
      <c r="U3" s="256"/>
      <c r="V3" s="257"/>
      <c r="W3" s="262"/>
      <c r="X3" s="8"/>
      <c r="Y3" s="9"/>
      <c r="Z3" s="10"/>
      <c r="AA3" s="10"/>
    </row>
    <row r="4" spans="1:27" s="11" customFormat="1" ht="16.5" customHeight="1">
      <c r="A4" s="277" t="s">
        <v>279</v>
      </c>
      <c r="B4" s="260" t="s">
        <v>321</v>
      </c>
      <c r="C4" s="336">
        <f>AA4/5</f>
        <v>1614.4612</v>
      </c>
      <c r="D4" s="337">
        <f>AA4/5</f>
        <v>1614.4612</v>
      </c>
      <c r="E4" s="337">
        <f>AA4/5</f>
        <v>1614.4612</v>
      </c>
      <c r="F4" s="339">
        <f>AA4/5</f>
        <v>1614.4612</v>
      </c>
      <c r="G4" s="336">
        <f>AA4/5</f>
        <v>1614.4612</v>
      </c>
      <c r="H4" s="252"/>
      <c r="I4" s="252"/>
      <c r="J4" s="254"/>
      <c r="K4" s="259"/>
      <c r="L4" s="252"/>
      <c r="M4" s="252"/>
      <c r="N4" s="254"/>
      <c r="O4" s="259"/>
      <c r="P4" s="252"/>
      <c r="Q4" s="252"/>
      <c r="R4" s="254"/>
      <c r="S4" s="259"/>
      <c r="T4" s="337">
        <f>Y4/3</f>
        <v>2011.3433333333332</v>
      </c>
      <c r="U4" s="337">
        <f>Y4/3</f>
        <v>2011.3433333333332</v>
      </c>
      <c r="V4" s="339">
        <f>Y4/3</f>
        <v>2011.3433333333332</v>
      </c>
      <c r="W4" s="342">
        <f>Implant!J39</f>
        <v>14106.336</v>
      </c>
      <c r="X4" s="8"/>
      <c r="Y4" s="9">
        <v>6034.03</v>
      </c>
      <c r="Z4" s="10">
        <f>SUM(C4:V4)</f>
        <v>14106.336</v>
      </c>
      <c r="AA4" s="10">
        <f>W4-Y4</f>
        <v>8072.306</v>
      </c>
    </row>
    <row r="5" spans="1:27" s="11" customFormat="1" ht="16.5" customHeight="1" thickBot="1">
      <c r="A5" s="277"/>
      <c r="B5" s="261"/>
      <c r="C5" s="255"/>
      <c r="D5" s="256"/>
      <c r="E5" s="256"/>
      <c r="F5" s="257"/>
      <c r="G5" s="255"/>
      <c r="H5" s="256"/>
      <c r="I5" s="256"/>
      <c r="J5" s="257"/>
      <c r="K5" s="255"/>
      <c r="L5" s="256"/>
      <c r="M5" s="256"/>
      <c r="N5" s="257"/>
      <c r="O5" s="255"/>
      <c r="P5" s="256"/>
      <c r="Q5" s="256"/>
      <c r="R5" s="257"/>
      <c r="S5" s="255"/>
      <c r="T5" s="256"/>
      <c r="U5" s="256"/>
      <c r="V5" s="257"/>
      <c r="W5" s="262"/>
      <c r="X5" s="8"/>
      <c r="Y5" s="9"/>
      <c r="Z5" s="10"/>
      <c r="AA5" s="10"/>
    </row>
    <row r="6" spans="1:27" s="11" customFormat="1" ht="15.75" customHeight="1">
      <c r="A6" s="279" t="s">
        <v>280</v>
      </c>
      <c r="B6" s="260" t="s">
        <v>304</v>
      </c>
      <c r="C6" s="259"/>
      <c r="D6" s="252"/>
      <c r="E6" s="252"/>
      <c r="F6" s="339">
        <f>W6/6</f>
        <v>5081.7540666666655</v>
      </c>
      <c r="G6" s="336">
        <f>W6/6</f>
        <v>5081.7540666666655</v>
      </c>
      <c r="H6" s="337">
        <f>W6/6</f>
        <v>5081.7540666666655</v>
      </c>
      <c r="I6" s="337">
        <f>W6/6</f>
        <v>5081.7540666666655</v>
      </c>
      <c r="J6" s="339">
        <f>W6/6</f>
        <v>5081.7540666666655</v>
      </c>
      <c r="K6" s="336">
        <f>W6/6</f>
        <v>5081.7540666666655</v>
      </c>
      <c r="L6" s="252"/>
      <c r="M6" s="252"/>
      <c r="N6" s="254"/>
      <c r="O6" s="259"/>
      <c r="P6" s="252"/>
      <c r="Q6" s="252"/>
      <c r="R6" s="254"/>
      <c r="S6" s="253"/>
      <c r="T6" s="247"/>
      <c r="U6" s="247"/>
      <c r="V6" s="258"/>
      <c r="W6" s="342">
        <f>Concreto!J40</f>
        <v>30490.524399999995</v>
      </c>
      <c r="X6" s="8"/>
      <c r="Y6" s="9"/>
      <c r="Z6" s="10">
        <f>SUM(C6:V6)</f>
        <v>30490.52439999999</v>
      </c>
      <c r="AA6" s="10"/>
    </row>
    <row r="7" spans="1:27" s="11" customFormat="1" ht="16.5" customHeight="1" thickBot="1">
      <c r="A7" s="340"/>
      <c r="B7" s="261"/>
      <c r="C7" s="255"/>
      <c r="D7" s="256"/>
      <c r="E7" s="256"/>
      <c r="F7" s="257"/>
      <c r="G7" s="255"/>
      <c r="H7" s="256"/>
      <c r="I7" s="256"/>
      <c r="J7" s="257"/>
      <c r="K7" s="255"/>
      <c r="L7" s="256"/>
      <c r="M7" s="256"/>
      <c r="N7" s="257"/>
      <c r="O7" s="255"/>
      <c r="P7" s="256"/>
      <c r="Q7" s="256"/>
      <c r="R7" s="257"/>
      <c r="S7" s="266"/>
      <c r="T7" s="267"/>
      <c r="U7" s="267"/>
      <c r="V7" s="268"/>
      <c r="W7" s="262"/>
      <c r="X7" s="8"/>
      <c r="Y7" s="9"/>
      <c r="Z7" s="10"/>
      <c r="AA7" s="10"/>
    </row>
    <row r="8" spans="1:27" s="11" customFormat="1" ht="16.5" customHeight="1">
      <c r="A8" s="277" t="s">
        <v>281</v>
      </c>
      <c r="B8" s="260" t="s">
        <v>306</v>
      </c>
      <c r="C8" s="259"/>
      <c r="D8" s="252"/>
      <c r="E8" s="252"/>
      <c r="F8" s="254"/>
      <c r="G8" s="259"/>
      <c r="H8" s="252"/>
      <c r="I8" s="252"/>
      <c r="J8" s="254"/>
      <c r="K8" s="336">
        <f>W8/4</f>
        <v>2530.3596000000002</v>
      </c>
      <c r="L8" s="337">
        <f>W8/4</f>
        <v>2530.3596000000002</v>
      </c>
      <c r="M8" s="337">
        <f>W8/4</f>
        <v>2530.3596000000002</v>
      </c>
      <c r="N8" s="339">
        <f>W8/4</f>
        <v>2530.3596000000002</v>
      </c>
      <c r="O8" s="259"/>
      <c r="P8" s="252"/>
      <c r="Q8" s="252"/>
      <c r="R8" s="254"/>
      <c r="S8" s="259"/>
      <c r="T8" s="252"/>
      <c r="U8" s="252"/>
      <c r="V8" s="254"/>
      <c r="W8" s="342">
        <f>Arquitetura!J18</f>
        <v>10121.438400000001</v>
      </c>
      <c r="X8" s="8"/>
      <c r="Y8" s="9"/>
      <c r="Z8" s="10">
        <f>SUM(C8:V8)</f>
        <v>10121.438400000001</v>
      </c>
      <c r="AA8" s="10"/>
    </row>
    <row r="9" spans="1:27" s="11" customFormat="1" ht="16.5" customHeight="1" thickBot="1">
      <c r="A9" s="277"/>
      <c r="B9" s="261"/>
      <c r="C9" s="255"/>
      <c r="D9" s="256"/>
      <c r="E9" s="256"/>
      <c r="F9" s="257"/>
      <c r="G9" s="255"/>
      <c r="H9" s="256"/>
      <c r="I9" s="256"/>
      <c r="J9" s="257"/>
      <c r="K9" s="255"/>
      <c r="L9" s="256"/>
      <c r="M9" s="256"/>
      <c r="N9" s="257"/>
      <c r="O9" s="255"/>
      <c r="P9" s="256"/>
      <c r="Q9" s="256"/>
      <c r="R9" s="257"/>
      <c r="S9" s="255"/>
      <c r="T9" s="256"/>
      <c r="U9" s="256"/>
      <c r="V9" s="257"/>
      <c r="W9" s="262"/>
      <c r="X9" s="8"/>
      <c r="Y9" s="9"/>
      <c r="Z9" s="10">
        <f aca="true" t="shared" si="0" ref="Z9:Z27">SUM(C9:V9)</f>
        <v>0</v>
      </c>
      <c r="AA9" s="10"/>
    </row>
    <row r="10" spans="1:27" s="11" customFormat="1" ht="16.5" customHeight="1">
      <c r="A10" s="279" t="s">
        <v>282</v>
      </c>
      <c r="B10" s="260" t="s">
        <v>309</v>
      </c>
      <c r="C10" s="259"/>
      <c r="D10" s="252"/>
      <c r="E10" s="252"/>
      <c r="F10" s="254"/>
      <c r="G10" s="259"/>
      <c r="H10" s="252"/>
      <c r="I10" s="252"/>
      <c r="J10" s="254"/>
      <c r="K10" s="259"/>
      <c r="L10" s="252"/>
      <c r="M10" s="252"/>
      <c r="N10" s="254"/>
      <c r="O10" s="336">
        <f>W10/6</f>
        <v>13967.833666666667</v>
      </c>
      <c r="P10" s="337">
        <f>W10/6</f>
        <v>13967.833666666667</v>
      </c>
      <c r="Q10" s="337">
        <f>W10/6</f>
        <v>13967.833666666667</v>
      </c>
      <c r="R10" s="339">
        <f>W10/6</f>
        <v>13967.833666666667</v>
      </c>
      <c r="S10" s="336">
        <f>W10/6</f>
        <v>13967.833666666667</v>
      </c>
      <c r="T10" s="337">
        <f>W10/6</f>
        <v>13967.833666666667</v>
      </c>
      <c r="U10" s="252"/>
      <c r="V10" s="254"/>
      <c r="W10" s="342">
        <f>Arquitetura!J32+Arquitetura!J48+Arquitetura!J54</f>
        <v>83807.00200000001</v>
      </c>
      <c r="X10" s="8"/>
      <c r="Y10" s="9"/>
      <c r="Z10" s="10">
        <f t="shared" si="0"/>
        <v>83807.00200000001</v>
      </c>
      <c r="AA10" s="10"/>
    </row>
    <row r="11" spans="1:27" s="11" customFormat="1" ht="16.5" customHeight="1" thickBot="1">
      <c r="A11" s="340"/>
      <c r="B11" s="261" t="s">
        <v>310</v>
      </c>
      <c r="C11" s="255"/>
      <c r="D11" s="256"/>
      <c r="E11" s="256"/>
      <c r="F11" s="257"/>
      <c r="G11" s="255"/>
      <c r="H11" s="256"/>
      <c r="I11" s="256"/>
      <c r="J11" s="257"/>
      <c r="K11" s="255"/>
      <c r="L11" s="256"/>
      <c r="M11" s="256"/>
      <c r="N11" s="257"/>
      <c r="O11" s="255"/>
      <c r="P11" s="256"/>
      <c r="Q11" s="256"/>
      <c r="R11" s="257"/>
      <c r="S11" s="255"/>
      <c r="T11" s="256"/>
      <c r="U11" s="256"/>
      <c r="V11" s="257"/>
      <c r="W11" s="262"/>
      <c r="X11" s="8"/>
      <c r="Y11" s="9"/>
      <c r="Z11" s="10">
        <f t="shared" si="0"/>
        <v>0</v>
      </c>
      <c r="AA11" s="10"/>
    </row>
    <row r="12" spans="1:27" s="11" customFormat="1" ht="16.5" customHeight="1">
      <c r="A12" s="277" t="s">
        <v>283</v>
      </c>
      <c r="B12" s="260" t="s">
        <v>311</v>
      </c>
      <c r="C12" s="259"/>
      <c r="D12" s="252"/>
      <c r="E12" s="252"/>
      <c r="F12" s="254"/>
      <c r="G12" s="259"/>
      <c r="H12" s="252"/>
      <c r="I12" s="252"/>
      <c r="J12" s="254"/>
      <c r="K12" s="259"/>
      <c r="L12" s="252"/>
      <c r="M12" s="252"/>
      <c r="N12" s="254"/>
      <c r="O12" s="338">
        <f>W12/4</f>
        <v>1782.5425000000002</v>
      </c>
      <c r="P12" s="334">
        <f>W12/4</f>
        <v>1782.5425000000002</v>
      </c>
      <c r="Q12" s="334">
        <f>W12/4</f>
        <v>1782.5425000000002</v>
      </c>
      <c r="R12" s="335">
        <f>W12/4</f>
        <v>1782.5425000000002</v>
      </c>
      <c r="S12" s="259"/>
      <c r="T12" s="252"/>
      <c r="U12" s="252"/>
      <c r="V12" s="254"/>
      <c r="W12" s="342">
        <f>Arquitetura!J64</f>
        <v>7130.170000000001</v>
      </c>
      <c r="X12" s="8"/>
      <c r="Y12" s="9"/>
      <c r="Z12" s="10">
        <f t="shared" si="0"/>
        <v>7130.170000000001</v>
      </c>
      <c r="AA12" s="10"/>
    </row>
    <row r="13" spans="1:27" s="11" customFormat="1" ht="16.5" customHeight="1" thickBot="1">
      <c r="A13" s="277"/>
      <c r="B13" s="261"/>
      <c r="C13" s="255"/>
      <c r="D13" s="256"/>
      <c r="E13" s="256"/>
      <c r="F13" s="257"/>
      <c r="G13" s="255"/>
      <c r="H13" s="256"/>
      <c r="I13" s="256"/>
      <c r="J13" s="257"/>
      <c r="K13" s="255"/>
      <c r="L13" s="256"/>
      <c r="M13" s="256"/>
      <c r="N13" s="257"/>
      <c r="O13" s="255"/>
      <c r="P13" s="256"/>
      <c r="Q13" s="256"/>
      <c r="R13" s="257"/>
      <c r="S13" s="255"/>
      <c r="T13" s="256"/>
      <c r="U13" s="256"/>
      <c r="V13" s="257"/>
      <c r="W13" s="262"/>
      <c r="X13" s="8"/>
      <c r="Y13" s="9"/>
      <c r="Z13" s="10">
        <f t="shared" si="0"/>
        <v>0</v>
      </c>
      <c r="AA13" s="10"/>
    </row>
    <row r="14" spans="1:27" s="11" customFormat="1" ht="16.5" customHeight="1">
      <c r="A14" s="279" t="s">
        <v>284</v>
      </c>
      <c r="B14" s="260" t="s">
        <v>312</v>
      </c>
      <c r="C14" s="253"/>
      <c r="D14" s="247"/>
      <c r="E14" s="247"/>
      <c r="F14" s="258"/>
      <c r="G14" s="259"/>
      <c r="H14" s="252"/>
      <c r="I14" s="252"/>
      <c r="J14" s="254"/>
      <c r="K14" s="259"/>
      <c r="L14" s="337">
        <f>W14/4</f>
        <v>5315.341666666665</v>
      </c>
      <c r="M14" s="337">
        <f>W14/4</f>
        <v>5315.341666666665</v>
      </c>
      <c r="N14" s="339">
        <f>W14/4</f>
        <v>5315.341666666665</v>
      </c>
      <c r="O14" s="336">
        <f>W14/4</f>
        <v>5315.341666666665</v>
      </c>
      <c r="P14" s="252"/>
      <c r="Q14" s="252"/>
      <c r="R14" s="254"/>
      <c r="S14" s="259"/>
      <c r="T14" s="252"/>
      <c r="U14" s="252"/>
      <c r="V14" s="254"/>
      <c r="W14" s="342">
        <f>Arquitetura!J99</f>
        <v>21261.36666666666</v>
      </c>
      <c r="X14" s="8"/>
      <c r="Y14" s="9"/>
      <c r="Z14" s="10">
        <f t="shared" si="0"/>
        <v>21261.36666666666</v>
      </c>
      <c r="AA14" s="10"/>
    </row>
    <row r="15" spans="1:27" s="11" customFormat="1" ht="16.5" customHeight="1" thickBot="1">
      <c r="A15" s="340"/>
      <c r="B15" s="261"/>
      <c r="C15" s="266"/>
      <c r="D15" s="267"/>
      <c r="E15" s="267"/>
      <c r="F15" s="268"/>
      <c r="G15" s="255"/>
      <c r="H15" s="256"/>
      <c r="I15" s="256"/>
      <c r="J15" s="257"/>
      <c r="K15" s="255"/>
      <c r="L15" s="256"/>
      <c r="M15" s="256"/>
      <c r="N15" s="257"/>
      <c r="O15" s="255"/>
      <c r="P15" s="256"/>
      <c r="Q15" s="256"/>
      <c r="R15" s="257"/>
      <c r="S15" s="255"/>
      <c r="T15" s="256"/>
      <c r="U15" s="256"/>
      <c r="V15" s="257"/>
      <c r="W15" s="262"/>
      <c r="X15" s="8"/>
      <c r="Y15" s="9"/>
      <c r="Z15" s="10">
        <f t="shared" si="0"/>
        <v>0</v>
      </c>
      <c r="AA15" s="10"/>
    </row>
    <row r="16" spans="1:27" s="11" customFormat="1" ht="16.5" customHeight="1">
      <c r="A16" s="277" t="s">
        <v>285</v>
      </c>
      <c r="B16" s="260" t="s">
        <v>313</v>
      </c>
      <c r="C16" s="259"/>
      <c r="D16" s="252"/>
      <c r="E16" s="252"/>
      <c r="F16" s="254"/>
      <c r="G16" s="259"/>
      <c r="H16" s="252"/>
      <c r="I16" s="252"/>
      <c r="J16" s="254"/>
      <c r="K16" s="259"/>
      <c r="L16" s="252"/>
      <c r="M16" s="252"/>
      <c r="N16" s="254"/>
      <c r="O16" s="259"/>
      <c r="P16" s="252"/>
      <c r="Q16" s="252"/>
      <c r="R16" s="254"/>
      <c r="S16" s="259"/>
      <c r="T16" s="337">
        <f>W16/2</f>
        <v>2572.075</v>
      </c>
      <c r="U16" s="337">
        <f>W16/2</f>
        <v>2572.075</v>
      </c>
      <c r="V16" s="254"/>
      <c r="W16" s="342">
        <f>Arquitetura!J104</f>
        <v>5144.15</v>
      </c>
      <c r="X16" s="8"/>
      <c r="Y16" s="9"/>
      <c r="Z16" s="10">
        <f t="shared" si="0"/>
        <v>5144.15</v>
      </c>
      <c r="AA16" s="10"/>
    </row>
    <row r="17" spans="1:27" s="11" customFormat="1" ht="16.5" customHeight="1" thickBot="1">
      <c r="A17" s="277"/>
      <c r="B17" s="261"/>
      <c r="C17" s="255"/>
      <c r="D17" s="256"/>
      <c r="E17" s="256"/>
      <c r="F17" s="257"/>
      <c r="G17" s="255"/>
      <c r="H17" s="256"/>
      <c r="I17" s="256"/>
      <c r="J17" s="257"/>
      <c r="K17" s="255"/>
      <c r="L17" s="256"/>
      <c r="M17" s="256"/>
      <c r="N17" s="257"/>
      <c r="O17" s="255"/>
      <c r="P17" s="256"/>
      <c r="Q17" s="256"/>
      <c r="R17" s="257"/>
      <c r="S17" s="255"/>
      <c r="T17" s="256"/>
      <c r="U17" s="256"/>
      <c r="V17" s="257"/>
      <c r="W17" s="262"/>
      <c r="X17" s="8"/>
      <c r="Y17" s="9"/>
      <c r="Z17" s="10">
        <f t="shared" si="0"/>
        <v>0</v>
      </c>
      <c r="AA17" s="10"/>
    </row>
    <row r="18" spans="1:27" s="11" customFormat="1" ht="16.5" customHeight="1">
      <c r="A18" s="279" t="s">
        <v>286</v>
      </c>
      <c r="B18" s="260" t="s">
        <v>314</v>
      </c>
      <c r="C18" s="253"/>
      <c r="D18" s="247"/>
      <c r="E18" s="247"/>
      <c r="F18" s="258"/>
      <c r="G18" s="253"/>
      <c r="H18" s="247"/>
      <c r="I18" s="247"/>
      <c r="J18" s="258"/>
      <c r="K18" s="253"/>
      <c r="L18" s="247"/>
      <c r="M18" s="247"/>
      <c r="N18" s="258"/>
      <c r="O18" s="259"/>
      <c r="P18" s="252"/>
      <c r="Q18" s="252"/>
      <c r="R18" s="254"/>
      <c r="S18" s="336">
        <f>W18/3</f>
        <v>2968.2019999999998</v>
      </c>
      <c r="T18" s="337">
        <f>W18/3</f>
        <v>2968.2019999999998</v>
      </c>
      <c r="U18" s="337">
        <f>W18/3</f>
        <v>2968.2019999999998</v>
      </c>
      <c r="V18" s="254"/>
      <c r="W18" s="342">
        <f>Arquitetura!J117+Arquitetura!J124+Arquitetura!J130</f>
        <v>8904.606</v>
      </c>
      <c r="X18" s="8"/>
      <c r="Y18" s="9"/>
      <c r="Z18" s="10">
        <f t="shared" si="0"/>
        <v>8904.606</v>
      </c>
      <c r="AA18" s="10"/>
    </row>
    <row r="19" spans="1:27" s="11" customFormat="1" ht="16.5" customHeight="1" thickBot="1">
      <c r="A19" s="340"/>
      <c r="B19" s="261" t="s">
        <v>315</v>
      </c>
      <c r="C19" s="266"/>
      <c r="D19" s="267"/>
      <c r="E19" s="267"/>
      <c r="F19" s="268"/>
      <c r="G19" s="266"/>
      <c r="H19" s="267"/>
      <c r="I19" s="267"/>
      <c r="J19" s="268"/>
      <c r="K19" s="266"/>
      <c r="L19" s="267"/>
      <c r="M19" s="267"/>
      <c r="N19" s="268"/>
      <c r="O19" s="255"/>
      <c r="P19" s="256"/>
      <c r="Q19" s="256"/>
      <c r="R19" s="257"/>
      <c r="S19" s="255"/>
      <c r="T19" s="256"/>
      <c r="U19" s="256"/>
      <c r="V19" s="257"/>
      <c r="W19" s="262"/>
      <c r="X19" s="8"/>
      <c r="Y19" s="9"/>
      <c r="Z19" s="10">
        <f t="shared" si="0"/>
        <v>0</v>
      </c>
      <c r="AA19" s="10"/>
    </row>
    <row r="20" spans="1:27" s="11" customFormat="1" ht="16.5" customHeight="1">
      <c r="A20" s="277" t="s">
        <v>287</v>
      </c>
      <c r="B20" s="260" t="s">
        <v>316</v>
      </c>
      <c r="C20" s="259"/>
      <c r="D20" s="252"/>
      <c r="E20" s="252"/>
      <c r="F20" s="254"/>
      <c r="G20" s="259"/>
      <c r="H20" s="252"/>
      <c r="I20" s="252"/>
      <c r="J20" s="254"/>
      <c r="K20" s="259"/>
      <c r="L20" s="252"/>
      <c r="M20" s="334">
        <f>W20/4</f>
        <v>1721.015</v>
      </c>
      <c r="N20" s="335">
        <f>W20/4</f>
        <v>1721.015</v>
      </c>
      <c r="O20" s="338">
        <f>W20/4</f>
        <v>1721.015</v>
      </c>
      <c r="P20" s="334">
        <f>W20/4</f>
        <v>1721.015</v>
      </c>
      <c r="Q20" s="252"/>
      <c r="R20" s="254"/>
      <c r="S20" s="259"/>
      <c r="T20" s="252"/>
      <c r="U20" s="252"/>
      <c r="V20" s="254"/>
      <c r="W20" s="342">
        <f>Elétrica!J41</f>
        <v>6884.06</v>
      </c>
      <c r="X20" s="8"/>
      <c r="Y20" s="9"/>
      <c r="Z20" s="10">
        <f t="shared" si="0"/>
        <v>6884.06</v>
      </c>
      <c r="AA20" s="10"/>
    </row>
    <row r="21" spans="1:27" s="11" customFormat="1" ht="16.5" customHeight="1" thickBot="1">
      <c r="A21" s="277"/>
      <c r="B21" s="261"/>
      <c r="C21" s="263"/>
      <c r="D21" s="264"/>
      <c r="E21" s="264"/>
      <c r="F21" s="265"/>
      <c r="G21" s="263"/>
      <c r="H21" s="264"/>
      <c r="I21" s="264"/>
      <c r="J21" s="265"/>
      <c r="K21" s="263"/>
      <c r="L21" s="264"/>
      <c r="M21" s="264"/>
      <c r="N21" s="265"/>
      <c r="O21" s="255"/>
      <c r="P21" s="256"/>
      <c r="Q21" s="256"/>
      <c r="R21" s="257"/>
      <c r="S21" s="255"/>
      <c r="T21" s="256"/>
      <c r="U21" s="256"/>
      <c r="V21" s="257"/>
      <c r="W21" s="262"/>
      <c r="X21" s="8"/>
      <c r="Y21" s="9"/>
      <c r="Z21" s="10">
        <f t="shared" si="0"/>
        <v>0</v>
      </c>
      <c r="AA21" s="10"/>
    </row>
    <row r="22" spans="1:27" s="11" customFormat="1" ht="16.5" customHeight="1">
      <c r="A22" s="279" t="s">
        <v>288</v>
      </c>
      <c r="B22" s="260" t="s">
        <v>317</v>
      </c>
      <c r="C22" s="259"/>
      <c r="D22" s="252"/>
      <c r="E22" s="252"/>
      <c r="F22" s="254"/>
      <c r="G22" s="259"/>
      <c r="H22" s="337">
        <f>W22/4</f>
        <v>1715.5194999999999</v>
      </c>
      <c r="I22" s="337">
        <f>W22/4</f>
        <v>1715.5194999999999</v>
      </c>
      <c r="J22" s="339">
        <f>W22/4</f>
        <v>1715.5194999999999</v>
      </c>
      <c r="K22" s="336">
        <f>W22/4</f>
        <v>1715.5194999999999</v>
      </c>
      <c r="L22" s="252"/>
      <c r="M22" s="252"/>
      <c r="N22" s="254"/>
      <c r="O22" s="259"/>
      <c r="P22" s="252"/>
      <c r="Q22" s="252"/>
      <c r="R22" s="254"/>
      <c r="S22" s="259"/>
      <c r="T22" s="252"/>
      <c r="U22" s="252"/>
      <c r="V22" s="254"/>
      <c r="W22" s="342">
        <f>Drenagem!J15</f>
        <v>6862.0779999999995</v>
      </c>
      <c r="X22" s="8"/>
      <c r="Y22" s="9"/>
      <c r="Z22" s="10">
        <f t="shared" si="0"/>
        <v>6862.0779999999995</v>
      </c>
      <c r="AA22" s="10"/>
    </row>
    <row r="23" spans="1:27" s="11" customFormat="1" ht="16.5" customHeight="1" thickBot="1">
      <c r="A23" s="340"/>
      <c r="B23" s="261"/>
      <c r="C23" s="263"/>
      <c r="D23" s="264"/>
      <c r="E23" s="264"/>
      <c r="F23" s="265"/>
      <c r="G23" s="263"/>
      <c r="H23" s="264"/>
      <c r="I23" s="264"/>
      <c r="J23" s="265"/>
      <c r="K23" s="263"/>
      <c r="L23" s="264"/>
      <c r="M23" s="264"/>
      <c r="N23" s="265"/>
      <c r="O23" s="255"/>
      <c r="P23" s="256"/>
      <c r="Q23" s="256"/>
      <c r="R23" s="257"/>
      <c r="S23" s="255"/>
      <c r="T23" s="256"/>
      <c r="U23" s="256"/>
      <c r="V23" s="257"/>
      <c r="W23" s="262"/>
      <c r="X23" s="8"/>
      <c r="Y23" s="9"/>
      <c r="Z23" s="10">
        <f t="shared" si="0"/>
        <v>0</v>
      </c>
      <c r="AA23" s="10"/>
    </row>
    <row r="24" spans="1:27" s="11" customFormat="1" ht="16.5" customHeight="1">
      <c r="A24" s="279" t="s">
        <v>305</v>
      </c>
      <c r="B24" s="260" t="s">
        <v>319</v>
      </c>
      <c r="C24" s="259"/>
      <c r="D24" s="252"/>
      <c r="E24" s="252"/>
      <c r="F24" s="254"/>
      <c r="G24" s="259"/>
      <c r="H24" s="252"/>
      <c r="I24" s="252"/>
      <c r="J24" s="254"/>
      <c r="K24" s="259"/>
      <c r="L24" s="252"/>
      <c r="M24" s="252"/>
      <c r="N24" s="254"/>
      <c r="O24" s="259"/>
      <c r="P24" s="252"/>
      <c r="Q24" s="252"/>
      <c r="R24" s="339">
        <f>W24/4</f>
        <v>3057.0460000000003</v>
      </c>
      <c r="S24" s="336">
        <f>W24/4</f>
        <v>3057.0460000000003</v>
      </c>
      <c r="T24" s="337">
        <f>W24/4</f>
        <v>3057.0460000000003</v>
      </c>
      <c r="U24" s="337">
        <f>W24/4</f>
        <v>3057.0460000000003</v>
      </c>
      <c r="V24" s="254"/>
      <c r="W24" s="342">
        <f>Arquitetura!J145</f>
        <v>12228.184000000001</v>
      </c>
      <c r="X24" s="8"/>
      <c r="Y24" s="9"/>
      <c r="Z24" s="10">
        <f t="shared" si="0"/>
        <v>12228.184000000001</v>
      </c>
      <c r="AA24" s="10"/>
    </row>
    <row r="25" spans="1:27" s="11" customFormat="1" ht="16.5" customHeight="1" thickBot="1">
      <c r="A25" s="340"/>
      <c r="B25" s="261"/>
      <c r="C25" s="263"/>
      <c r="D25" s="264"/>
      <c r="E25" s="264"/>
      <c r="F25" s="265"/>
      <c r="G25" s="263"/>
      <c r="H25" s="264"/>
      <c r="I25" s="264"/>
      <c r="J25" s="265"/>
      <c r="K25" s="263"/>
      <c r="L25" s="264"/>
      <c r="M25" s="264"/>
      <c r="N25" s="265"/>
      <c r="O25" s="255"/>
      <c r="P25" s="256"/>
      <c r="Q25" s="256"/>
      <c r="R25" s="257"/>
      <c r="S25" s="255"/>
      <c r="T25" s="256"/>
      <c r="U25" s="256"/>
      <c r="V25" s="257"/>
      <c r="W25" s="262"/>
      <c r="X25" s="8"/>
      <c r="Y25" s="9"/>
      <c r="Z25" s="10">
        <f t="shared" si="0"/>
        <v>0</v>
      </c>
      <c r="AA25" s="10"/>
    </row>
    <row r="26" spans="1:27" s="11" customFormat="1" ht="16.5" customHeight="1">
      <c r="A26" s="332" t="s">
        <v>320</v>
      </c>
      <c r="B26" s="260" t="s">
        <v>318</v>
      </c>
      <c r="C26" s="259"/>
      <c r="D26" s="252"/>
      <c r="E26" s="252"/>
      <c r="F26" s="254"/>
      <c r="G26" s="259"/>
      <c r="H26" s="252"/>
      <c r="I26" s="252"/>
      <c r="J26" s="254"/>
      <c r="K26" s="259"/>
      <c r="L26" s="252"/>
      <c r="M26" s="252"/>
      <c r="N26" s="254"/>
      <c r="O26" s="259"/>
      <c r="P26" s="252"/>
      <c r="Q26" s="252"/>
      <c r="R26" s="254"/>
      <c r="S26" s="259"/>
      <c r="T26" s="252"/>
      <c r="U26" s="252"/>
      <c r="V26" s="339">
        <f>W26</f>
        <v>1172.176</v>
      </c>
      <c r="W26" s="342">
        <f>Arquitetura!J155</f>
        <v>1172.176</v>
      </c>
      <c r="X26" s="8"/>
      <c r="Y26" s="9"/>
      <c r="Z26" s="10">
        <f t="shared" si="0"/>
        <v>1172.176</v>
      </c>
      <c r="AA26" s="10"/>
    </row>
    <row r="27" spans="1:27" s="11" customFormat="1" ht="16.5" customHeight="1" thickBot="1">
      <c r="A27" s="333"/>
      <c r="B27" s="261"/>
      <c r="C27" s="255"/>
      <c r="D27" s="256"/>
      <c r="E27" s="256"/>
      <c r="F27" s="257"/>
      <c r="G27" s="255"/>
      <c r="H27" s="256"/>
      <c r="I27" s="256"/>
      <c r="J27" s="257"/>
      <c r="K27" s="255"/>
      <c r="L27" s="256"/>
      <c r="M27" s="256"/>
      <c r="N27" s="257"/>
      <c r="O27" s="255"/>
      <c r="P27" s="256"/>
      <c r="Q27" s="256"/>
      <c r="R27" s="257"/>
      <c r="S27" s="255"/>
      <c r="T27" s="256"/>
      <c r="U27" s="256"/>
      <c r="V27" s="257"/>
      <c r="W27" s="262"/>
      <c r="X27" s="8"/>
      <c r="Y27" s="9"/>
      <c r="Z27" s="10">
        <f t="shared" si="0"/>
        <v>0</v>
      </c>
      <c r="AA27" s="10"/>
    </row>
    <row r="28" spans="1:27" s="11" customFormat="1" ht="16.5" customHeight="1" thickBot="1">
      <c r="A28" s="70"/>
      <c r="B28" s="2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280"/>
      <c r="X28" s="8"/>
      <c r="Y28" s="9"/>
      <c r="Z28" s="10"/>
      <c r="AA28" s="10"/>
    </row>
    <row r="29" spans="2:27" s="70" customFormat="1" ht="16.5" customHeight="1" thickBot="1">
      <c r="B29" s="269"/>
      <c r="C29" s="353">
        <f>SUM(C2:F27)</f>
        <v>15004.798866666664</v>
      </c>
      <c r="D29" s="354"/>
      <c r="E29" s="354"/>
      <c r="F29" s="355"/>
      <c r="G29" s="353">
        <f>SUM(G2:J27)</f>
        <v>27088.035966666655</v>
      </c>
      <c r="H29" s="354"/>
      <c r="I29" s="354"/>
      <c r="J29" s="355"/>
      <c r="K29" s="353">
        <f>SUM(K2:N27)</f>
        <v>36306.76696666666</v>
      </c>
      <c r="L29" s="354"/>
      <c r="M29" s="354"/>
      <c r="N29" s="355"/>
      <c r="O29" s="353">
        <f>SUM(O2:R27)</f>
        <v>74815.92233333335</v>
      </c>
      <c r="P29" s="354"/>
      <c r="Q29" s="354"/>
      <c r="R29" s="355"/>
      <c r="S29" s="353">
        <f>SUM(S2:V27)</f>
        <v>59561.76733333333</v>
      </c>
      <c r="T29" s="354"/>
      <c r="U29" s="354"/>
      <c r="V29" s="355"/>
      <c r="W29" s="280"/>
      <c r="X29" s="270"/>
      <c r="Y29" s="73">
        <f>SUM(W2:W27)</f>
        <v>212777.2914666667</v>
      </c>
      <c r="Z29" s="69">
        <f>SUM(C29:V29)</f>
        <v>212777.29146666665</v>
      </c>
      <c r="AA29" s="69"/>
    </row>
    <row r="30" spans="2:27" s="70" customFormat="1" ht="16.5" customHeight="1" thickBot="1">
      <c r="B30" s="269"/>
      <c r="W30" s="280"/>
      <c r="X30" s="270"/>
      <c r="Y30" s="73"/>
      <c r="Z30" s="69"/>
      <c r="AA30" s="69"/>
    </row>
    <row r="31" spans="1:27" s="11" customFormat="1" ht="16.5" customHeight="1">
      <c r="A31" s="70"/>
      <c r="B31" s="24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271"/>
      <c r="R31" s="19"/>
      <c r="S31" s="19"/>
      <c r="T31" s="19"/>
      <c r="U31" s="19"/>
      <c r="V31" s="57" t="s">
        <v>37</v>
      </c>
      <c r="W31" s="272">
        <f>SUM(W2:W27)</f>
        <v>212777.2914666667</v>
      </c>
      <c r="X31" s="8"/>
      <c r="Y31" s="9"/>
      <c r="Z31" s="10"/>
      <c r="AA31" s="10"/>
    </row>
    <row r="32" spans="1:27" s="11" customFormat="1" ht="16.5" customHeight="1">
      <c r="A32" s="70"/>
      <c r="B32" s="248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50"/>
      <c r="R32" s="70"/>
      <c r="S32" s="70"/>
      <c r="T32" s="70"/>
      <c r="U32" s="70"/>
      <c r="V32" s="352" t="s">
        <v>355</v>
      </c>
      <c r="W32" s="351">
        <f>W31*0.1</f>
        <v>21277.729146666672</v>
      </c>
      <c r="X32" s="8"/>
      <c r="Y32" s="9"/>
      <c r="Z32" s="10"/>
      <c r="AA32" s="10"/>
    </row>
    <row r="33" spans="1:27" s="14" customFormat="1" ht="16.5" customHeight="1">
      <c r="A33" s="80"/>
      <c r="B33" s="24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49"/>
      <c r="R33" s="20"/>
      <c r="S33" s="20"/>
      <c r="T33" s="20"/>
      <c r="U33" s="20"/>
      <c r="V33" s="58" t="s">
        <v>241</v>
      </c>
      <c r="W33" s="273">
        <f>(W31+W32)*0.3</f>
        <v>70216.50618400001</v>
      </c>
      <c r="X33" s="12"/>
      <c r="Y33" s="13"/>
      <c r="Z33" s="13"/>
      <c r="AA33" s="13"/>
    </row>
    <row r="34" spans="1:27" s="14" customFormat="1" ht="16.5" customHeight="1" thickBot="1">
      <c r="A34" s="80"/>
      <c r="B34" s="250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50"/>
      <c r="R34" s="243"/>
      <c r="S34" s="243"/>
      <c r="T34" s="243"/>
      <c r="U34" s="243"/>
      <c r="V34" s="251" t="s">
        <v>354</v>
      </c>
      <c r="W34" s="274">
        <f>SUM(W31:W33)</f>
        <v>304271.5267973334</v>
      </c>
      <c r="X34" s="12"/>
      <c r="Y34" s="13"/>
      <c r="Z34" s="13"/>
      <c r="AA34" s="13"/>
    </row>
    <row r="35" spans="1:2" ht="16.5" customHeight="1">
      <c r="A35" s="242"/>
      <c r="B35" s="278"/>
    </row>
    <row r="37" ht="16.5" customHeight="1">
      <c r="W37" s="361"/>
    </row>
    <row r="38" ht="16.5" customHeight="1">
      <c r="W38" s="360"/>
    </row>
  </sheetData>
  <sheetProtection/>
  <mergeCells count="10">
    <mergeCell ref="G29:J29"/>
    <mergeCell ref="K29:N29"/>
    <mergeCell ref="O29:R29"/>
    <mergeCell ref="S29:V29"/>
    <mergeCell ref="S1:V1"/>
    <mergeCell ref="C1:F1"/>
    <mergeCell ref="G1:J1"/>
    <mergeCell ref="K1:N1"/>
    <mergeCell ref="O1:R1"/>
    <mergeCell ref="C29:F29"/>
  </mergeCells>
  <printOptions horizontalCentered="1"/>
  <pageMargins left="0.5118110236220472" right="0.4330708661417323" top="1.5748031496062993" bottom="0.4330708661417323" header="0.7086614173228347" footer="0"/>
  <pageSetup orientation="landscape" paperSize="9" scale="50" r:id="rId1"/>
  <headerFooter alignWithMargins="0">
    <oddHeader>&amp;L&amp;11SECRETARIA DO MEIO AMBIENTE
Fundação Florestal
SEI - Setor de Engenharia e Infraestrutura
&amp;C&amp;11P. E. DO RIO TURVO
Núcleo Capelinha
&amp;"Arial,Negrito"GARAGEM / DEPÓSITO&amp;R&amp;"Arial,Negrito"CRONOGRAMA FÍSICO-FINANCEIRO&amp;"Arial,Normal" 
CPOS 172
</oddHeader>
    <oddFooter>&amp;Rpágina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Zeros="0"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5.7109375" style="33" customWidth="1"/>
    <col min="2" max="2" width="5.8515625" style="33" customWidth="1"/>
    <col min="3" max="3" width="14.57421875" style="33" customWidth="1"/>
    <col min="4" max="4" width="63.421875" style="35" customWidth="1"/>
    <col min="5" max="5" width="3.57421875" style="33" customWidth="1"/>
    <col min="6" max="6" width="7.28125" style="105" customWidth="1"/>
    <col min="7" max="7" width="10.140625" style="105" customWidth="1"/>
    <col min="8" max="8" width="8.421875" style="105" customWidth="1"/>
    <col min="9" max="9" width="8.140625" style="105" customWidth="1"/>
    <col min="10" max="10" width="10.7109375" style="124" customWidth="1"/>
    <col min="11" max="11" width="14.140625" style="34" customWidth="1"/>
    <col min="12" max="16384" width="9.140625" style="60" customWidth="1"/>
  </cols>
  <sheetData>
    <row r="1" spans="1:11" s="33" customFormat="1" ht="24.75" thickBot="1">
      <c r="A1" s="168" t="s">
        <v>292</v>
      </c>
      <c r="B1" s="169" t="s">
        <v>291</v>
      </c>
      <c r="C1" s="169" t="s">
        <v>137</v>
      </c>
      <c r="D1" s="170" t="s">
        <v>293</v>
      </c>
      <c r="E1" s="169" t="s">
        <v>294</v>
      </c>
      <c r="F1" s="286" t="s">
        <v>295</v>
      </c>
      <c r="G1" s="312" t="s">
        <v>296</v>
      </c>
      <c r="H1" s="312" t="s">
        <v>26</v>
      </c>
      <c r="I1" s="312" t="s">
        <v>297</v>
      </c>
      <c r="J1" s="313" t="s">
        <v>298</v>
      </c>
      <c r="K1" s="34"/>
    </row>
    <row r="2" spans="1:10" ht="4.5" customHeight="1">
      <c r="A2" s="160"/>
      <c r="B2" s="63"/>
      <c r="C2" s="63"/>
      <c r="D2" s="66"/>
      <c r="E2" s="63"/>
      <c r="F2" s="121"/>
      <c r="G2" s="121"/>
      <c r="H2" s="121"/>
      <c r="I2" s="121"/>
      <c r="J2" s="143"/>
    </row>
    <row r="3" spans="1:11" ht="12.75">
      <c r="A3" s="160">
        <v>1</v>
      </c>
      <c r="B3" s="63"/>
      <c r="C3" s="63"/>
      <c r="D3" s="281" t="s">
        <v>110</v>
      </c>
      <c r="E3" s="63"/>
      <c r="F3" s="121"/>
      <c r="G3" s="121"/>
      <c r="H3" s="121"/>
      <c r="I3" s="121"/>
      <c r="J3" s="143"/>
      <c r="K3" s="49"/>
    </row>
    <row r="4" spans="1:11" ht="4.5" customHeight="1">
      <c r="A4" s="160"/>
      <c r="B4" s="63"/>
      <c r="C4" s="63"/>
      <c r="D4" s="66"/>
      <c r="E4" s="63"/>
      <c r="F4" s="121"/>
      <c r="G4" s="121"/>
      <c r="H4" s="121"/>
      <c r="I4" s="121"/>
      <c r="J4" s="143"/>
      <c r="K4" s="49"/>
    </row>
    <row r="5" spans="1:11" ht="12.75">
      <c r="A5" s="160"/>
      <c r="B5" s="63" t="s">
        <v>3</v>
      </c>
      <c r="C5" s="55" t="s">
        <v>138</v>
      </c>
      <c r="D5" s="66" t="s">
        <v>111</v>
      </c>
      <c r="E5" s="63" t="s">
        <v>6</v>
      </c>
      <c r="F5" s="121">
        <v>6</v>
      </c>
      <c r="G5" s="113">
        <v>299.19</v>
      </c>
      <c r="H5" s="113">
        <v>68.99</v>
      </c>
      <c r="I5" s="113">
        <v>368.18</v>
      </c>
      <c r="J5" s="125">
        <f>I5*F5</f>
        <v>2209.08</v>
      </c>
      <c r="K5" s="49"/>
    </row>
    <row r="6" spans="1:11" ht="4.5" customHeight="1">
      <c r="A6" s="160"/>
      <c r="B6" s="63"/>
      <c r="C6" s="63"/>
      <c r="D6" s="66"/>
      <c r="E6" s="63"/>
      <c r="F6" s="121"/>
      <c r="G6" s="121"/>
      <c r="H6" s="121"/>
      <c r="I6" s="121">
        <f aca="true" t="shared" si="0" ref="I6:I12">G6+H6</f>
        <v>0</v>
      </c>
      <c r="J6" s="143">
        <f aca="true" t="shared" si="1" ref="J6:J12">I6*F6</f>
        <v>0</v>
      </c>
      <c r="K6" s="49"/>
    </row>
    <row r="7" spans="1:11" ht="12.75">
      <c r="A7" s="160"/>
      <c r="B7" s="63" t="s">
        <v>34</v>
      </c>
      <c r="C7" s="55" t="s">
        <v>139</v>
      </c>
      <c r="D7" s="66" t="s">
        <v>322</v>
      </c>
      <c r="E7" s="63" t="s">
        <v>6</v>
      </c>
      <c r="F7" s="121">
        <v>165</v>
      </c>
      <c r="G7" s="113">
        <v>2.1</v>
      </c>
      <c r="H7" s="113">
        <v>0.12</v>
      </c>
      <c r="I7" s="113">
        <v>2.22</v>
      </c>
      <c r="J7" s="125">
        <f>I7*F7</f>
        <v>366.3</v>
      </c>
      <c r="K7" s="49"/>
    </row>
    <row r="8" spans="1:11" ht="4.5" customHeight="1">
      <c r="A8" s="160"/>
      <c r="B8" s="63"/>
      <c r="C8" s="63"/>
      <c r="D8" s="66"/>
      <c r="E8" s="63"/>
      <c r="F8" s="121"/>
      <c r="G8" s="122"/>
      <c r="H8" s="122"/>
      <c r="I8" s="121">
        <f t="shared" si="0"/>
        <v>0</v>
      </c>
      <c r="J8" s="143">
        <f t="shared" si="1"/>
        <v>0</v>
      </c>
      <c r="K8" s="49"/>
    </row>
    <row r="9" spans="1:10" ht="23.25" customHeight="1">
      <c r="A9" s="160"/>
      <c r="B9" s="63" t="s">
        <v>33</v>
      </c>
      <c r="C9" s="55" t="s">
        <v>143</v>
      </c>
      <c r="D9" s="66" t="s">
        <v>323</v>
      </c>
      <c r="E9" s="63" t="s">
        <v>8</v>
      </c>
      <c r="F9" s="121">
        <v>165</v>
      </c>
      <c r="G9" s="341">
        <v>8.15</v>
      </c>
      <c r="H9" s="341">
        <v>0.21</v>
      </c>
      <c r="I9" s="121">
        <v>8.36</v>
      </c>
      <c r="J9" s="143">
        <f t="shared" si="1"/>
        <v>1379.3999999999999</v>
      </c>
    </row>
    <row r="10" spans="1:10" ht="4.5" customHeight="1">
      <c r="A10" s="160"/>
      <c r="B10" s="63"/>
      <c r="C10" s="63"/>
      <c r="D10" s="66"/>
      <c r="E10" s="63"/>
      <c r="F10" s="121"/>
      <c r="G10" s="121"/>
      <c r="H10" s="121"/>
      <c r="I10" s="121">
        <f t="shared" si="0"/>
        <v>0</v>
      </c>
      <c r="J10" s="143">
        <f t="shared" si="1"/>
        <v>0</v>
      </c>
    </row>
    <row r="11" spans="1:10" ht="12.75">
      <c r="A11" s="160"/>
      <c r="B11" s="63" t="s">
        <v>57</v>
      </c>
      <c r="C11" s="55" t="s">
        <v>145</v>
      </c>
      <c r="D11" s="66" t="s">
        <v>324</v>
      </c>
      <c r="E11" s="63" t="s">
        <v>8</v>
      </c>
      <c r="F11" s="121">
        <v>165</v>
      </c>
      <c r="G11" s="113">
        <v>2.96</v>
      </c>
      <c r="H11" s="113">
        <v>0.09</v>
      </c>
      <c r="I11" s="113">
        <v>3.05</v>
      </c>
      <c r="J11" s="143">
        <f t="shared" si="1"/>
        <v>503.24999999999994</v>
      </c>
    </row>
    <row r="12" spans="1:10" ht="4.5" customHeight="1">
      <c r="A12" s="160"/>
      <c r="B12" s="63"/>
      <c r="C12" s="63"/>
      <c r="D12" s="161"/>
      <c r="E12" s="63"/>
      <c r="F12" s="121"/>
      <c r="G12" s="121"/>
      <c r="H12" s="121"/>
      <c r="I12" s="121">
        <f t="shared" si="0"/>
        <v>0</v>
      </c>
      <c r="J12" s="143">
        <f t="shared" si="1"/>
        <v>0</v>
      </c>
    </row>
    <row r="13" spans="1:10" ht="12">
      <c r="A13" s="160"/>
      <c r="B13" s="63"/>
      <c r="C13" s="63"/>
      <c r="D13" s="162" t="s">
        <v>98</v>
      </c>
      <c r="E13" s="126"/>
      <c r="F13" s="127"/>
      <c r="G13" s="128"/>
      <c r="H13" s="128"/>
      <c r="I13" s="163"/>
      <c r="J13" s="164">
        <f>SUM(J5:J12)</f>
        <v>4458.03</v>
      </c>
    </row>
    <row r="14" spans="1:10" ht="12">
      <c r="A14" s="160"/>
      <c r="B14" s="63"/>
      <c r="C14" s="63"/>
      <c r="D14" s="66"/>
      <c r="E14" s="63"/>
      <c r="F14" s="121"/>
      <c r="G14" s="121"/>
      <c r="H14" s="121"/>
      <c r="I14" s="121">
        <f>G14+H14</f>
        <v>0</v>
      </c>
      <c r="J14" s="143">
        <f>I14*F14</f>
        <v>0</v>
      </c>
    </row>
    <row r="15" spans="1:10" ht="12">
      <c r="A15" s="160">
        <v>2</v>
      </c>
      <c r="B15" s="63"/>
      <c r="C15" s="63"/>
      <c r="D15" s="66" t="s">
        <v>112</v>
      </c>
      <c r="E15" s="63"/>
      <c r="F15" s="121"/>
      <c r="G15" s="121"/>
      <c r="H15" s="121"/>
      <c r="I15" s="121">
        <f>G15+H15</f>
        <v>0</v>
      </c>
      <c r="J15" s="143">
        <f>I15*F15</f>
        <v>0</v>
      </c>
    </row>
    <row r="16" spans="1:10" ht="4.5" customHeight="1">
      <c r="A16" s="160"/>
      <c r="B16" s="63"/>
      <c r="C16" s="63"/>
      <c r="D16" s="66"/>
      <c r="E16" s="63"/>
      <c r="F16" s="121"/>
      <c r="G16" s="121"/>
      <c r="H16" s="121"/>
      <c r="I16" s="121">
        <f>G16+H16</f>
        <v>0</v>
      </c>
      <c r="J16" s="143">
        <f>I16*F16</f>
        <v>0</v>
      </c>
    </row>
    <row r="17" spans="1:11" s="107" customFormat="1" ht="24">
      <c r="A17" s="165"/>
      <c r="B17" s="63" t="s">
        <v>27</v>
      </c>
      <c r="C17" s="55" t="s">
        <v>146</v>
      </c>
      <c r="D17" s="66" t="s">
        <v>189</v>
      </c>
      <c r="E17" s="100" t="s">
        <v>10</v>
      </c>
      <c r="F17" s="122">
        <v>1</v>
      </c>
      <c r="G17" s="113">
        <v>33.29</v>
      </c>
      <c r="H17" s="113">
        <v>11.08</v>
      </c>
      <c r="I17" s="113">
        <v>44.37</v>
      </c>
      <c r="J17" s="143">
        <f>I17*F17</f>
        <v>44.37</v>
      </c>
      <c r="K17" s="44"/>
    </row>
    <row r="18" spans="1:10" ht="4.5" customHeight="1">
      <c r="A18" s="160"/>
      <c r="B18" s="63"/>
      <c r="C18" s="63"/>
      <c r="D18" s="66"/>
      <c r="E18" s="63"/>
      <c r="F18" s="122"/>
      <c r="G18" s="121"/>
      <c r="H18" s="121"/>
      <c r="I18" s="121"/>
      <c r="J18" s="143"/>
    </row>
    <row r="19" spans="1:13" ht="12">
      <c r="A19" s="160"/>
      <c r="B19" s="63" t="s">
        <v>28</v>
      </c>
      <c r="C19" s="55" t="s">
        <v>148</v>
      </c>
      <c r="D19" s="66" t="s">
        <v>190</v>
      </c>
      <c r="E19" s="63" t="s">
        <v>11</v>
      </c>
      <c r="F19" s="106">
        <v>20</v>
      </c>
      <c r="G19" s="108"/>
      <c r="H19" s="108"/>
      <c r="I19" s="119">
        <f>G19+H19</f>
        <v>0</v>
      </c>
      <c r="J19" s="166">
        <f>I19*F19</f>
        <v>0</v>
      </c>
      <c r="K19" s="359" t="s">
        <v>147</v>
      </c>
      <c r="L19" s="359"/>
      <c r="M19" s="359"/>
    </row>
    <row r="20" spans="1:10" ht="4.5" customHeight="1">
      <c r="A20" s="160"/>
      <c r="B20" s="63"/>
      <c r="C20" s="63"/>
      <c r="D20" s="66"/>
      <c r="E20" s="63"/>
      <c r="F20" s="106"/>
      <c r="G20" s="108"/>
      <c r="H20" s="108"/>
      <c r="I20" s="119">
        <f>G20+H20</f>
        <v>0</v>
      </c>
      <c r="J20" s="166">
        <f>I20*F20</f>
        <v>0</v>
      </c>
    </row>
    <row r="21" spans="1:10" ht="24">
      <c r="A21" s="160"/>
      <c r="B21" s="63" t="s">
        <v>29</v>
      </c>
      <c r="C21" s="55" t="s">
        <v>193</v>
      </c>
      <c r="D21" s="66" t="s">
        <v>213</v>
      </c>
      <c r="E21" s="63" t="s">
        <v>10</v>
      </c>
      <c r="F21" s="106">
        <v>2</v>
      </c>
      <c r="G21" s="341">
        <v>417.13</v>
      </c>
      <c r="H21" s="341">
        <v>25.97</v>
      </c>
      <c r="I21" s="119">
        <v>443.1</v>
      </c>
      <c r="J21" s="166">
        <f>I21*F21</f>
        <v>886.2</v>
      </c>
    </row>
    <row r="22" spans="1:10" ht="4.5" customHeight="1">
      <c r="A22" s="160"/>
      <c r="B22" s="63"/>
      <c r="C22" s="55"/>
      <c r="D22" s="66"/>
      <c r="E22" s="63"/>
      <c r="F22" s="106"/>
      <c r="G22" s="341"/>
      <c r="H22" s="341"/>
      <c r="I22" s="119"/>
      <c r="J22" s="166"/>
    </row>
    <row r="23" spans="1:10" ht="24">
      <c r="A23" s="160"/>
      <c r="B23" s="63" t="s">
        <v>210</v>
      </c>
      <c r="C23" s="55" t="s">
        <v>191</v>
      </c>
      <c r="D23" s="66" t="s">
        <v>214</v>
      </c>
      <c r="E23" s="129" t="s">
        <v>10</v>
      </c>
      <c r="F23" s="130">
        <v>2</v>
      </c>
      <c r="G23" s="341">
        <v>975.31</v>
      </c>
      <c r="H23" s="341">
        <v>225.46</v>
      </c>
      <c r="I23" s="119">
        <v>1200.77</v>
      </c>
      <c r="J23" s="166">
        <f>I23*F23</f>
        <v>2401.54</v>
      </c>
    </row>
    <row r="24" spans="1:10" ht="4.5" customHeight="1">
      <c r="A24" s="160"/>
      <c r="B24" s="63"/>
      <c r="C24" s="55"/>
      <c r="D24" s="66"/>
      <c r="E24" s="129"/>
      <c r="F24" s="130"/>
      <c r="G24" s="341"/>
      <c r="H24" s="341"/>
      <c r="I24" s="119"/>
      <c r="J24" s="166"/>
    </row>
    <row r="25" spans="1:10" ht="12">
      <c r="A25" s="160"/>
      <c r="B25" s="63" t="s">
        <v>211</v>
      </c>
      <c r="C25" s="55" t="s">
        <v>192</v>
      </c>
      <c r="D25" s="66" t="s">
        <v>215</v>
      </c>
      <c r="E25" s="129" t="s">
        <v>10</v>
      </c>
      <c r="F25" s="130">
        <v>2</v>
      </c>
      <c r="G25" s="341">
        <v>56.79</v>
      </c>
      <c r="H25" s="341">
        <v>11.08</v>
      </c>
      <c r="I25" s="119">
        <v>67.87</v>
      </c>
      <c r="J25" s="166">
        <f>I25*F25</f>
        <v>135.74</v>
      </c>
    </row>
    <row r="26" spans="1:10" ht="4.5" customHeight="1">
      <c r="A26" s="160"/>
      <c r="B26" s="63"/>
      <c r="C26" s="55"/>
      <c r="D26" s="66"/>
      <c r="E26" s="63"/>
      <c r="F26" s="106"/>
      <c r="G26" s="108"/>
      <c r="H26" s="108"/>
      <c r="I26" s="119">
        <f>G26+H26</f>
        <v>0</v>
      </c>
      <c r="J26" s="166">
        <f>I26*F26</f>
        <v>0</v>
      </c>
    </row>
    <row r="27" spans="1:10" ht="12">
      <c r="A27" s="160"/>
      <c r="B27" s="63" t="s">
        <v>212</v>
      </c>
      <c r="C27" s="55" t="s">
        <v>194</v>
      </c>
      <c r="D27" s="66" t="s">
        <v>136</v>
      </c>
      <c r="E27" s="63" t="s">
        <v>10</v>
      </c>
      <c r="F27" s="106">
        <v>2</v>
      </c>
      <c r="G27" s="341">
        <v>30.7</v>
      </c>
      <c r="H27" s="341">
        <v>11.08</v>
      </c>
      <c r="I27" s="119">
        <v>41.78</v>
      </c>
      <c r="J27" s="166">
        <f>I27*F27</f>
        <v>83.56</v>
      </c>
    </row>
    <row r="28" spans="1:10" ht="4.5" customHeight="1">
      <c r="A28" s="160"/>
      <c r="B28" s="63"/>
      <c r="C28" s="63"/>
      <c r="D28" s="66"/>
      <c r="E28" s="63"/>
      <c r="F28" s="106"/>
      <c r="G28" s="108"/>
      <c r="H28" s="108"/>
      <c r="I28" s="119"/>
      <c r="J28" s="166"/>
    </row>
    <row r="29" spans="1:10" ht="12">
      <c r="A29" s="160"/>
      <c r="B29" s="63"/>
      <c r="C29" s="63"/>
      <c r="D29" s="162" t="s">
        <v>216</v>
      </c>
      <c r="E29" s="126"/>
      <c r="F29" s="127"/>
      <c r="G29" s="343"/>
      <c r="H29" s="343"/>
      <c r="I29" s="163"/>
      <c r="J29" s="164">
        <f>SUM(J17:J27)</f>
        <v>3551.4100000000003</v>
      </c>
    </row>
    <row r="30" spans="1:10" ht="12">
      <c r="A30" s="160"/>
      <c r="B30" s="63"/>
      <c r="C30" s="63"/>
      <c r="D30" s="66"/>
      <c r="E30" s="63"/>
      <c r="F30" s="106"/>
      <c r="G30" s="108"/>
      <c r="H30" s="108"/>
      <c r="I30" s="119"/>
      <c r="J30" s="166"/>
    </row>
    <row r="31" spans="1:10" ht="12">
      <c r="A31" s="160">
        <v>3</v>
      </c>
      <c r="B31" s="63"/>
      <c r="C31" s="63"/>
      <c r="D31" s="66" t="s">
        <v>135</v>
      </c>
      <c r="E31" s="63"/>
      <c r="F31" s="121"/>
      <c r="G31" s="121"/>
      <c r="H31" s="121"/>
      <c r="I31" s="121"/>
      <c r="J31" s="143"/>
    </row>
    <row r="32" spans="1:10" ht="4.5" customHeight="1">
      <c r="A32" s="160"/>
      <c r="B32" s="63"/>
      <c r="C32" s="63"/>
      <c r="D32" s="61"/>
      <c r="E32" s="63"/>
      <c r="F32" s="121"/>
      <c r="G32" s="121"/>
      <c r="H32" s="121"/>
      <c r="I32" s="121"/>
      <c r="J32" s="143"/>
    </row>
    <row r="33" spans="1:10" ht="25.5">
      <c r="A33" s="62"/>
      <c r="B33" s="123" t="s">
        <v>7</v>
      </c>
      <c r="C33" s="55" t="s">
        <v>188</v>
      </c>
      <c r="D33" s="61" t="s">
        <v>114</v>
      </c>
      <c r="E33" s="63" t="s">
        <v>8</v>
      </c>
      <c r="F33" s="121">
        <v>54.2</v>
      </c>
      <c r="G33" s="341">
        <v>87.84</v>
      </c>
      <c r="H33" s="341">
        <v>22.54</v>
      </c>
      <c r="I33" s="121">
        <v>110.38</v>
      </c>
      <c r="J33" s="143">
        <f>I33*F33</f>
        <v>5982.5960000000005</v>
      </c>
    </row>
    <row r="34" spans="1:10" ht="4.5" customHeight="1">
      <c r="A34" s="62"/>
      <c r="B34" s="123"/>
      <c r="C34" s="55"/>
      <c r="D34" s="61"/>
      <c r="E34" s="63"/>
      <c r="F34" s="121"/>
      <c r="G34" s="341"/>
      <c r="H34" s="341"/>
      <c r="I34" s="121"/>
      <c r="J34" s="143"/>
    </row>
    <row r="35" spans="1:10" ht="25.5">
      <c r="A35" s="62"/>
      <c r="B35" s="123" t="s">
        <v>59</v>
      </c>
      <c r="C35" s="55" t="s">
        <v>208</v>
      </c>
      <c r="D35" s="61" t="s">
        <v>209</v>
      </c>
      <c r="E35" s="63" t="s">
        <v>6</v>
      </c>
      <c r="F35" s="121">
        <v>10</v>
      </c>
      <c r="G35" s="341">
        <v>7.63</v>
      </c>
      <c r="H35" s="341">
        <v>3.8</v>
      </c>
      <c r="I35" s="121">
        <v>11.43</v>
      </c>
      <c r="J35" s="143">
        <f>I35*F35</f>
        <v>114.3</v>
      </c>
    </row>
    <row r="36" spans="1:10" ht="4.5" customHeight="1">
      <c r="A36" s="62"/>
      <c r="B36" s="123"/>
      <c r="C36" s="114"/>
      <c r="D36" s="61"/>
      <c r="E36" s="63"/>
      <c r="F36" s="121"/>
      <c r="G36" s="341"/>
      <c r="H36" s="341"/>
      <c r="I36" s="121"/>
      <c r="J36" s="143"/>
    </row>
    <row r="37" spans="1:10" ht="12.75">
      <c r="A37" s="62"/>
      <c r="B37" s="123"/>
      <c r="C37" s="114"/>
      <c r="D37" s="162" t="s">
        <v>217</v>
      </c>
      <c r="E37" s="126"/>
      <c r="F37" s="127"/>
      <c r="G37" s="128"/>
      <c r="H37" s="128"/>
      <c r="I37" s="163"/>
      <c r="J37" s="164">
        <f>SUM(J33:J36)</f>
        <v>6096.896000000001</v>
      </c>
    </row>
    <row r="38" spans="1:10" ht="12.75" thickBot="1">
      <c r="A38" s="160"/>
      <c r="B38" s="63"/>
      <c r="C38" s="63"/>
      <c r="D38" s="66"/>
      <c r="E38" s="63"/>
      <c r="F38" s="121"/>
      <c r="G38" s="121"/>
      <c r="H38" s="121"/>
      <c r="I38" s="121"/>
      <c r="J38" s="143"/>
    </row>
    <row r="39" spans="1:10" ht="12">
      <c r="A39" s="160"/>
      <c r="B39" s="100"/>
      <c r="C39" s="100"/>
      <c r="D39" s="145" t="s">
        <v>37</v>
      </c>
      <c r="E39" s="146"/>
      <c r="F39" s="147"/>
      <c r="G39" s="148"/>
      <c r="H39" s="148"/>
      <c r="I39" s="148"/>
      <c r="J39" s="149">
        <f>J37+J29+J13</f>
        <v>14106.336</v>
      </c>
    </row>
    <row r="40" spans="1:10" ht="12">
      <c r="A40" s="160"/>
      <c r="B40" s="100"/>
      <c r="C40" s="100"/>
      <c r="D40" s="150" t="s">
        <v>218</v>
      </c>
      <c r="E40" s="151"/>
      <c r="F40" s="152"/>
      <c r="G40" s="153"/>
      <c r="H40" s="153"/>
      <c r="I40" s="153"/>
      <c r="J40" s="154">
        <f>J39*0.3</f>
        <v>4231.900799999999</v>
      </c>
    </row>
    <row r="41" spans="1:10" ht="12.75" thickBot="1">
      <c r="A41" s="167"/>
      <c r="B41" s="144"/>
      <c r="C41" s="144"/>
      <c r="D41" s="155" t="s">
        <v>113</v>
      </c>
      <c r="E41" s="156"/>
      <c r="F41" s="157"/>
      <c r="G41" s="158"/>
      <c r="H41" s="158"/>
      <c r="I41" s="158"/>
      <c r="J41" s="159">
        <f>J39+J40</f>
        <v>18338.2368</v>
      </c>
    </row>
    <row r="42" spans="2:6" ht="12">
      <c r="B42" s="42"/>
      <c r="C42" s="42"/>
      <c r="D42" s="44"/>
      <c r="E42" s="42"/>
      <c r="F42" s="109"/>
    </row>
  </sheetData>
  <sheetProtection/>
  <mergeCells count="1">
    <mergeCell ref="K19:M19"/>
  </mergeCells>
  <printOptions gridLines="1" horizontalCentered="1"/>
  <pageMargins left="0.5118110236220472" right="0.4330708661417323" top="1.3779527559055118" bottom="0.4330708661417323" header="0.7086614173228347" footer="0"/>
  <pageSetup horizontalDpi="300" verticalDpi="300" orientation="landscape" paperSize="9" scale="95" r:id="rId1"/>
  <headerFooter alignWithMargins="0">
    <oddHeader>&amp;L&amp;11SECRETARIA DO MEIO AMBIENTE
Fundação Florestal
SEI - Setor de Engenharia e Infraestrutura
&amp;C&amp;11P. E. DO RIO TURVO
Núcleo Capelinha
&amp;"Arial,Negrito"GARAGEM / DEPÓSITO&amp;RPLANILHA ORÇAMENTÁRIA
&amp;"Arial,Negrito"IMPLANTAÇÃO&amp;"Arial,Normal"
 CPOS 172
</oddHeader>
    <oddFooter>&amp;Rpágina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L160"/>
  <sheetViews>
    <sheetView showZeros="0" view="pageBreakPreview" zoomScale="90" zoomScaleNormal="75" zoomScaleSheetLayoutView="90" zoomScalePageLayoutView="0" workbookViewId="0" topLeftCell="A139">
      <selection activeCell="G16" sqref="G16"/>
    </sheetView>
  </sheetViews>
  <sheetFormatPr defaultColWidth="9.140625" defaultRowHeight="12.75"/>
  <cols>
    <col min="1" max="1" width="5.7109375" style="38" customWidth="1"/>
    <col min="2" max="2" width="5.8515625" style="40" customWidth="1"/>
    <col min="3" max="3" width="14.57421875" style="40" customWidth="1"/>
    <col min="4" max="4" width="63.421875" style="39" customWidth="1"/>
    <col min="5" max="5" width="3.57421875" style="40" customWidth="1"/>
    <col min="6" max="6" width="7.28125" style="299" customWidth="1"/>
    <col min="7" max="7" width="10.140625" style="311" customWidth="1"/>
    <col min="8" max="8" width="8.421875" style="311" customWidth="1"/>
    <col min="9" max="9" width="10.140625" style="311" customWidth="1"/>
    <col min="10" max="10" width="10.7109375" style="311" customWidth="1"/>
    <col min="11" max="16384" width="9.140625" style="41" customWidth="1"/>
  </cols>
  <sheetData>
    <row r="1" spans="1:10" s="104" customFormat="1" ht="24.75" thickBot="1">
      <c r="A1" s="168" t="s">
        <v>292</v>
      </c>
      <c r="B1" s="169" t="s">
        <v>291</v>
      </c>
      <c r="C1" s="169" t="s">
        <v>137</v>
      </c>
      <c r="D1" s="170" t="s">
        <v>293</v>
      </c>
      <c r="E1" s="169" t="s">
        <v>294</v>
      </c>
      <c r="F1" s="286" t="s">
        <v>295</v>
      </c>
      <c r="G1" s="312" t="s">
        <v>296</v>
      </c>
      <c r="H1" s="312" t="s">
        <v>26</v>
      </c>
      <c r="I1" s="312" t="s">
        <v>297</v>
      </c>
      <c r="J1" s="313" t="s">
        <v>298</v>
      </c>
    </row>
    <row r="2" spans="1:10" s="37" customFormat="1" ht="4.5" customHeight="1">
      <c r="A2" s="160"/>
      <c r="B2" s="55"/>
      <c r="C2" s="55"/>
      <c r="D2" s="50"/>
      <c r="E2" s="55"/>
      <c r="F2" s="287"/>
      <c r="G2" s="300"/>
      <c r="H2" s="300"/>
      <c r="I2" s="300"/>
      <c r="J2" s="320"/>
    </row>
    <row r="3" spans="1:10" s="37" customFormat="1" ht="12">
      <c r="A3" s="160">
        <v>1</v>
      </c>
      <c r="B3" s="55"/>
      <c r="C3" s="55"/>
      <c r="D3" s="66" t="s">
        <v>2</v>
      </c>
      <c r="E3" s="55"/>
      <c r="F3" s="287"/>
      <c r="G3" s="300"/>
      <c r="H3" s="300"/>
      <c r="I3" s="300"/>
      <c r="J3" s="320"/>
    </row>
    <row r="4" spans="1:10" s="37" customFormat="1" ht="4.5" customHeight="1">
      <c r="A4" s="160"/>
      <c r="B4" s="55"/>
      <c r="C4" s="55"/>
      <c r="D4" s="50"/>
      <c r="E4" s="55"/>
      <c r="F4" s="287"/>
      <c r="G4" s="300"/>
      <c r="H4" s="300"/>
      <c r="I4" s="300"/>
      <c r="J4" s="320">
        <f aca="true" t="shared" si="0" ref="J4:J15">SUM(I4*F4)</f>
        <v>0</v>
      </c>
    </row>
    <row r="5" spans="1:10" s="37" customFormat="1" ht="12.75">
      <c r="A5" s="160"/>
      <c r="B5" s="63" t="s">
        <v>3</v>
      </c>
      <c r="C5" s="102" t="s">
        <v>140</v>
      </c>
      <c r="D5" s="110" t="s">
        <v>50</v>
      </c>
      <c r="E5" s="111" t="s">
        <v>5</v>
      </c>
      <c r="F5" s="112">
        <v>1</v>
      </c>
      <c r="G5" s="344"/>
      <c r="H5" s="344">
        <v>2000</v>
      </c>
      <c r="I5" s="344">
        <f>SUM(G5:H5)</f>
        <v>2000</v>
      </c>
      <c r="J5" s="321">
        <f>I5*F5</f>
        <v>2000</v>
      </c>
    </row>
    <row r="6" spans="1:10" s="37" customFormat="1" ht="4.5" customHeight="1">
      <c r="A6" s="160"/>
      <c r="B6" s="63"/>
      <c r="C6" s="63"/>
      <c r="D6" s="50"/>
      <c r="E6" s="55"/>
      <c r="F6" s="287"/>
      <c r="G6" s="301"/>
      <c r="H6" s="301"/>
      <c r="I6" s="300"/>
      <c r="J6" s="320">
        <f t="shared" si="0"/>
        <v>0</v>
      </c>
    </row>
    <row r="7" spans="1:10" s="37" customFormat="1" ht="12.75">
      <c r="A7" s="160"/>
      <c r="B7" s="63" t="s">
        <v>34</v>
      </c>
      <c r="C7" s="102" t="s">
        <v>140</v>
      </c>
      <c r="D7" s="110" t="s">
        <v>51</v>
      </c>
      <c r="E7" s="111" t="s">
        <v>5</v>
      </c>
      <c r="F7" s="112">
        <v>1</v>
      </c>
      <c r="G7" s="344"/>
      <c r="H7" s="344">
        <v>1200</v>
      </c>
      <c r="I7" s="344">
        <f>SUM(G7:H7)</f>
        <v>1200</v>
      </c>
      <c r="J7" s="321">
        <f>I7*F7</f>
        <v>1200</v>
      </c>
    </row>
    <row r="8" spans="1:10" s="37" customFormat="1" ht="4.5" customHeight="1">
      <c r="A8" s="160"/>
      <c r="B8" s="63"/>
      <c r="C8" s="63"/>
      <c r="D8" s="50"/>
      <c r="E8" s="55"/>
      <c r="F8" s="287"/>
      <c r="G8" s="301"/>
      <c r="H8" s="301"/>
      <c r="I8" s="300"/>
      <c r="J8" s="320">
        <f t="shared" si="0"/>
        <v>0</v>
      </c>
    </row>
    <row r="9" spans="1:10" s="37" customFormat="1" ht="12.75">
      <c r="A9" s="160"/>
      <c r="B9" s="63" t="s">
        <v>33</v>
      </c>
      <c r="C9" s="292" t="s">
        <v>141</v>
      </c>
      <c r="D9" s="110" t="s">
        <v>142</v>
      </c>
      <c r="E9" s="111" t="s">
        <v>6</v>
      </c>
      <c r="F9" s="112">
        <v>165</v>
      </c>
      <c r="G9" s="341">
        <v>4.55</v>
      </c>
      <c r="H9" s="341">
        <v>4.33</v>
      </c>
      <c r="I9" s="344">
        <v>8.88</v>
      </c>
      <c r="J9" s="321">
        <f>I9*F9</f>
        <v>1465.2</v>
      </c>
    </row>
    <row r="10" spans="1:10" ht="4.5" customHeight="1">
      <c r="A10" s="322"/>
      <c r="B10" s="46"/>
      <c r="C10" s="46"/>
      <c r="D10" s="135"/>
      <c r="E10" s="46"/>
      <c r="F10" s="288"/>
      <c r="G10" s="300"/>
      <c r="H10" s="300"/>
      <c r="I10" s="300">
        <f>SUM(G10+H10)</f>
        <v>0</v>
      </c>
      <c r="J10" s="320">
        <f t="shared" si="0"/>
        <v>0</v>
      </c>
    </row>
    <row r="11" spans="1:10" ht="12">
      <c r="A11" s="322"/>
      <c r="B11" s="46"/>
      <c r="C11" s="46"/>
      <c r="D11" s="135" t="s">
        <v>98</v>
      </c>
      <c r="E11" s="46"/>
      <c r="F11" s="288"/>
      <c r="G11" s="300"/>
      <c r="H11" s="300"/>
      <c r="I11" s="300">
        <f>SUM(G11+H11)</f>
        <v>0</v>
      </c>
      <c r="J11" s="323">
        <f>SUM(J5:J10)</f>
        <v>4665.2</v>
      </c>
    </row>
    <row r="12" spans="1:10" ht="12">
      <c r="A12" s="322"/>
      <c r="B12" s="46"/>
      <c r="C12" s="46"/>
      <c r="D12" s="52"/>
      <c r="E12" s="46"/>
      <c r="F12" s="288"/>
      <c r="G12" s="300"/>
      <c r="H12" s="300"/>
      <c r="I12" s="300">
        <f>SUM(G12+H12)</f>
        <v>0</v>
      </c>
      <c r="J12" s="320">
        <f t="shared" si="0"/>
        <v>0</v>
      </c>
    </row>
    <row r="13" spans="1:10" s="37" customFormat="1" ht="12">
      <c r="A13" s="160">
        <v>2</v>
      </c>
      <c r="B13" s="55"/>
      <c r="C13" s="55"/>
      <c r="D13" s="66" t="s">
        <v>81</v>
      </c>
      <c r="E13" s="55"/>
      <c r="F13" s="287"/>
      <c r="G13" s="300"/>
      <c r="H13" s="300"/>
      <c r="I13" s="300">
        <f>SUM(G13+H13)</f>
        <v>0</v>
      </c>
      <c r="J13" s="320">
        <f t="shared" si="0"/>
        <v>0</v>
      </c>
    </row>
    <row r="14" spans="1:10" s="45" customFormat="1" ht="36">
      <c r="A14" s="165"/>
      <c r="B14" s="102"/>
      <c r="C14" s="292"/>
      <c r="D14" s="103" t="s">
        <v>82</v>
      </c>
      <c r="E14" s="102"/>
      <c r="F14" s="289"/>
      <c r="G14" s="301"/>
      <c r="H14" s="301"/>
      <c r="I14" s="300">
        <f>SUM(G14+H14)</f>
        <v>0</v>
      </c>
      <c r="J14" s="320">
        <f t="shared" si="0"/>
        <v>0</v>
      </c>
    </row>
    <row r="15" spans="1:10" s="45" customFormat="1" ht="4.5" customHeight="1">
      <c r="A15" s="165"/>
      <c r="B15" s="102"/>
      <c r="C15" s="102"/>
      <c r="D15" s="103"/>
      <c r="E15" s="102"/>
      <c r="F15" s="289"/>
      <c r="G15" s="301"/>
      <c r="H15" s="301"/>
      <c r="I15" s="300"/>
      <c r="J15" s="320">
        <f t="shared" si="0"/>
        <v>0</v>
      </c>
    </row>
    <row r="16" spans="1:10" s="45" customFormat="1" ht="12">
      <c r="A16" s="165"/>
      <c r="B16" s="100" t="s">
        <v>27</v>
      </c>
      <c r="C16" s="114" t="s">
        <v>203</v>
      </c>
      <c r="D16" s="103" t="s">
        <v>325</v>
      </c>
      <c r="E16" s="102" t="s">
        <v>6</v>
      </c>
      <c r="F16" s="289">
        <v>135.84</v>
      </c>
      <c r="G16" s="341">
        <v>47.43</v>
      </c>
      <c r="H16" s="341">
        <v>27.08</v>
      </c>
      <c r="I16" s="300">
        <v>74.51</v>
      </c>
      <c r="J16" s="320">
        <f>SUM(I16*F16)</f>
        <v>10121.438400000001</v>
      </c>
    </row>
    <row r="17" spans="1:10" s="43" customFormat="1" ht="4.5" customHeight="1">
      <c r="A17" s="324"/>
      <c r="B17" s="136"/>
      <c r="C17" s="136"/>
      <c r="D17" s="137"/>
      <c r="E17" s="131"/>
      <c r="F17" s="290"/>
      <c r="G17" s="301"/>
      <c r="H17" s="301"/>
      <c r="I17" s="300"/>
      <c r="J17" s="325"/>
    </row>
    <row r="18" spans="1:10" s="43" customFormat="1" ht="12">
      <c r="A18" s="324"/>
      <c r="B18" s="136"/>
      <c r="C18" s="136"/>
      <c r="D18" s="138" t="s">
        <v>97</v>
      </c>
      <c r="E18" s="131"/>
      <c r="F18" s="290"/>
      <c r="G18" s="301"/>
      <c r="H18" s="301"/>
      <c r="I18" s="300"/>
      <c r="J18" s="323">
        <f>SUM(J16:J17)</f>
        <v>10121.438400000001</v>
      </c>
    </row>
    <row r="19" spans="1:10" ht="12">
      <c r="A19" s="322"/>
      <c r="B19" s="46"/>
      <c r="C19" s="46"/>
      <c r="D19" s="52"/>
      <c r="E19" s="46"/>
      <c r="F19" s="288"/>
      <c r="G19" s="300"/>
      <c r="H19" s="300"/>
      <c r="I19" s="300">
        <f>SUM(G19+H19)</f>
        <v>0</v>
      </c>
      <c r="J19" s="325">
        <f>SUM(I19*F19)</f>
        <v>0</v>
      </c>
    </row>
    <row r="20" spans="1:10" s="37" customFormat="1" ht="12">
      <c r="A20" s="160">
        <v>3</v>
      </c>
      <c r="B20" s="55"/>
      <c r="C20" s="55"/>
      <c r="D20" s="66" t="s">
        <v>307</v>
      </c>
      <c r="E20" s="55"/>
      <c r="F20" s="287"/>
      <c r="G20" s="300"/>
      <c r="H20" s="300"/>
      <c r="I20" s="300">
        <f>SUM(G20+H20)</f>
        <v>0</v>
      </c>
      <c r="J20" s="320">
        <f>SUM(I20*F20)</f>
        <v>0</v>
      </c>
    </row>
    <row r="21" spans="1:10" s="37" customFormat="1" ht="4.5" customHeight="1">
      <c r="A21" s="160"/>
      <c r="B21" s="55"/>
      <c r="C21" s="55"/>
      <c r="D21" s="66"/>
      <c r="E21" s="55"/>
      <c r="F21" s="287"/>
      <c r="G21" s="300"/>
      <c r="H21" s="300"/>
      <c r="I21" s="300"/>
      <c r="J21" s="320"/>
    </row>
    <row r="22" spans="1:10" s="37" customFormat="1" ht="24">
      <c r="A22" s="160"/>
      <c r="B22" s="63" t="s">
        <v>7</v>
      </c>
      <c r="C22" s="292" t="s">
        <v>149</v>
      </c>
      <c r="D22" s="66" t="s">
        <v>83</v>
      </c>
      <c r="E22" s="55" t="s">
        <v>6</v>
      </c>
      <c r="F22" s="112">
        <v>258.24</v>
      </c>
      <c r="G22" s="341">
        <v>0.82</v>
      </c>
      <c r="H22" s="341">
        <v>3.52</v>
      </c>
      <c r="I22" s="344">
        <v>4.34</v>
      </c>
      <c r="J22" s="321">
        <f>I22*F22</f>
        <v>1120.7616</v>
      </c>
    </row>
    <row r="23" spans="1:10" s="37" customFormat="1" ht="4.5" customHeight="1">
      <c r="A23" s="160"/>
      <c r="B23" s="63"/>
      <c r="C23" s="63"/>
      <c r="D23" s="66"/>
      <c r="E23" s="55"/>
      <c r="F23" s="289"/>
      <c r="G23" s="300"/>
      <c r="H23" s="300"/>
      <c r="I23" s="300"/>
      <c r="J23" s="320"/>
    </row>
    <row r="24" spans="1:10" s="37" customFormat="1" ht="12.75">
      <c r="A24" s="160"/>
      <c r="B24" s="63" t="s">
        <v>59</v>
      </c>
      <c r="C24" s="292" t="s">
        <v>150</v>
      </c>
      <c r="D24" s="66" t="s">
        <v>84</v>
      </c>
      <c r="E24" s="55" t="s">
        <v>6</v>
      </c>
      <c r="F24" s="112">
        <v>158.4</v>
      </c>
      <c r="G24" s="341">
        <v>5.08</v>
      </c>
      <c r="H24" s="341">
        <v>9.66</v>
      </c>
      <c r="I24" s="344">
        <v>14.74</v>
      </c>
      <c r="J24" s="321">
        <f>I24*F24</f>
        <v>2334.8160000000003</v>
      </c>
    </row>
    <row r="25" spans="1:10" s="37" customFormat="1" ht="4.5" customHeight="1">
      <c r="A25" s="160"/>
      <c r="B25" s="63"/>
      <c r="C25" s="63"/>
      <c r="D25" s="66"/>
      <c r="E25" s="55"/>
      <c r="F25" s="289"/>
      <c r="G25" s="300"/>
      <c r="H25" s="300"/>
      <c r="I25" s="300"/>
      <c r="J25" s="320"/>
    </row>
    <row r="26" spans="1:10" s="37" customFormat="1" ht="12.75">
      <c r="A26" s="160"/>
      <c r="B26" s="63" t="s">
        <v>93</v>
      </c>
      <c r="C26" s="292" t="s">
        <v>151</v>
      </c>
      <c r="D26" s="66" t="s">
        <v>85</v>
      </c>
      <c r="E26" s="55" t="s">
        <v>6</v>
      </c>
      <c r="F26" s="112">
        <v>158.4</v>
      </c>
      <c r="G26" s="341">
        <v>1.06</v>
      </c>
      <c r="H26" s="341">
        <v>8.33</v>
      </c>
      <c r="I26" s="344">
        <v>9.39</v>
      </c>
      <c r="J26" s="321">
        <f>I26*F26</f>
        <v>1487.3760000000002</v>
      </c>
    </row>
    <row r="27" spans="1:10" s="37" customFormat="1" ht="4.5" customHeight="1">
      <c r="A27" s="160"/>
      <c r="B27" s="63"/>
      <c r="C27" s="63"/>
      <c r="D27" s="66"/>
      <c r="E27" s="55"/>
      <c r="F27" s="289"/>
      <c r="G27" s="300"/>
      <c r="H27" s="300"/>
      <c r="I27" s="300"/>
      <c r="J27" s="320"/>
    </row>
    <row r="28" spans="1:10" s="37" customFormat="1" ht="37.5" customHeight="1">
      <c r="A28" s="160"/>
      <c r="B28" s="63" t="s">
        <v>94</v>
      </c>
      <c r="C28" s="114" t="s">
        <v>155</v>
      </c>
      <c r="D28" s="66" t="s">
        <v>96</v>
      </c>
      <c r="E28" s="55" t="s">
        <v>6</v>
      </c>
      <c r="F28" s="289">
        <v>158.4</v>
      </c>
      <c r="G28" s="341">
        <v>50.53</v>
      </c>
      <c r="H28" s="341">
        <v>16.97</v>
      </c>
      <c r="I28" s="300">
        <v>67.5</v>
      </c>
      <c r="J28" s="320">
        <f>SUM(I28*F28)</f>
        <v>10692</v>
      </c>
    </row>
    <row r="29" spans="1:10" s="37" customFormat="1" ht="4.5" customHeight="1">
      <c r="A29" s="160"/>
      <c r="B29" s="63"/>
      <c r="C29" s="63"/>
      <c r="D29" s="66"/>
      <c r="E29" s="55"/>
      <c r="F29" s="289"/>
      <c r="G29" s="300"/>
      <c r="H29" s="300"/>
      <c r="I29" s="300"/>
      <c r="J29" s="320"/>
    </row>
    <row r="30" spans="1:10" s="37" customFormat="1" ht="36">
      <c r="A30" s="160"/>
      <c r="B30" s="63" t="s">
        <v>95</v>
      </c>
      <c r="C30" s="55" t="s">
        <v>157</v>
      </c>
      <c r="D30" s="49" t="s">
        <v>156</v>
      </c>
      <c r="E30" s="55" t="s">
        <v>6</v>
      </c>
      <c r="F30" s="289">
        <v>100</v>
      </c>
      <c r="G30" s="341">
        <v>60.85</v>
      </c>
      <c r="H30" s="341">
        <v>48.04</v>
      </c>
      <c r="I30" s="300">
        <v>108.89</v>
      </c>
      <c r="J30" s="320">
        <f>SUM(I30*F30)</f>
        <v>10889</v>
      </c>
    </row>
    <row r="31" spans="1:10" ht="4.5" customHeight="1">
      <c r="A31" s="322"/>
      <c r="B31" s="51"/>
      <c r="C31" s="51"/>
      <c r="D31" s="139"/>
      <c r="E31" s="46"/>
      <c r="F31" s="290"/>
      <c r="G31" s="345"/>
      <c r="H31" s="345"/>
      <c r="I31" s="300"/>
      <c r="J31" s="325"/>
    </row>
    <row r="32" spans="1:10" ht="12">
      <c r="A32" s="322"/>
      <c r="B32" s="51"/>
      <c r="C32" s="51"/>
      <c r="D32" s="135" t="s">
        <v>99</v>
      </c>
      <c r="E32" s="46"/>
      <c r="F32" s="290"/>
      <c r="G32" s="345"/>
      <c r="H32" s="345"/>
      <c r="I32" s="300"/>
      <c r="J32" s="323">
        <f>SUM(J19:J31)</f>
        <v>26523.9536</v>
      </c>
    </row>
    <row r="33" spans="1:10" ht="12" customHeight="1">
      <c r="A33" s="322"/>
      <c r="B33" s="51"/>
      <c r="C33" s="51"/>
      <c r="D33" s="52"/>
      <c r="E33" s="51"/>
      <c r="F33" s="291"/>
      <c r="G33" s="346"/>
      <c r="H33" s="346"/>
      <c r="I33" s="300">
        <f>SUM(G33+H33)</f>
        <v>0</v>
      </c>
      <c r="J33" s="325">
        <f>SUM(I33*F33)</f>
        <v>0</v>
      </c>
    </row>
    <row r="34" spans="1:10" ht="12">
      <c r="A34" s="160">
        <v>4</v>
      </c>
      <c r="B34" s="55"/>
      <c r="C34" s="55"/>
      <c r="D34" s="66" t="s">
        <v>308</v>
      </c>
      <c r="E34" s="46"/>
      <c r="F34" s="288"/>
      <c r="G34" s="300"/>
      <c r="H34" s="300"/>
      <c r="I34" s="300">
        <f>SUM(G34+H34)</f>
        <v>0</v>
      </c>
      <c r="J34" s="325">
        <f>SUM(I34*F34)</f>
        <v>0</v>
      </c>
    </row>
    <row r="35" spans="1:10" ht="4.5" customHeight="1">
      <c r="A35" s="160"/>
      <c r="B35" s="55"/>
      <c r="C35" s="55"/>
      <c r="D35" s="66"/>
      <c r="E35" s="46"/>
      <c r="F35" s="288"/>
      <c r="G35" s="300"/>
      <c r="H35" s="300"/>
      <c r="I35" s="300"/>
      <c r="J35" s="325"/>
    </row>
    <row r="36" spans="1:10" s="37" customFormat="1" ht="48">
      <c r="A36" s="160"/>
      <c r="B36" s="63" t="s">
        <v>52</v>
      </c>
      <c r="C36" s="292" t="s">
        <v>152</v>
      </c>
      <c r="D36" s="66" t="s">
        <v>86</v>
      </c>
      <c r="E36" s="55" t="s">
        <v>6</v>
      </c>
      <c r="F36" s="287">
        <v>165</v>
      </c>
      <c r="G36" s="341">
        <v>5.06</v>
      </c>
      <c r="H36" s="341">
        <v>18.15</v>
      </c>
      <c r="I36" s="300">
        <v>23.21</v>
      </c>
      <c r="J36" s="320">
        <f>I36*F36</f>
        <v>3829.65</v>
      </c>
    </row>
    <row r="37" spans="1:10" s="37" customFormat="1" ht="4.5" customHeight="1">
      <c r="A37" s="160"/>
      <c r="B37" s="63"/>
      <c r="C37" s="63"/>
      <c r="D37" s="66"/>
      <c r="E37" s="55"/>
      <c r="F37" s="287"/>
      <c r="G37" s="300"/>
      <c r="H37" s="300"/>
      <c r="I37" s="300"/>
      <c r="J37" s="320"/>
    </row>
    <row r="38" spans="1:10" ht="36">
      <c r="A38" s="160"/>
      <c r="B38" s="63" t="s">
        <v>61</v>
      </c>
      <c r="C38" s="114" t="s">
        <v>158</v>
      </c>
      <c r="D38" s="66" t="s">
        <v>128</v>
      </c>
      <c r="E38" s="55" t="s">
        <v>6</v>
      </c>
      <c r="F38" s="287">
        <v>50</v>
      </c>
      <c r="G38" s="341">
        <v>15.56</v>
      </c>
      <c r="H38" s="341">
        <v>21.65</v>
      </c>
      <c r="I38" s="300">
        <v>37.21</v>
      </c>
      <c r="J38" s="320">
        <f>SUM(I38*F38)</f>
        <v>1860.5</v>
      </c>
    </row>
    <row r="39" spans="1:10" ht="4.5" customHeight="1">
      <c r="A39" s="160"/>
      <c r="B39" s="63"/>
      <c r="C39" s="63"/>
      <c r="D39" s="66"/>
      <c r="E39" s="55"/>
      <c r="F39" s="287"/>
      <c r="G39" s="300"/>
      <c r="H39" s="300"/>
      <c r="I39" s="300"/>
      <c r="J39" s="320"/>
    </row>
    <row r="40" spans="1:10" s="37" customFormat="1" ht="24">
      <c r="A40" s="160"/>
      <c r="B40" s="63" t="s">
        <v>65</v>
      </c>
      <c r="C40" s="292" t="s">
        <v>153</v>
      </c>
      <c r="D40" s="96" t="s">
        <v>1</v>
      </c>
      <c r="E40" s="102" t="s">
        <v>6</v>
      </c>
      <c r="F40" s="292">
        <v>47.8</v>
      </c>
      <c r="G40" s="341">
        <v>57.97</v>
      </c>
      <c r="H40" s="341">
        <v>18.86</v>
      </c>
      <c r="I40" s="300">
        <v>76.83</v>
      </c>
      <c r="J40" s="320">
        <f>I40*F40</f>
        <v>3672.4739999999997</v>
      </c>
    </row>
    <row r="41" spans="1:10" s="37" customFormat="1" ht="4.5" customHeight="1">
      <c r="A41" s="160"/>
      <c r="B41" s="63"/>
      <c r="C41" s="63"/>
      <c r="D41" s="96"/>
      <c r="E41" s="102"/>
      <c r="F41" s="292"/>
      <c r="G41" s="300"/>
      <c r="H41" s="300"/>
      <c r="I41" s="300"/>
      <c r="J41" s="320"/>
    </row>
    <row r="42" spans="1:10" s="37" customFormat="1" ht="42" customHeight="1">
      <c r="A42" s="160"/>
      <c r="B42" s="63" t="s">
        <v>66</v>
      </c>
      <c r="C42" s="292" t="s">
        <v>154</v>
      </c>
      <c r="D42" s="66" t="s">
        <v>0</v>
      </c>
      <c r="E42" s="55" t="s">
        <v>11</v>
      </c>
      <c r="F42" s="287">
        <v>33.28</v>
      </c>
      <c r="G42" s="341">
        <v>4.09</v>
      </c>
      <c r="H42" s="341">
        <v>30.29</v>
      </c>
      <c r="I42" s="300">
        <v>34.38</v>
      </c>
      <c r="J42" s="320">
        <f>I42*F42</f>
        <v>1144.1664</v>
      </c>
    </row>
    <row r="43" spans="1:10" s="37" customFormat="1" ht="4.5" customHeight="1">
      <c r="A43" s="160"/>
      <c r="B43" s="63"/>
      <c r="C43" s="63"/>
      <c r="D43" s="66"/>
      <c r="E43" s="55"/>
      <c r="F43" s="287"/>
      <c r="G43" s="300"/>
      <c r="H43" s="300"/>
      <c r="I43" s="300"/>
      <c r="J43" s="320"/>
    </row>
    <row r="44" spans="1:10" ht="45" customHeight="1">
      <c r="A44" s="322"/>
      <c r="B44" s="63" t="s">
        <v>77</v>
      </c>
      <c r="C44" s="114" t="s">
        <v>160</v>
      </c>
      <c r="D44" s="101" t="s">
        <v>161</v>
      </c>
      <c r="E44" s="102" t="s">
        <v>6</v>
      </c>
      <c r="F44" s="292">
        <v>50.4</v>
      </c>
      <c r="G44" s="341">
        <v>61.94</v>
      </c>
      <c r="H44" s="341">
        <v>19.33</v>
      </c>
      <c r="I44" s="300">
        <v>81.27</v>
      </c>
      <c r="J44" s="320">
        <f>SUM(I44*F44)</f>
        <v>4096.008</v>
      </c>
    </row>
    <row r="45" spans="1:10" ht="4.5" customHeight="1">
      <c r="A45" s="322"/>
      <c r="B45" s="63"/>
      <c r="C45" s="63"/>
      <c r="D45" s="101"/>
      <c r="E45" s="102"/>
      <c r="F45" s="292"/>
      <c r="G45" s="300"/>
      <c r="H45" s="300"/>
      <c r="I45" s="300"/>
      <c r="J45" s="320"/>
    </row>
    <row r="46" spans="1:10" ht="24">
      <c r="A46" s="322"/>
      <c r="B46" s="63" t="s">
        <v>78</v>
      </c>
      <c r="C46" s="114" t="s">
        <v>160</v>
      </c>
      <c r="D46" s="66" t="s">
        <v>170</v>
      </c>
      <c r="E46" s="55" t="s">
        <v>6</v>
      </c>
      <c r="F46" s="287">
        <v>67</v>
      </c>
      <c r="G46" s="341">
        <v>61.94</v>
      </c>
      <c r="H46" s="341">
        <v>19.33</v>
      </c>
      <c r="I46" s="300">
        <v>81.27</v>
      </c>
      <c r="J46" s="320">
        <f>SUM(I46*F46)</f>
        <v>5445.09</v>
      </c>
    </row>
    <row r="47" spans="1:10" ht="4.5" customHeight="1">
      <c r="A47" s="322"/>
      <c r="B47" s="63"/>
      <c r="C47" s="63"/>
      <c r="D47" s="66"/>
      <c r="E47" s="46"/>
      <c r="F47" s="288"/>
      <c r="G47" s="300"/>
      <c r="H47" s="300"/>
      <c r="I47" s="300"/>
      <c r="J47" s="325"/>
    </row>
    <row r="48" spans="1:10" ht="12">
      <c r="A48" s="322"/>
      <c r="B48" s="46"/>
      <c r="C48" s="46"/>
      <c r="D48" s="135" t="s">
        <v>100</v>
      </c>
      <c r="E48" s="46"/>
      <c r="F48" s="288"/>
      <c r="G48" s="300"/>
      <c r="H48" s="300"/>
      <c r="I48" s="300">
        <f>SUM(G48+H48)</f>
        <v>0</v>
      </c>
      <c r="J48" s="323">
        <f>SUM(J33:J46)</f>
        <v>20047.8884</v>
      </c>
    </row>
    <row r="49" spans="1:10" ht="12">
      <c r="A49" s="322"/>
      <c r="B49" s="46"/>
      <c r="C49" s="46"/>
      <c r="D49" s="52"/>
      <c r="E49" s="46"/>
      <c r="F49" s="288"/>
      <c r="G49" s="300"/>
      <c r="H49" s="300"/>
      <c r="I49" s="300">
        <f>SUM(G49+H49)</f>
        <v>0</v>
      </c>
      <c r="J49" s="325">
        <f>SUM(I49*F49)</f>
        <v>0</v>
      </c>
    </row>
    <row r="50" spans="1:10" s="37" customFormat="1" ht="15" customHeight="1">
      <c r="A50" s="160">
        <v>5</v>
      </c>
      <c r="B50" s="63"/>
      <c r="C50" s="63"/>
      <c r="D50" s="66" t="s">
        <v>144</v>
      </c>
      <c r="E50" s="63"/>
      <c r="F50" s="287"/>
      <c r="G50" s="300"/>
      <c r="H50" s="300"/>
      <c r="I50" s="300">
        <f>SUM(G50+H50)</f>
        <v>0</v>
      </c>
      <c r="J50" s="320">
        <f>SUM(I50*F50)</f>
        <v>0</v>
      </c>
    </row>
    <row r="51" spans="1:10" s="37" customFormat="1" ht="4.5" customHeight="1">
      <c r="A51" s="160"/>
      <c r="B51" s="63"/>
      <c r="C51" s="63"/>
      <c r="D51" s="66"/>
      <c r="E51" s="63"/>
      <c r="F51" s="287"/>
      <c r="G51" s="300"/>
      <c r="H51" s="300"/>
      <c r="I51" s="300"/>
      <c r="J51" s="320"/>
    </row>
    <row r="52" spans="1:10" ht="36">
      <c r="A52" s="322"/>
      <c r="B52" s="63" t="s">
        <v>9</v>
      </c>
      <c r="C52" s="114" t="s">
        <v>159</v>
      </c>
      <c r="D52" s="66" t="s">
        <v>162</v>
      </c>
      <c r="E52" s="114" t="s">
        <v>6</v>
      </c>
      <c r="F52" s="114">
        <v>108</v>
      </c>
      <c r="G52" s="341">
        <v>228.82</v>
      </c>
      <c r="H52" s="341">
        <v>115.95</v>
      </c>
      <c r="I52" s="300">
        <v>344.77</v>
      </c>
      <c r="J52" s="320">
        <f>SUM(I52*F52)</f>
        <v>37235.159999999996</v>
      </c>
    </row>
    <row r="53" spans="1:10" ht="4.5" customHeight="1">
      <c r="A53" s="322"/>
      <c r="B53" s="46"/>
      <c r="C53" s="46"/>
      <c r="D53" s="140"/>
      <c r="E53" s="142"/>
      <c r="F53" s="293"/>
      <c r="G53" s="300"/>
      <c r="H53" s="300"/>
      <c r="I53" s="300"/>
      <c r="J53" s="325"/>
    </row>
    <row r="54" spans="1:10" ht="12">
      <c r="A54" s="322"/>
      <c r="B54" s="46"/>
      <c r="C54" s="46"/>
      <c r="D54" s="135" t="s">
        <v>234</v>
      </c>
      <c r="E54" s="46"/>
      <c r="F54" s="288"/>
      <c r="G54" s="300"/>
      <c r="H54" s="300"/>
      <c r="I54" s="300"/>
      <c r="J54" s="323">
        <f>SUM(J52:J53)</f>
        <v>37235.159999999996</v>
      </c>
    </row>
    <row r="55" spans="1:10" ht="12">
      <c r="A55" s="322"/>
      <c r="B55" s="46"/>
      <c r="C55" s="46"/>
      <c r="D55" s="52"/>
      <c r="E55" s="46"/>
      <c r="F55" s="288"/>
      <c r="G55" s="300"/>
      <c r="H55" s="300"/>
      <c r="I55" s="300">
        <f aca="true" t="shared" si="1" ref="I55:I66">SUM(G55+H55)</f>
        <v>0</v>
      </c>
      <c r="J55" s="325"/>
    </row>
    <row r="56" spans="1:10" s="37" customFormat="1" ht="12">
      <c r="A56" s="160">
        <v>6</v>
      </c>
      <c r="B56" s="63"/>
      <c r="C56" s="63"/>
      <c r="D56" s="66" t="s">
        <v>17</v>
      </c>
      <c r="E56" s="55"/>
      <c r="F56" s="287"/>
      <c r="G56" s="300"/>
      <c r="H56" s="300"/>
      <c r="I56" s="300">
        <f t="shared" si="1"/>
        <v>0</v>
      </c>
      <c r="J56" s="320">
        <f>SUM(I56*F56)</f>
        <v>0</v>
      </c>
    </row>
    <row r="57" spans="1:10" s="37" customFormat="1" ht="4.5" customHeight="1">
      <c r="A57" s="160"/>
      <c r="B57" s="63"/>
      <c r="C57" s="114"/>
      <c r="D57" s="66"/>
      <c r="E57" s="55"/>
      <c r="F57" s="287"/>
      <c r="G57" s="300"/>
      <c r="H57" s="300"/>
      <c r="I57" s="300"/>
      <c r="J57" s="320"/>
    </row>
    <row r="58" spans="1:10" s="37" customFormat="1" ht="12">
      <c r="A58" s="160"/>
      <c r="B58" s="63" t="s">
        <v>12</v>
      </c>
      <c r="C58" s="114" t="s">
        <v>163</v>
      </c>
      <c r="D58" s="66" t="s">
        <v>116</v>
      </c>
      <c r="E58" s="55" t="s">
        <v>6</v>
      </c>
      <c r="F58" s="287">
        <v>154</v>
      </c>
      <c r="G58" s="341">
        <v>18.72</v>
      </c>
      <c r="H58" s="341">
        <v>24.16</v>
      </c>
      <c r="I58" s="300">
        <v>42.88</v>
      </c>
      <c r="J58" s="320">
        <f>SUM(I58*F58)</f>
        <v>6603.52</v>
      </c>
    </row>
    <row r="59" spans="1:10" s="37" customFormat="1" ht="4.5" customHeight="1">
      <c r="A59" s="160"/>
      <c r="B59" s="63"/>
      <c r="C59" s="114"/>
      <c r="D59" s="66"/>
      <c r="E59" s="55"/>
      <c r="F59" s="287"/>
      <c r="G59" s="300"/>
      <c r="H59" s="300"/>
      <c r="I59" s="300"/>
      <c r="J59" s="320"/>
    </row>
    <row r="60" spans="1:10" s="37" customFormat="1" ht="24">
      <c r="A60" s="160"/>
      <c r="B60" s="63" t="s">
        <v>219</v>
      </c>
      <c r="C60" s="114" t="s">
        <v>164</v>
      </c>
      <c r="D60" s="66" t="s">
        <v>117</v>
      </c>
      <c r="E60" s="55" t="s">
        <v>11</v>
      </c>
      <c r="F60" s="287">
        <v>17.5</v>
      </c>
      <c r="G60" s="341">
        <v>7.2</v>
      </c>
      <c r="H60" s="341">
        <v>13.32</v>
      </c>
      <c r="I60" s="300">
        <v>20.52</v>
      </c>
      <c r="J60" s="320">
        <f>SUM(I60*F60)</f>
        <v>359.09999999999997</v>
      </c>
    </row>
    <row r="61" spans="1:10" s="37" customFormat="1" ht="4.5" customHeight="1">
      <c r="A61" s="160"/>
      <c r="B61" s="63"/>
      <c r="C61" s="114"/>
      <c r="D61" s="66"/>
      <c r="E61" s="55"/>
      <c r="F61" s="287"/>
      <c r="G61" s="300"/>
      <c r="H61" s="300"/>
      <c r="I61" s="300"/>
      <c r="J61" s="320"/>
    </row>
    <row r="62" spans="1:10" s="37" customFormat="1" ht="24">
      <c r="A62" s="160"/>
      <c r="B62" s="63" t="s">
        <v>220</v>
      </c>
      <c r="C62" s="114" t="s">
        <v>165</v>
      </c>
      <c r="D62" s="66" t="s">
        <v>118</v>
      </c>
      <c r="E62" s="55" t="s">
        <v>11</v>
      </c>
      <c r="F62" s="287">
        <v>15</v>
      </c>
      <c r="G62" s="341">
        <v>0.51</v>
      </c>
      <c r="H62" s="341">
        <v>10.66</v>
      </c>
      <c r="I62" s="300">
        <v>11.17</v>
      </c>
      <c r="J62" s="320">
        <f>SUM(I62*F62)</f>
        <v>167.55</v>
      </c>
    </row>
    <row r="63" spans="1:10" ht="4.5" customHeight="1">
      <c r="A63" s="322"/>
      <c r="B63" s="46"/>
      <c r="C63" s="114"/>
      <c r="D63" s="52"/>
      <c r="E63" s="46"/>
      <c r="F63" s="288"/>
      <c r="G63" s="300"/>
      <c r="H63" s="300"/>
      <c r="I63" s="300">
        <f t="shared" si="1"/>
        <v>0</v>
      </c>
      <c r="J63" s="325">
        <f>SUM(I63*F63)</f>
        <v>0</v>
      </c>
    </row>
    <row r="64" spans="1:10" ht="12">
      <c r="A64" s="322"/>
      <c r="B64" s="46"/>
      <c r="C64" s="46"/>
      <c r="D64" s="135" t="s">
        <v>101</v>
      </c>
      <c r="E64" s="46"/>
      <c r="F64" s="288"/>
      <c r="G64" s="300"/>
      <c r="H64" s="300"/>
      <c r="I64" s="300">
        <f t="shared" si="1"/>
        <v>0</v>
      </c>
      <c r="J64" s="323">
        <f>SUM(J56:J63)</f>
        <v>7130.170000000001</v>
      </c>
    </row>
    <row r="65" spans="1:10" ht="12">
      <c r="A65" s="322"/>
      <c r="B65" s="46"/>
      <c r="C65" s="46"/>
      <c r="D65" s="52"/>
      <c r="E65" s="46"/>
      <c r="F65" s="288"/>
      <c r="G65" s="300"/>
      <c r="H65" s="300"/>
      <c r="I65" s="300">
        <f t="shared" si="1"/>
        <v>0</v>
      </c>
      <c r="J65" s="325">
        <f>SUM(I65*F65)</f>
        <v>0</v>
      </c>
    </row>
    <row r="66" spans="1:10" s="37" customFormat="1" ht="24">
      <c r="A66" s="160">
        <v>7</v>
      </c>
      <c r="B66" s="63"/>
      <c r="C66" s="63"/>
      <c r="D66" s="66" t="s">
        <v>87</v>
      </c>
      <c r="E66" s="55"/>
      <c r="F66" s="287"/>
      <c r="G66" s="300"/>
      <c r="H66" s="300"/>
      <c r="I66" s="300">
        <f t="shared" si="1"/>
        <v>0</v>
      </c>
      <c r="J66" s="320">
        <f>SUM(J65)</f>
        <v>0</v>
      </c>
    </row>
    <row r="67" spans="1:10" s="37" customFormat="1" ht="4.5" customHeight="1">
      <c r="A67" s="160"/>
      <c r="B67" s="63"/>
      <c r="C67" s="63"/>
      <c r="D67" s="66"/>
      <c r="E67" s="55"/>
      <c r="F67" s="287"/>
      <c r="G67" s="300"/>
      <c r="H67" s="300"/>
      <c r="I67" s="300"/>
      <c r="J67" s="320"/>
    </row>
    <row r="68" spans="1:10" s="37" customFormat="1" ht="38.25">
      <c r="A68" s="160"/>
      <c r="B68" s="63" t="s">
        <v>13</v>
      </c>
      <c r="C68" s="55" t="s">
        <v>166</v>
      </c>
      <c r="D68" s="98" t="s">
        <v>300</v>
      </c>
      <c r="E68" s="48" t="s">
        <v>10</v>
      </c>
      <c r="F68" s="69">
        <v>6</v>
      </c>
      <c r="G68" s="300">
        <f>J74</f>
        <v>1061.98</v>
      </c>
      <c r="H68" s="300"/>
      <c r="I68" s="300">
        <f aca="true" t="shared" si="2" ref="I68:I73">SUM(G68+H68)</f>
        <v>1061.98</v>
      </c>
      <c r="J68" s="329">
        <f>SUM(I68*F68)</f>
        <v>6371.88</v>
      </c>
    </row>
    <row r="69" spans="1:10" s="37" customFormat="1" ht="12.75">
      <c r="A69" s="160"/>
      <c r="B69" s="63" t="s">
        <v>272</v>
      </c>
      <c r="C69" s="102" t="s">
        <v>140</v>
      </c>
      <c r="D69" s="117" t="s">
        <v>267</v>
      </c>
      <c r="E69" s="116" t="s">
        <v>10</v>
      </c>
      <c r="F69" s="294">
        <v>1</v>
      </c>
      <c r="G69" s="347">
        <v>255.51</v>
      </c>
      <c r="H69" s="300"/>
      <c r="I69" s="300">
        <f t="shared" si="2"/>
        <v>255.51</v>
      </c>
      <c r="J69" s="320">
        <f aca="true" t="shared" si="3" ref="J69:J81">SUM(I69*F69)</f>
        <v>255.51</v>
      </c>
    </row>
    <row r="70" spans="1:10" s="37" customFormat="1" ht="12.75">
      <c r="A70" s="160"/>
      <c r="B70" s="63" t="s">
        <v>273</v>
      </c>
      <c r="C70" s="102" t="s">
        <v>140</v>
      </c>
      <c r="D70" s="117" t="s">
        <v>268</v>
      </c>
      <c r="E70" s="116" t="s">
        <v>10</v>
      </c>
      <c r="F70" s="69">
        <v>2</v>
      </c>
      <c r="G70" s="300">
        <v>70.26</v>
      </c>
      <c r="H70" s="300"/>
      <c r="I70" s="300">
        <f t="shared" si="2"/>
        <v>70.26</v>
      </c>
      <c r="J70" s="320">
        <f t="shared" si="3"/>
        <v>140.52</v>
      </c>
    </row>
    <row r="71" spans="1:10" s="37" customFormat="1" ht="12.75">
      <c r="A71" s="160"/>
      <c r="B71" s="63" t="s">
        <v>274</v>
      </c>
      <c r="C71" s="102" t="s">
        <v>140</v>
      </c>
      <c r="D71" s="117" t="s">
        <v>269</v>
      </c>
      <c r="E71" s="116" t="s">
        <v>10</v>
      </c>
      <c r="F71" s="69">
        <v>1</v>
      </c>
      <c r="G71" s="300">
        <v>48.93</v>
      </c>
      <c r="H71" s="300"/>
      <c r="I71" s="300">
        <f t="shared" si="2"/>
        <v>48.93</v>
      </c>
      <c r="J71" s="320">
        <f t="shared" si="3"/>
        <v>48.93</v>
      </c>
    </row>
    <row r="72" spans="1:10" s="37" customFormat="1" ht="12.75">
      <c r="A72" s="160"/>
      <c r="B72" s="63" t="s">
        <v>275</v>
      </c>
      <c r="C72" s="102" t="s">
        <v>140</v>
      </c>
      <c r="D72" s="117" t="s">
        <v>270</v>
      </c>
      <c r="E72" s="116" t="s">
        <v>10</v>
      </c>
      <c r="F72" s="69">
        <v>2</v>
      </c>
      <c r="G72" s="300">
        <v>126.64</v>
      </c>
      <c r="H72" s="300"/>
      <c r="I72" s="300">
        <f t="shared" si="2"/>
        <v>126.64</v>
      </c>
      <c r="J72" s="320">
        <f t="shared" si="3"/>
        <v>253.28</v>
      </c>
    </row>
    <row r="73" spans="1:10" s="37" customFormat="1" ht="12.75">
      <c r="A73" s="160"/>
      <c r="B73" s="63" t="s">
        <v>276</v>
      </c>
      <c r="C73" s="102" t="s">
        <v>140</v>
      </c>
      <c r="D73" s="117" t="s">
        <v>271</v>
      </c>
      <c r="E73" s="116" t="s">
        <v>10</v>
      </c>
      <c r="F73" s="287">
        <v>2</v>
      </c>
      <c r="G73" s="300">
        <v>181.87</v>
      </c>
      <c r="H73" s="300"/>
      <c r="I73" s="300">
        <f t="shared" si="2"/>
        <v>181.87</v>
      </c>
      <c r="J73" s="320">
        <f t="shared" si="3"/>
        <v>363.74</v>
      </c>
    </row>
    <row r="74" spans="1:10" s="37" customFormat="1" ht="12.75">
      <c r="A74" s="160"/>
      <c r="B74" s="63"/>
      <c r="C74" s="102"/>
      <c r="D74" s="97" t="s">
        <v>299</v>
      </c>
      <c r="E74" s="116"/>
      <c r="F74" s="287"/>
      <c r="G74" s="300"/>
      <c r="H74" s="300"/>
      <c r="I74" s="300"/>
      <c r="J74" s="330">
        <f>SUM(J69:J73)</f>
        <v>1061.98</v>
      </c>
    </row>
    <row r="75" spans="1:10" s="37" customFormat="1" ht="12.75">
      <c r="A75" s="160"/>
      <c r="B75" s="63"/>
      <c r="C75" s="102"/>
      <c r="D75" s="117"/>
      <c r="E75" s="116"/>
      <c r="F75" s="287"/>
      <c r="G75" s="300"/>
      <c r="H75" s="300"/>
      <c r="I75" s="300"/>
      <c r="J75" s="320"/>
    </row>
    <row r="76" spans="1:10" s="37" customFormat="1" ht="12.75">
      <c r="A76" s="160"/>
      <c r="B76" s="63"/>
      <c r="C76" s="102"/>
      <c r="D76" s="117"/>
      <c r="E76" s="116"/>
      <c r="F76" s="287"/>
      <c r="G76" s="300"/>
      <c r="H76" s="300"/>
      <c r="I76" s="300"/>
      <c r="J76" s="320"/>
    </row>
    <row r="77" spans="1:10" s="37" customFormat="1" ht="4.5" customHeight="1">
      <c r="A77" s="160"/>
      <c r="B77" s="63"/>
      <c r="C77" s="63"/>
      <c r="D77" s="98"/>
      <c r="E77" s="48"/>
      <c r="F77" s="287"/>
      <c r="G77" s="300"/>
      <c r="H77" s="300"/>
      <c r="I77" s="300"/>
      <c r="J77" s="320">
        <f t="shared" si="3"/>
        <v>0</v>
      </c>
    </row>
    <row r="78" spans="1:10" ht="12.75">
      <c r="A78" s="322"/>
      <c r="B78" s="63"/>
      <c r="C78" s="63"/>
      <c r="D78" s="97" t="s">
        <v>167</v>
      </c>
      <c r="E78" s="48"/>
      <c r="F78" s="295"/>
      <c r="G78" s="348"/>
      <c r="H78" s="301"/>
      <c r="I78" s="300"/>
      <c r="J78" s="320">
        <f t="shared" si="3"/>
        <v>0</v>
      </c>
    </row>
    <row r="79" spans="1:10" s="37" customFormat="1" ht="12.75">
      <c r="A79" s="160"/>
      <c r="B79" s="63" t="s">
        <v>221</v>
      </c>
      <c r="C79" s="102" t="s">
        <v>140</v>
      </c>
      <c r="D79" s="97" t="s">
        <v>256</v>
      </c>
      <c r="E79" s="116" t="s">
        <v>10</v>
      </c>
      <c r="F79" s="294">
        <v>10</v>
      </c>
      <c r="G79" s="349">
        <v>38.9</v>
      </c>
      <c r="H79" s="301"/>
      <c r="I79" s="300">
        <f>SUM(G79+H79)</f>
        <v>38.9</v>
      </c>
      <c r="J79" s="320">
        <f t="shared" si="3"/>
        <v>389</v>
      </c>
    </row>
    <row r="80" spans="1:10" s="37" customFormat="1" ht="12.75">
      <c r="A80" s="160"/>
      <c r="B80" s="63" t="s">
        <v>14</v>
      </c>
      <c r="C80" s="102" t="s">
        <v>140</v>
      </c>
      <c r="D80" s="97" t="s">
        <v>121</v>
      </c>
      <c r="E80" s="48" t="s">
        <v>10</v>
      </c>
      <c r="F80" s="294">
        <v>10</v>
      </c>
      <c r="G80" s="349">
        <v>75.9266666666666</v>
      </c>
      <c r="H80" s="301"/>
      <c r="I80" s="300">
        <f>SUM(G80+H80)</f>
        <v>75.9266666666666</v>
      </c>
      <c r="J80" s="320">
        <f t="shared" si="3"/>
        <v>759.2666666666661</v>
      </c>
    </row>
    <row r="81" spans="1:10" s="37" customFormat="1" ht="12.75">
      <c r="A81" s="160"/>
      <c r="B81" s="63" t="s">
        <v>79</v>
      </c>
      <c r="C81" s="102" t="s">
        <v>140</v>
      </c>
      <c r="D81" s="97" t="s">
        <v>254</v>
      </c>
      <c r="E81" s="48" t="s">
        <v>10</v>
      </c>
      <c r="F81" s="294">
        <v>10</v>
      </c>
      <c r="G81" s="349">
        <v>75.9266666666666</v>
      </c>
      <c r="H81" s="301"/>
      <c r="I81" s="300">
        <f>SUM(G81+H81)</f>
        <v>75.9266666666666</v>
      </c>
      <c r="J81" s="320">
        <f t="shared" si="3"/>
        <v>759.2666666666661</v>
      </c>
    </row>
    <row r="82" spans="1:10" s="37" customFormat="1" ht="4.5" customHeight="1">
      <c r="A82" s="160"/>
      <c r="B82" s="63"/>
      <c r="C82" s="63"/>
      <c r="D82" s="97"/>
      <c r="E82" s="48"/>
      <c r="F82" s="294"/>
      <c r="G82" s="348"/>
      <c r="H82" s="301"/>
      <c r="I82" s="300"/>
      <c r="J82" s="320"/>
    </row>
    <row r="83" spans="1:10" ht="44.25" customHeight="1">
      <c r="A83" s="322"/>
      <c r="B83" s="63"/>
      <c r="C83" s="63"/>
      <c r="D83" s="97" t="s">
        <v>302</v>
      </c>
      <c r="E83" s="47"/>
      <c r="F83" s="295"/>
      <c r="G83" s="348"/>
      <c r="H83" s="301"/>
      <c r="I83" s="300"/>
      <c r="J83" s="325">
        <f aca="true" t="shared" si="4" ref="J83:J103">SUM(I83*F83)</f>
        <v>0</v>
      </c>
    </row>
    <row r="84" spans="1:10" s="37" customFormat="1" ht="12.75">
      <c r="A84" s="160"/>
      <c r="B84" s="63" t="s">
        <v>222</v>
      </c>
      <c r="C84" s="102" t="s">
        <v>140</v>
      </c>
      <c r="D84" s="117" t="s">
        <v>301</v>
      </c>
      <c r="E84" s="48" t="s">
        <v>10</v>
      </c>
      <c r="F84" s="294">
        <v>70</v>
      </c>
      <c r="G84" s="348">
        <v>59.64</v>
      </c>
      <c r="H84" s="301"/>
      <c r="I84" s="300">
        <f>SUM(G84+H84)</f>
        <v>59.64</v>
      </c>
      <c r="J84" s="320">
        <f t="shared" si="4"/>
        <v>4174.8</v>
      </c>
    </row>
    <row r="85" spans="1:10" ht="4.5" customHeight="1">
      <c r="A85" s="322"/>
      <c r="B85" s="131"/>
      <c r="C85" s="131"/>
      <c r="D85" s="140"/>
      <c r="E85" s="47"/>
      <c r="F85" s="295"/>
      <c r="G85" s="301"/>
      <c r="H85" s="301"/>
      <c r="I85" s="300"/>
      <c r="J85" s="325">
        <f t="shared" si="4"/>
        <v>0</v>
      </c>
    </row>
    <row r="86" spans="1:10" s="37" customFormat="1" ht="12.75">
      <c r="A86" s="160"/>
      <c r="B86" s="100" t="s">
        <v>223</v>
      </c>
      <c r="C86" s="102" t="s">
        <v>140</v>
      </c>
      <c r="D86" s="97" t="s">
        <v>119</v>
      </c>
      <c r="E86" s="48" t="s">
        <v>11</v>
      </c>
      <c r="F86" s="294">
        <v>455</v>
      </c>
      <c r="G86" s="349">
        <v>4.12666666666666</v>
      </c>
      <c r="H86" s="301"/>
      <c r="I86" s="300">
        <f>SUM(G86+H86)</f>
        <v>4.12666666666666</v>
      </c>
      <c r="J86" s="320">
        <f>SUM(I86*F86)</f>
        <v>1877.6333333333303</v>
      </c>
    </row>
    <row r="87" spans="1:10" ht="4.5" customHeight="1">
      <c r="A87" s="322"/>
      <c r="B87" s="131"/>
      <c r="C87" s="131"/>
      <c r="D87" s="52"/>
      <c r="E87" s="46"/>
      <c r="F87" s="288"/>
      <c r="G87" s="301"/>
      <c r="H87" s="301"/>
      <c r="I87" s="300">
        <f>SUM(G87+H87)</f>
        <v>0</v>
      </c>
      <c r="J87" s="325">
        <f t="shared" si="4"/>
        <v>0</v>
      </c>
    </row>
    <row r="88" spans="1:10" s="37" customFormat="1" ht="25.5">
      <c r="A88" s="160"/>
      <c r="B88" s="132"/>
      <c r="C88" s="314"/>
      <c r="D88" s="97" t="s">
        <v>120</v>
      </c>
      <c r="E88" s="48"/>
      <c r="F88" s="294"/>
      <c r="G88" s="348"/>
      <c r="H88" s="301"/>
      <c r="I88" s="300">
        <f>SUM(G88+H88)</f>
        <v>0</v>
      </c>
      <c r="J88" s="320">
        <f t="shared" si="4"/>
        <v>0</v>
      </c>
    </row>
    <row r="89" spans="1:10" s="37" customFormat="1" ht="4.5" customHeight="1">
      <c r="A89" s="160"/>
      <c r="B89" s="132"/>
      <c r="C89" s="314"/>
      <c r="D89" s="99"/>
      <c r="E89" s="48"/>
      <c r="F89" s="294"/>
      <c r="G89" s="348"/>
      <c r="H89" s="301"/>
      <c r="I89" s="300"/>
      <c r="J89" s="320"/>
    </row>
    <row r="90" spans="1:10" s="37" customFormat="1" ht="12.75">
      <c r="A90" s="160"/>
      <c r="B90" s="132" t="s">
        <v>224</v>
      </c>
      <c r="C90" s="102" t="s">
        <v>140</v>
      </c>
      <c r="D90" s="117" t="s">
        <v>255</v>
      </c>
      <c r="E90" s="48" t="s">
        <v>10</v>
      </c>
      <c r="F90" s="294">
        <v>12</v>
      </c>
      <c r="G90" s="349">
        <v>143.08</v>
      </c>
      <c r="H90" s="301"/>
      <c r="I90" s="300">
        <f>SUM(G90+H90)</f>
        <v>143.08</v>
      </c>
      <c r="J90" s="320">
        <f>SUM(I90*F90)</f>
        <v>1716.96</v>
      </c>
    </row>
    <row r="91" spans="1:10" ht="12.75">
      <c r="A91" s="322"/>
      <c r="B91" s="133"/>
      <c r="C91" s="315"/>
      <c r="D91" s="95"/>
      <c r="E91" s="47"/>
      <c r="F91" s="295"/>
      <c r="G91" s="348"/>
      <c r="H91" s="301"/>
      <c r="I91" s="300"/>
      <c r="J91" s="325"/>
    </row>
    <row r="92" spans="1:10" s="45" customFormat="1" ht="12">
      <c r="A92" s="165"/>
      <c r="B92" s="100"/>
      <c r="C92" s="100"/>
      <c r="D92" s="101" t="s">
        <v>53</v>
      </c>
      <c r="E92" s="102"/>
      <c r="F92" s="289"/>
      <c r="G92" s="301"/>
      <c r="H92" s="301"/>
      <c r="I92" s="300">
        <f>SUM(G92+H92)</f>
        <v>0</v>
      </c>
      <c r="J92" s="320">
        <f t="shared" si="4"/>
        <v>0</v>
      </c>
    </row>
    <row r="93" spans="1:10" s="45" customFormat="1" ht="24">
      <c r="A93" s="165"/>
      <c r="B93" s="100" t="s">
        <v>225</v>
      </c>
      <c r="C93" s="102" t="s">
        <v>140</v>
      </c>
      <c r="D93" s="103" t="s">
        <v>129</v>
      </c>
      <c r="E93" s="102" t="s">
        <v>5</v>
      </c>
      <c r="F93" s="289">
        <v>1</v>
      </c>
      <c r="G93" s="301"/>
      <c r="H93" s="301">
        <v>500</v>
      </c>
      <c r="I93" s="300">
        <f>SUM(G93+H93)</f>
        <v>500</v>
      </c>
      <c r="J93" s="320">
        <f>SUM(I93*F93)</f>
        <v>500</v>
      </c>
    </row>
    <row r="94" spans="1:10" s="45" customFormat="1" ht="4.5" customHeight="1">
      <c r="A94" s="165"/>
      <c r="B94" s="102"/>
      <c r="C94" s="55"/>
      <c r="D94" s="103"/>
      <c r="E94" s="102"/>
      <c r="F94" s="289"/>
      <c r="G94" s="301"/>
      <c r="H94" s="301"/>
      <c r="I94" s="300"/>
      <c r="J94" s="320"/>
    </row>
    <row r="95" spans="1:10" s="37" customFormat="1" ht="12">
      <c r="A95" s="160"/>
      <c r="B95" s="63" t="s">
        <v>226</v>
      </c>
      <c r="C95" s="55" t="s">
        <v>168</v>
      </c>
      <c r="D95" s="50" t="s">
        <v>80</v>
      </c>
      <c r="E95" s="55" t="s">
        <v>11</v>
      </c>
      <c r="F95" s="287">
        <v>18</v>
      </c>
      <c r="G95" s="341">
        <v>26.8</v>
      </c>
      <c r="H95" s="341">
        <v>41.14</v>
      </c>
      <c r="I95" s="300">
        <v>67.94</v>
      </c>
      <c r="J95" s="320">
        <f t="shared" si="4"/>
        <v>1222.92</v>
      </c>
    </row>
    <row r="96" spans="1:10" s="37" customFormat="1" ht="4.5" customHeight="1">
      <c r="A96" s="160"/>
      <c r="B96" s="55"/>
      <c r="C96" s="55"/>
      <c r="D96" s="50"/>
      <c r="E96" s="55"/>
      <c r="F96" s="287"/>
      <c r="G96" s="300"/>
      <c r="H96" s="301"/>
      <c r="I96" s="300"/>
      <c r="J96" s="320">
        <f t="shared" si="4"/>
        <v>0</v>
      </c>
    </row>
    <row r="97" spans="1:10" s="37" customFormat="1" ht="14.25">
      <c r="A97" s="160"/>
      <c r="B97" s="134" t="s">
        <v>227</v>
      </c>
      <c r="C97" s="55" t="s">
        <v>169</v>
      </c>
      <c r="D97" s="97" t="s">
        <v>126</v>
      </c>
      <c r="E97" s="48" t="s">
        <v>122</v>
      </c>
      <c r="F97" s="294">
        <v>154</v>
      </c>
      <c r="G97" s="348"/>
      <c r="H97" s="341">
        <v>22.66</v>
      </c>
      <c r="I97" s="300">
        <f>G97+H97</f>
        <v>22.66</v>
      </c>
      <c r="J97" s="320">
        <f t="shared" si="4"/>
        <v>3489.64</v>
      </c>
    </row>
    <row r="98" spans="1:10" ht="4.5" customHeight="1">
      <c r="A98" s="322"/>
      <c r="B98" s="46"/>
      <c r="C98" s="46"/>
      <c r="D98" s="135"/>
      <c r="E98" s="46"/>
      <c r="F98" s="288"/>
      <c r="G98" s="300"/>
      <c r="H98" s="300"/>
      <c r="I98" s="300"/>
      <c r="J98" s="325"/>
    </row>
    <row r="99" spans="1:12" ht="12">
      <c r="A99" s="322"/>
      <c r="B99" s="46"/>
      <c r="C99" s="46"/>
      <c r="D99" s="135" t="s">
        <v>235</v>
      </c>
      <c r="E99" s="46"/>
      <c r="F99" s="288"/>
      <c r="G99" s="300"/>
      <c r="H99" s="300"/>
      <c r="I99" s="300">
        <f>SUM(G99+H99)</f>
        <v>0</v>
      </c>
      <c r="J99" s="323">
        <f>SUM(J79:J97)+J68</f>
        <v>21261.36666666666</v>
      </c>
      <c r="L99" s="331"/>
    </row>
    <row r="100" spans="1:10" ht="12">
      <c r="A100" s="322"/>
      <c r="B100" s="46"/>
      <c r="C100" s="46"/>
      <c r="D100" s="52"/>
      <c r="E100" s="46"/>
      <c r="F100" s="288"/>
      <c r="G100" s="341"/>
      <c r="H100" s="300"/>
      <c r="I100" s="300"/>
      <c r="J100" s="323"/>
    </row>
    <row r="101" spans="1:10" s="37" customFormat="1" ht="12">
      <c r="A101" s="160">
        <v>8</v>
      </c>
      <c r="B101" s="63"/>
      <c r="C101" s="63"/>
      <c r="D101" s="66" t="s">
        <v>54</v>
      </c>
      <c r="E101" s="55"/>
      <c r="F101" s="287"/>
      <c r="G101" s="300"/>
      <c r="H101" s="300"/>
      <c r="I101" s="300">
        <f>SUM(G101+H101)</f>
        <v>0</v>
      </c>
      <c r="J101" s="320">
        <f t="shared" si="4"/>
        <v>0</v>
      </c>
    </row>
    <row r="102" spans="1:10" s="37" customFormat="1" ht="4.5" customHeight="1">
      <c r="A102" s="160"/>
      <c r="B102" s="63"/>
      <c r="C102" s="63"/>
      <c r="D102" s="66"/>
      <c r="E102" s="55"/>
      <c r="F102" s="287"/>
      <c r="G102" s="300"/>
      <c r="H102" s="300"/>
      <c r="I102" s="300"/>
      <c r="J102" s="320"/>
    </row>
    <row r="103" spans="1:10" s="37" customFormat="1" ht="48">
      <c r="A103" s="160"/>
      <c r="B103" s="63"/>
      <c r="C103" s="55"/>
      <c r="D103" s="101" t="s">
        <v>171</v>
      </c>
      <c r="E103" s="102"/>
      <c r="F103" s="294"/>
      <c r="G103" s="301"/>
      <c r="H103" s="301"/>
      <c r="I103" s="300"/>
      <c r="J103" s="320">
        <f t="shared" si="4"/>
        <v>0</v>
      </c>
    </row>
    <row r="104" spans="1:10" s="37" customFormat="1" ht="12.75">
      <c r="A104" s="160"/>
      <c r="B104" s="63" t="s">
        <v>15</v>
      </c>
      <c r="C104" s="114" t="s">
        <v>187</v>
      </c>
      <c r="D104" s="103" t="s">
        <v>186</v>
      </c>
      <c r="E104" s="102" t="s">
        <v>6</v>
      </c>
      <c r="F104" s="294">
        <v>55</v>
      </c>
      <c r="G104" s="341">
        <v>42.1</v>
      </c>
      <c r="H104" s="341">
        <v>51.43</v>
      </c>
      <c r="I104" s="303">
        <v>93.53</v>
      </c>
      <c r="J104" s="320">
        <f>SUM(I104*F104)</f>
        <v>5144.15</v>
      </c>
    </row>
    <row r="105" spans="1:10" ht="4.5" customHeight="1">
      <c r="A105" s="322"/>
      <c r="B105" s="46"/>
      <c r="C105" s="46"/>
      <c r="D105" s="135"/>
      <c r="E105" s="46"/>
      <c r="F105" s="288"/>
      <c r="G105" s="300"/>
      <c r="H105" s="300"/>
      <c r="I105" s="300">
        <f aca="true" t="shared" si="5" ref="I105:I112">SUM(G105+H105)</f>
        <v>0</v>
      </c>
      <c r="J105" s="325">
        <f>SUM(I105*F105)</f>
        <v>0</v>
      </c>
    </row>
    <row r="106" spans="1:10" ht="12">
      <c r="A106" s="322"/>
      <c r="B106" s="46"/>
      <c r="C106" s="46"/>
      <c r="D106" s="135" t="s">
        <v>236</v>
      </c>
      <c r="E106" s="46"/>
      <c r="F106" s="288"/>
      <c r="G106" s="300"/>
      <c r="H106" s="300"/>
      <c r="I106" s="300">
        <f t="shared" si="5"/>
        <v>0</v>
      </c>
      <c r="J106" s="323">
        <f>SUM(J101:J105)</f>
        <v>5144.15</v>
      </c>
    </row>
    <row r="107" spans="1:10" ht="12">
      <c r="A107" s="322"/>
      <c r="B107" s="46"/>
      <c r="C107" s="46"/>
      <c r="D107" s="52"/>
      <c r="E107" s="46"/>
      <c r="F107" s="288"/>
      <c r="G107" s="300"/>
      <c r="H107" s="300"/>
      <c r="I107" s="300">
        <f t="shared" si="5"/>
        <v>0</v>
      </c>
      <c r="J107" s="325">
        <f aca="true" t="shared" si="6" ref="J107:J113">SUM(I107*F107)</f>
        <v>0</v>
      </c>
    </row>
    <row r="108" spans="1:10" ht="12">
      <c r="A108" s="160">
        <v>9</v>
      </c>
      <c r="B108" s="63"/>
      <c r="C108" s="63"/>
      <c r="D108" s="66" t="s">
        <v>130</v>
      </c>
      <c r="E108" s="46"/>
      <c r="F108" s="288"/>
      <c r="G108" s="300"/>
      <c r="H108" s="300"/>
      <c r="I108" s="300">
        <f t="shared" si="5"/>
        <v>0</v>
      </c>
      <c r="J108" s="325">
        <f t="shared" si="6"/>
        <v>0</v>
      </c>
    </row>
    <row r="109" spans="1:10" ht="75" customHeight="1">
      <c r="A109" s="160"/>
      <c r="B109" s="63"/>
      <c r="C109" s="63"/>
      <c r="D109" s="66" t="s">
        <v>237</v>
      </c>
      <c r="E109" s="46"/>
      <c r="F109" s="288"/>
      <c r="G109" s="300"/>
      <c r="H109" s="300"/>
      <c r="I109" s="300">
        <f t="shared" si="5"/>
        <v>0</v>
      </c>
      <c r="J109" s="325">
        <f t="shared" si="6"/>
        <v>0</v>
      </c>
    </row>
    <row r="110" spans="1:10" s="45" customFormat="1" ht="36">
      <c r="A110" s="165"/>
      <c r="B110" s="102" t="s">
        <v>16</v>
      </c>
      <c r="C110" s="114" t="s">
        <v>172</v>
      </c>
      <c r="D110" s="101" t="s">
        <v>131</v>
      </c>
      <c r="E110" s="102" t="s">
        <v>10</v>
      </c>
      <c r="F110" s="289">
        <v>3</v>
      </c>
      <c r="G110" s="341">
        <v>1016.3</v>
      </c>
      <c r="H110" s="341">
        <v>116.53</v>
      </c>
      <c r="I110" s="300">
        <v>1132.83</v>
      </c>
      <c r="J110" s="320">
        <f t="shared" si="6"/>
        <v>3398.49</v>
      </c>
    </row>
    <row r="111" spans="1:10" s="43" customFormat="1" ht="4.5" customHeight="1">
      <c r="A111" s="324"/>
      <c r="B111" s="131"/>
      <c r="C111" s="131"/>
      <c r="D111" s="141"/>
      <c r="E111" s="131"/>
      <c r="F111" s="290"/>
      <c r="G111" s="301"/>
      <c r="H111" s="301"/>
      <c r="I111" s="300">
        <f t="shared" si="5"/>
        <v>0</v>
      </c>
      <c r="J111" s="325">
        <f t="shared" si="6"/>
        <v>0</v>
      </c>
    </row>
    <row r="112" spans="1:10" s="43" customFormat="1" ht="45" customHeight="1">
      <c r="A112" s="324"/>
      <c r="B112" s="100"/>
      <c r="C112" s="100"/>
      <c r="D112" s="101" t="s">
        <v>173</v>
      </c>
      <c r="E112" s="131"/>
      <c r="F112" s="290"/>
      <c r="G112" s="301"/>
      <c r="H112" s="301"/>
      <c r="I112" s="300">
        <f t="shared" si="5"/>
        <v>0</v>
      </c>
      <c r="J112" s="325">
        <f t="shared" si="6"/>
        <v>0</v>
      </c>
    </row>
    <row r="113" spans="1:10" s="45" customFormat="1" ht="24">
      <c r="A113" s="165"/>
      <c r="B113" s="102" t="s">
        <v>62</v>
      </c>
      <c r="C113" s="114" t="s">
        <v>176</v>
      </c>
      <c r="D113" s="101" t="s">
        <v>174</v>
      </c>
      <c r="E113" s="114" t="s">
        <v>6</v>
      </c>
      <c r="F113" s="114">
        <v>3.84</v>
      </c>
      <c r="G113" s="341">
        <v>410.08</v>
      </c>
      <c r="H113" s="341">
        <v>43.59</v>
      </c>
      <c r="I113" s="300">
        <v>453.67</v>
      </c>
      <c r="J113" s="320">
        <f t="shared" si="6"/>
        <v>1742.0928</v>
      </c>
    </row>
    <row r="114" spans="1:10" s="45" customFormat="1" ht="4.5" customHeight="1">
      <c r="A114" s="165"/>
      <c r="B114" s="102"/>
      <c r="C114" s="102"/>
      <c r="D114" s="101"/>
      <c r="E114" s="102"/>
      <c r="F114" s="289"/>
      <c r="G114" s="301"/>
      <c r="H114" s="301"/>
      <c r="I114" s="300"/>
      <c r="J114" s="320"/>
    </row>
    <row r="115" spans="1:10" s="45" customFormat="1" ht="24">
      <c r="A115" s="165"/>
      <c r="B115" s="102" t="s">
        <v>228</v>
      </c>
      <c r="C115" s="114" t="s">
        <v>175</v>
      </c>
      <c r="D115" s="120" t="s">
        <v>238</v>
      </c>
      <c r="E115" s="114" t="s">
        <v>6</v>
      </c>
      <c r="F115" s="114">
        <v>3.84</v>
      </c>
      <c r="G115" s="341">
        <v>558.39</v>
      </c>
      <c r="H115" s="341">
        <v>21.12</v>
      </c>
      <c r="I115" s="300">
        <v>579.51</v>
      </c>
      <c r="J115" s="320">
        <f>SUM(I115*F115)</f>
        <v>2225.3183999999997</v>
      </c>
    </row>
    <row r="116" spans="1:10" ht="4.5" customHeight="1">
      <c r="A116" s="322"/>
      <c r="B116" s="46"/>
      <c r="C116" s="46"/>
      <c r="D116" s="137"/>
      <c r="E116" s="46"/>
      <c r="F116" s="288"/>
      <c r="G116" s="300"/>
      <c r="H116" s="300"/>
      <c r="I116" s="300">
        <f aca="true" t="shared" si="7" ref="I116:I121">SUM(G116+H116)</f>
        <v>0</v>
      </c>
      <c r="J116" s="325">
        <f>SUM(I116*F116)</f>
        <v>0</v>
      </c>
    </row>
    <row r="117" spans="1:10" ht="12">
      <c r="A117" s="322"/>
      <c r="B117" s="46"/>
      <c r="C117" s="46"/>
      <c r="D117" s="135" t="s">
        <v>303</v>
      </c>
      <c r="E117" s="46"/>
      <c r="F117" s="288"/>
      <c r="G117" s="300"/>
      <c r="H117" s="300"/>
      <c r="I117" s="300">
        <f t="shared" si="7"/>
        <v>0</v>
      </c>
      <c r="J117" s="323">
        <f>SUM(J110:J116)</f>
        <v>7365.9012</v>
      </c>
    </row>
    <row r="118" spans="1:10" ht="12">
      <c r="A118" s="322"/>
      <c r="B118" s="46"/>
      <c r="C118" s="46"/>
      <c r="D118" s="135"/>
      <c r="E118" s="46"/>
      <c r="F118" s="288"/>
      <c r="G118" s="300"/>
      <c r="H118" s="300"/>
      <c r="I118" s="300">
        <f t="shared" si="7"/>
        <v>0</v>
      </c>
      <c r="J118" s="325">
        <f>SUM(I118*F118)</f>
        <v>0</v>
      </c>
    </row>
    <row r="119" spans="1:10" s="37" customFormat="1" ht="12">
      <c r="A119" s="160">
        <v>10</v>
      </c>
      <c r="B119" s="63"/>
      <c r="C119" s="63"/>
      <c r="D119" s="66" t="s">
        <v>88</v>
      </c>
      <c r="E119" s="55"/>
      <c r="F119" s="287"/>
      <c r="G119" s="300"/>
      <c r="H119" s="300"/>
      <c r="I119" s="300">
        <f t="shared" si="7"/>
        <v>0</v>
      </c>
      <c r="J119" s="320">
        <f>SUM(I119*F119)</f>
        <v>0</v>
      </c>
    </row>
    <row r="120" spans="1:10" s="37" customFormat="1" ht="4.5" customHeight="1">
      <c r="A120" s="160"/>
      <c r="B120" s="63"/>
      <c r="C120" s="63"/>
      <c r="D120" s="66"/>
      <c r="E120" s="55"/>
      <c r="F120" s="287"/>
      <c r="G120" s="300"/>
      <c r="H120" s="300"/>
      <c r="I120" s="300"/>
      <c r="J120" s="320"/>
    </row>
    <row r="121" spans="1:10" s="37" customFormat="1" ht="15" customHeight="1">
      <c r="A121" s="160"/>
      <c r="B121" s="55"/>
      <c r="C121" s="55"/>
      <c r="D121" s="66" t="s">
        <v>132</v>
      </c>
      <c r="E121" s="55"/>
      <c r="F121" s="287"/>
      <c r="G121" s="300"/>
      <c r="H121" s="300"/>
      <c r="I121" s="300">
        <f t="shared" si="7"/>
        <v>0</v>
      </c>
      <c r="J121" s="320">
        <f>SUM(I121*F121)</f>
        <v>0</v>
      </c>
    </row>
    <row r="122" spans="1:10" s="43" customFormat="1" ht="19.5" customHeight="1">
      <c r="A122" s="324"/>
      <c r="B122" s="100" t="s">
        <v>18</v>
      </c>
      <c r="C122" s="114" t="s">
        <v>177</v>
      </c>
      <c r="D122" s="103" t="s">
        <v>115</v>
      </c>
      <c r="E122" s="102" t="s">
        <v>249</v>
      </c>
      <c r="F122" s="289">
        <v>3</v>
      </c>
      <c r="G122" s="341">
        <v>354.2</v>
      </c>
      <c r="H122" s="341">
        <v>66.58</v>
      </c>
      <c r="I122" s="300">
        <v>420.78</v>
      </c>
      <c r="J122" s="320">
        <f>SUM(I122*F122)</f>
        <v>1262.34</v>
      </c>
    </row>
    <row r="123" spans="1:10" ht="4.5" customHeight="1">
      <c r="A123" s="322"/>
      <c r="B123" s="46"/>
      <c r="C123" s="46"/>
      <c r="D123" s="135"/>
      <c r="E123" s="46"/>
      <c r="F123" s="288"/>
      <c r="G123" s="300"/>
      <c r="H123" s="300"/>
      <c r="I123" s="300">
        <f>SUM(G123+H123)</f>
        <v>0</v>
      </c>
      <c r="J123" s="325">
        <f aca="true" t="shared" si="8" ref="J123:J128">SUM(I123*F123)</f>
        <v>0</v>
      </c>
    </row>
    <row r="124" spans="1:10" ht="12">
      <c r="A124" s="322"/>
      <c r="B124" s="46"/>
      <c r="C124" s="46"/>
      <c r="D124" s="135" t="s">
        <v>102</v>
      </c>
      <c r="E124" s="46"/>
      <c r="F124" s="288"/>
      <c r="G124" s="300"/>
      <c r="H124" s="300"/>
      <c r="I124" s="300">
        <f>SUM(G124+H124)</f>
        <v>0</v>
      </c>
      <c r="J124" s="323">
        <f>SUM(J118:J123)</f>
        <v>1262.34</v>
      </c>
    </row>
    <row r="125" spans="1:10" ht="12">
      <c r="A125" s="322"/>
      <c r="B125" s="46"/>
      <c r="C125" s="46"/>
      <c r="D125" s="52"/>
      <c r="E125" s="46"/>
      <c r="F125" s="288"/>
      <c r="G125" s="300"/>
      <c r="H125" s="300"/>
      <c r="I125" s="300">
        <f>SUM(G125+H125)</f>
        <v>0</v>
      </c>
      <c r="J125" s="325">
        <f t="shared" si="8"/>
        <v>0</v>
      </c>
    </row>
    <row r="126" spans="1:10" s="37" customFormat="1" ht="12">
      <c r="A126" s="160">
        <v>11</v>
      </c>
      <c r="B126" s="55"/>
      <c r="C126" s="55"/>
      <c r="D126" s="66" t="s">
        <v>133</v>
      </c>
      <c r="E126" s="55"/>
      <c r="F126" s="287"/>
      <c r="G126" s="300"/>
      <c r="H126" s="300"/>
      <c r="I126" s="300">
        <f>SUM(G126+H126)</f>
        <v>0</v>
      </c>
      <c r="J126" s="320">
        <f t="shared" si="8"/>
        <v>0</v>
      </c>
    </row>
    <row r="127" spans="1:10" s="37" customFormat="1" ht="4.5" customHeight="1">
      <c r="A127" s="160"/>
      <c r="B127" s="55"/>
      <c r="C127" s="55"/>
      <c r="D127" s="66"/>
      <c r="E127" s="55"/>
      <c r="F127" s="287"/>
      <c r="G127" s="300"/>
      <c r="H127" s="300"/>
      <c r="I127" s="300"/>
      <c r="J127" s="320"/>
    </row>
    <row r="128" spans="1:10" s="37" customFormat="1" ht="24">
      <c r="A128" s="160"/>
      <c r="B128" s="63" t="s">
        <v>20</v>
      </c>
      <c r="C128" s="114" t="s">
        <v>179</v>
      </c>
      <c r="D128" s="66" t="s">
        <v>178</v>
      </c>
      <c r="E128" s="55" t="s">
        <v>6</v>
      </c>
      <c r="F128" s="114">
        <v>3.84</v>
      </c>
      <c r="G128" s="341">
        <v>50.08</v>
      </c>
      <c r="H128" s="341">
        <v>21.89</v>
      </c>
      <c r="I128" s="300">
        <v>71.97</v>
      </c>
      <c r="J128" s="320">
        <f t="shared" si="8"/>
        <v>276.3648</v>
      </c>
    </row>
    <row r="129" spans="1:10" ht="4.5" customHeight="1">
      <c r="A129" s="322"/>
      <c r="B129" s="46"/>
      <c r="C129" s="46"/>
      <c r="D129" s="52"/>
      <c r="E129" s="131"/>
      <c r="F129" s="288"/>
      <c r="G129" s="300"/>
      <c r="H129" s="300"/>
      <c r="I129" s="300"/>
      <c r="J129" s="325"/>
    </row>
    <row r="130" spans="1:10" ht="12">
      <c r="A130" s="322"/>
      <c r="B130" s="46"/>
      <c r="C130" s="46"/>
      <c r="D130" s="135" t="s">
        <v>103</v>
      </c>
      <c r="E130" s="131"/>
      <c r="F130" s="288"/>
      <c r="G130" s="300"/>
      <c r="H130" s="300"/>
      <c r="I130" s="300"/>
      <c r="J130" s="323">
        <f>SUM(J125:J129)</f>
        <v>276.3648</v>
      </c>
    </row>
    <row r="131" spans="1:10" ht="12">
      <c r="A131" s="322"/>
      <c r="B131" s="46"/>
      <c r="C131" s="46"/>
      <c r="D131" s="115"/>
      <c r="E131" s="46"/>
      <c r="F131" s="288"/>
      <c r="G131" s="300"/>
      <c r="H131" s="300"/>
      <c r="I131" s="300">
        <f>SUM(G131+H131)</f>
        <v>0</v>
      </c>
      <c r="J131" s="325">
        <f>SUM(I131*F131)</f>
        <v>0</v>
      </c>
    </row>
    <row r="132" spans="1:10" s="37" customFormat="1" ht="12">
      <c r="A132" s="160">
        <v>12</v>
      </c>
      <c r="B132" s="55"/>
      <c r="C132" s="55"/>
      <c r="D132" s="66" t="s">
        <v>23</v>
      </c>
      <c r="E132" s="55"/>
      <c r="F132" s="287"/>
      <c r="G132" s="300"/>
      <c r="H132" s="300"/>
      <c r="I132" s="300">
        <f>SUM(G132+H132)</f>
        <v>0</v>
      </c>
      <c r="J132" s="320">
        <f>SUM(I132*F132)</f>
        <v>0</v>
      </c>
    </row>
    <row r="133" spans="1:10" s="37" customFormat="1" ht="4.5" customHeight="1">
      <c r="A133" s="160"/>
      <c r="B133" s="55"/>
      <c r="C133" s="55"/>
      <c r="D133" s="66"/>
      <c r="E133" s="55"/>
      <c r="F133" s="287"/>
      <c r="G133" s="300"/>
      <c r="H133" s="300"/>
      <c r="I133" s="300"/>
      <c r="J133" s="320"/>
    </row>
    <row r="134" spans="1:10" s="43" customFormat="1" ht="36">
      <c r="A134" s="324"/>
      <c r="B134" s="100"/>
      <c r="C134" s="100"/>
      <c r="D134" s="103" t="s">
        <v>125</v>
      </c>
      <c r="E134" s="131"/>
      <c r="F134" s="290"/>
      <c r="G134" s="301"/>
      <c r="H134" s="301"/>
      <c r="I134" s="300">
        <f>SUM(G134+H134)</f>
        <v>0</v>
      </c>
      <c r="J134" s="325">
        <f>SUM(I134*F134)</f>
        <v>0</v>
      </c>
    </row>
    <row r="135" spans="1:10" s="45" customFormat="1" ht="12">
      <c r="A135" s="165"/>
      <c r="B135" s="100" t="s">
        <v>21</v>
      </c>
      <c r="C135" s="114" t="s">
        <v>180</v>
      </c>
      <c r="D135" s="103" t="s">
        <v>90</v>
      </c>
      <c r="E135" s="102" t="s">
        <v>6</v>
      </c>
      <c r="F135" s="289">
        <v>30</v>
      </c>
      <c r="G135" s="341">
        <v>4.56</v>
      </c>
      <c r="H135" s="341">
        <v>10.26</v>
      </c>
      <c r="I135" s="300">
        <f>SUM(G135+H135)</f>
        <v>14.82</v>
      </c>
      <c r="J135" s="320">
        <f>SUM(I135*F135)</f>
        <v>444.6</v>
      </c>
    </row>
    <row r="136" spans="1:10" s="45" customFormat="1" ht="16.5" customHeight="1">
      <c r="A136" s="165"/>
      <c r="B136" s="100" t="s">
        <v>229</v>
      </c>
      <c r="C136" s="114" t="s">
        <v>180</v>
      </c>
      <c r="D136" s="103" t="s">
        <v>91</v>
      </c>
      <c r="E136" s="102" t="s">
        <v>6</v>
      </c>
      <c r="F136" s="289">
        <v>50.4</v>
      </c>
      <c r="G136" s="341">
        <v>4.64</v>
      </c>
      <c r="H136" s="341">
        <v>10.52</v>
      </c>
      <c r="I136" s="300">
        <v>15.16</v>
      </c>
      <c r="J136" s="320">
        <f>SUM(I136*F136)</f>
        <v>764.064</v>
      </c>
    </row>
    <row r="137" spans="1:10" s="45" customFormat="1" ht="27.75" customHeight="1">
      <c r="A137" s="165"/>
      <c r="B137" s="100" t="s">
        <v>230</v>
      </c>
      <c r="C137" s="114" t="s">
        <v>180</v>
      </c>
      <c r="D137" s="103" t="s">
        <v>92</v>
      </c>
      <c r="E137" s="102" t="s">
        <v>6</v>
      </c>
      <c r="F137" s="289">
        <v>154</v>
      </c>
      <c r="G137" s="341">
        <v>4.64</v>
      </c>
      <c r="H137" s="341">
        <v>10.52</v>
      </c>
      <c r="I137" s="300">
        <v>16.16</v>
      </c>
      <c r="J137" s="320">
        <f>SUM(I137*F137)</f>
        <v>2488.64</v>
      </c>
    </row>
    <row r="138" spans="1:10" s="45" customFormat="1" ht="4.5" customHeight="1">
      <c r="A138" s="165"/>
      <c r="B138" s="100"/>
      <c r="C138" s="100"/>
      <c r="D138" s="103"/>
      <c r="E138" s="102"/>
      <c r="F138" s="289"/>
      <c r="G138" s="301"/>
      <c r="H138" s="301"/>
      <c r="I138" s="300"/>
      <c r="J138" s="320"/>
    </row>
    <row r="139" spans="1:10" s="45" customFormat="1" ht="24">
      <c r="A139" s="165"/>
      <c r="B139" s="100" t="s">
        <v>231</v>
      </c>
      <c r="C139" s="114" t="s">
        <v>181</v>
      </c>
      <c r="D139" s="101" t="s">
        <v>123</v>
      </c>
      <c r="E139" s="102" t="s">
        <v>6</v>
      </c>
      <c r="F139" s="289">
        <v>100</v>
      </c>
      <c r="G139" s="341">
        <v>7.72</v>
      </c>
      <c r="H139" s="341">
        <v>10.26</v>
      </c>
      <c r="I139" s="300">
        <f>SUM(G139+H139)</f>
        <v>17.98</v>
      </c>
      <c r="J139" s="320">
        <f>SUM(I139*F139)</f>
        <v>1798</v>
      </c>
    </row>
    <row r="140" spans="1:10" s="45" customFormat="1" ht="4.5" customHeight="1">
      <c r="A140" s="165"/>
      <c r="B140" s="100"/>
      <c r="C140" s="100"/>
      <c r="D140" s="101"/>
      <c r="E140" s="102"/>
      <c r="F140" s="289"/>
      <c r="G140" s="301"/>
      <c r="H140" s="301"/>
      <c r="I140" s="300"/>
      <c r="J140" s="320"/>
    </row>
    <row r="141" spans="1:10" s="45" customFormat="1" ht="24">
      <c r="A141" s="165"/>
      <c r="B141" s="100" t="s">
        <v>232</v>
      </c>
      <c r="C141" s="114" t="s">
        <v>181</v>
      </c>
      <c r="D141" s="101" t="s">
        <v>124</v>
      </c>
      <c r="E141" s="102" t="s">
        <v>6</v>
      </c>
      <c r="F141" s="289">
        <v>154</v>
      </c>
      <c r="G141" s="341">
        <v>7.65</v>
      </c>
      <c r="H141" s="341">
        <v>10.52</v>
      </c>
      <c r="I141" s="300">
        <v>18.17</v>
      </c>
      <c r="J141" s="320">
        <f>SUM(I141*F141)</f>
        <v>2798.1800000000003</v>
      </c>
    </row>
    <row r="142" spans="1:10" s="45" customFormat="1" ht="4.5" customHeight="1">
      <c r="A142" s="165"/>
      <c r="B142" s="100"/>
      <c r="C142" s="100"/>
      <c r="D142" s="101"/>
      <c r="E142" s="102"/>
      <c r="F142" s="289"/>
      <c r="G142" s="301"/>
      <c r="H142" s="301"/>
      <c r="I142" s="300"/>
      <c r="J142" s="320"/>
    </row>
    <row r="143" spans="1:10" s="45" customFormat="1" ht="24">
      <c r="A143" s="165"/>
      <c r="B143" s="100" t="s">
        <v>233</v>
      </c>
      <c r="C143" s="114" t="s">
        <v>182</v>
      </c>
      <c r="D143" s="101" t="s">
        <v>127</v>
      </c>
      <c r="E143" s="102" t="s">
        <v>6</v>
      </c>
      <c r="F143" s="289">
        <v>154</v>
      </c>
      <c r="G143" s="341">
        <v>15.03</v>
      </c>
      <c r="H143" s="341">
        <v>10.52</v>
      </c>
      <c r="I143" s="300">
        <v>25.55</v>
      </c>
      <c r="J143" s="320">
        <f>SUM(I143*F143)</f>
        <v>3934.7000000000003</v>
      </c>
    </row>
    <row r="144" spans="1:10" ht="4.5" customHeight="1">
      <c r="A144" s="322"/>
      <c r="B144" s="46"/>
      <c r="C144" s="46"/>
      <c r="D144" s="52"/>
      <c r="E144" s="46"/>
      <c r="F144" s="288"/>
      <c r="G144" s="300"/>
      <c r="H144" s="300"/>
      <c r="I144" s="300"/>
      <c r="J144" s="325"/>
    </row>
    <row r="145" spans="1:10" ht="12">
      <c r="A145" s="322"/>
      <c r="B145" s="46"/>
      <c r="C145" s="46"/>
      <c r="D145" s="135" t="s">
        <v>104</v>
      </c>
      <c r="E145" s="46"/>
      <c r="F145" s="288"/>
      <c r="G145" s="300"/>
      <c r="H145" s="300"/>
      <c r="I145" s="300">
        <f>SUM(G145+H145)</f>
        <v>0</v>
      </c>
      <c r="J145" s="323">
        <f>SUM(J131:J143)</f>
        <v>12228.184000000001</v>
      </c>
    </row>
    <row r="146" spans="1:10" ht="12">
      <c r="A146" s="322"/>
      <c r="B146" s="46"/>
      <c r="C146" s="46"/>
      <c r="D146" s="52"/>
      <c r="E146" s="46"/>
      <c r="F146" s="288"/>
      <c r="G146" s="300"/>
      <c r="H146" s="300"/>
      <c r="I146" s="300">
        <f aca="true" t="shared" si="9" ref="I146:I155">SUM(G146+H146)</f>
        <v>0</v>
      </c>
      <c r="J146" s="325">
        <f aca="true" t="shared" si="10" ref="J146:J154">SUM(I146*F146)</f>
        <v>0</v>
      </c>
    </row>
    <row r="147" spans="1:10" s="37" customFormat="1" ht="12">
      <c r="A147" s="160">
        <v>13</v>
      </c>
      <c r="B147" s="55"/>
      <c r="C147" s="55"/>
      <c r="D147" s="66" t="s">
        <v>24</v>
      </c>
      <c r="E147" s="55"/>
      <c r="F147" s="287"/>
      <c r="G147" s="300"/>
      <c r="H147" s="300"/>
      <c r="I147" s="300">
        <f t="shared" si="9"/>
        <v>0</v>
      </c>
      <c r="J147" s="320">
        <f t="shared" si="10"/>
        <v>0</v>
      </c>
    </row>
    <row r="148" spans="1:10" s="37" customFormat="1" ht="4.5" customHeight="1">
      <c r="A148" s="160"/>
      <c r="B148" s="55"/>
      <c r="C148" s="55"/>
      <c r="D148" s="66"/>
      <c r="E148" s="55"/>
      <c r="F148" s="287"/>
      <c r="G148" s="300"/>
      <c r="H148" s="300"/>
      <c r="I148" s="300"/>
      <c r="J148" s="320"/>
    </row>
    <row r="149" spans="1:10" s="37" customFormat="1" ht="12">
      <c r="A149" s="160"/>
      <c r="B149" s="63" t="s">
        <v>22</v>
      </c>
      <c r="C149" s="114" t="s">
        <v>183</v>
      </c>
      <c r="D149" s="50" t="s">
        <v>25</v>
      </c>
      <c r="E149" s="55" t="s">
        <v>8</v>
      </c>
      <c r="F149" s="287">
        <v>10</v>
      </c>
      <c r="G149" s="341">
        <v>13.14</v>
      </c>
      <c r="H149" s="341">
        <v>81.11</v>
      </c>
      <c r="I149" s="300">
        <v>94.25</v>
      </c>
      <c r="J149" s="320">
        <f t="shared" si="10"/>
        <v>942.5</v>
      </c>
    </row>
    <row r="150" spans="1:10" s="37" customFormat="1" ht="4.5" customHeight="1">
      <c r="A150" s="160"/>
      <c r="B150" s="63"/>
      <c r="C150" s="63"/>
      <c r="D150" s="50"/>
      <c r="E150" s="55"/>
      <c r="F150" s="287"/>
      <c r="G150" s="300"/>
      <c r="H150" s="300"/>
      <c r="I150" s="300"/>
      <c r="J150" s="320"/>
    </row>
    <row r="151" spans="1:10" s="37" customFormat="1" ht="12">
      <c r="A151" s="160"/>
      <c r="B151" s="63" t="s">
        <v>239</v>
      </c>
      <c r="C151" s="114" t="s">
        <v>184</v>
      </c>
      <c r="D151" s="50" t="s">
        <v>55</v>
      </c>
      <c r="E151" s="55" t="s">
        <v>6</v>
      </c>
      <c r="F151" s="287">
        <v>50.4</v>
      </c>
      <c r="G151" s="341">
        <v>0.44</v>
      </c>
      <c r="H151" s="341">
        <v>3</v>
      </c>
      <c r="I151" s="300">
        <v>3.44</v>
      </c>
      <c r="J151" s="320">
        <f t="shared" si="10"/>
        <v>173.376</v>
      </c>
    </row>
    <row r="152" spans="1:10" s="37" customFormat="1" ht="4.5" customHeight="1">
      <c r="A152" s="160"/>
      <c r="B152" s="63"/>
      <c r="C152" s="63"/>
      <c r="D152" s="50"/>
      <c r="E152" s="55"/>
      <c r="F152" s="287"/>
      <c r="G152" s="300"/>
      <c r="H152" s="300"/>
      <c r="I152" s="300"/>
      <c r="J152" s="320"/>
    </row>
    <row r="153" spans="1:10" s="37" customFormat="1" ht="12">
      <c r="A153" s="160"/>
      <c r="B153" s="63" t="s">
        <v>89</v>
      </c>
      <c r="C153" s="114" t="s">
        <v>185</v>
      </c>
      <c r="D153" s="50" t="s">
        <v>56</v>
      </c>
      <c r="E153" s="55" t="s">
        <v>6</v>
      </c>
      <c r="F153" s="287">
        <v>5</v>
      </c>
      <c r="G153" s="300">
        <v>0</v>
      </c>
      <c r="H153" s="341">
        <v>11.26</v>
      </c>
      <c r="I153" s="300">
        <f t="shared" si="9"/>
        <v>11.26</v>
      </c>
      <c r="J153" s="320">
        <f t="shared" si="10"/>
        <v>56.3</v>
      </c>
    </row>
    <row r="154" spans="1:10" ht="4.5" customHeight="1">
      <c r="A154" s="326"/>
      <c r="B154" s="142"/>
      <c r="C154" s="142"/>
      <c r="D154" s="52"/>
      <c r="E154" s="46"/>
      <c r="F154" s="288"/>
      <c r="G154" s="302"/>
      <c r="H154" s="302"/>
      <c r="I154" s="302">
        <f t="shared" si="9"/>
        <v>0</v>
      </c>
      <c r="J154" s="325">
        <f t="shared" si="10"/>
        <v>0</v>
      </c>
    </row>
    <row r="155" spans="1:10" ht="12">
      <c r="A155" s="326"/>
      <c r="B155" s="142"/>
      <c r="C155" s="142"/>
      <c r="D155" s="135" t="s">
        <v>105</v>
      </c>
      <c r="E155" s="46"/>
      <c r="F155" s="288"/>
      <c r="G155" s="302"/>
      <c r="H155" s="302"/>
      <c r="I155" s="302">
        <f t="shared" si="9"/>
        <v>0</v>
      </c>
      <c r="J155" s="323">
        <f>SUM(J146:J154)</f>
        <v>1172.176</v>
      </c>
    </row>
    <row r="156" spans="1:10" ht="12.75" thickBot="1">
      <c r="A156" s="322"/>
      <c r="B156" s="46"/>
      <c r="C156" s="46"/>
      <c r="D156" s="52"/>
      <c r="E156" s="46"/>
      <c r="F156" s="288"/>
      <c r="G156" s="302"/>
      <c r="H156" s="302"/>
      <c r="I156" s="302"/>
      <c r="J156" s="325"/>
    </row>
    <row r="157" spans="1:10" ht="12.75">
      <c r="A157" s="326"/>
      <c r="B157" s="142"/>
      <c r="C157" s="142"/>
      <c r="D157" s="282" t="s">
        <v>37</v>
      </c>
      <c r="E157" s="283"/>
      <c r="F157" s="296"/>
      <c r="G157" s="304"/>
      <c r="H157" s="304"/>
      <c r="I157" s="171"/>
      <c r="J157" s="305">
        <f>J155+J145+J130+J124+J117+J106+J99+J64+J54+J48+J32+J18+J11</f>
        <v>154434.2930666667</v>
      </c>
    </row>
    <row r="158" spans="1:10" ht="12.75">
      <c r="A158" s="326"/>
      <c r="B158" s="142"/>
      <c r="C158" s="142"/>
      <c r="D158" s="284" t="s">
        <v>240</v>
      </c>
      <c r="E158" s="285"/>
      <c r="F158" s="297"/>
      <c r="G158" s="306"/>
      <c r="H158" s="306"/>
      <c r="I158" s="172"/>
      <c r="J158" s="307">
        <f>J157*0.3</f>
        <v>46330.28792000001</v>
      </c>
    </row>
    <row r="159" spans="1:10" ht="12.75">
      <c r="A159" s="326"/>
      <c r="B159" s="142"/>
      <c r="C159" s="142"/>
      <c r="D159" s="284" t="s">
        <v>58</v>
      </c>
      <c r="E159" s="285"/>
      <c r="F159" s="297"/>
      <c r="G159" s="306"/>
      <c r="H159" s="306"/>
      <c r="I159" s="172"/>
      <c r="J159" s="308">
        <f>SUM(J157:J158)</f>
        <v>200764.5809866667</v>
      </c>
    </row>
    <row r="160" spans="1:10" ht="12.75" thickBot="1">
      <c r="A160" s="327"/>
      <c r="B160" s="328"/>
      <c r="C160" s="328"/>
      <c r="D160" s="173"/>
      <c r="E160" s="174"/>
      <c r="F160" s="298"/>
      <c r="G160" s="309"/>
      <c r="H160" s="309"/>
      <c r="I160" s="309"/>
      <c r="J160" s="310"/>
    </row>
  </sheetData>
  <sheetProtection/>
  <printOptions gridLines="1" horizontalCentered="1"/>
  <pageMargins left="0.5118110236220472" right="0.4330708661417323" top="1.3779527559055118" bottom="0.4330708661417323" header="0.7086614173228347" footer="0"/>
  <pageSetup horizontalDpi="300" verticalDpi="300" orientation="landscape" paperSize="9" scale="90" r:id="rId1"/>
  <headerFooter alignWithMargins="0">
    <oddHeader>&amp;L&amp;11SECRETARIA DO MEIO AMBIENTE
FUNDAÇÃO FLORESTAL 
SEI - Setor de engenharia e Infraestrutura
&amp;C&amp;11P. E. DO RIO TURVO
Núcleo Capelinha
&amp;"Arial,Negrito"GARAGEM / DEPÓSITO&amp;RPLANILHA ORÇAMENTÁRIA
&amp;"Arial,Negrito"ARQUITETURA&amp;"Arial,Normal"
 CPOS 172
</oddHeader>
    <oddFooter>&amp;Rpágina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L91"/>
  <sheetViews>
    <sheetView showZeros="0" view="pageBreakPreview" zoomScale="90" zoomScaleSheetLayoutView="90" zoomScalePageLayoutView="0" workbookViewId="0" topLeftCell="A34">
      <selection activeCell="G16" sqref="G16"/>
    </sheetView>
  </sheetViews>
  <sheetFormatPr defaultColWidth="11.421875" defaultRowHeight="12.75"/>
  <cols>
    <col min="1" max="1" width="5.7109375" style="55" customWidth="1"/>
    <col min="2" max="2" width="5.8515625" style="55" customWidth="1"/>
    <col min="3" max="3" width="14.57421875" style="55" customWidth="1"/>
    <col min="4" max="4" width="63.421875" style="54" customWidth="1"/>
    <col min="5" max="5" width="3.57421875" style="55" customWidth="1"/>
    <col min="6" max="6" width="7.8515625" style="67" customWidth="1"/>
    <col min="7" max="7" width="10.140625" style="68" customWidth="1"/>
    <col min="8" max="8" width="8.421875" style="68" customWidth="1"/>
    <col min="9" max="9" width="8.140625" style="68" customWidth="1"/>
    <col min="10" max="10" width="11.421875" style="68" bestFit="1" customWidth="1"/>
    <col min="11" max="12" width="11.421875" style="73" customWidth="1"/>
    <col min="13" max="16384" width="11.421875" style="74" customWidth="1"/>
  </cols>
  <sheetData>
    <row r="1" spans="1:12" s="317" customFormat="1" ht="24.75" thickBot="1">
      <c r="A1" s="168" t="s">
        <v>292</v>
      </c>
      <c r="B1" s="169" t="s">
        <v>291</v>
      </c>
      <c r="C1" s="169" t="s">
        <v>137</v>
      </c>
      <c r="D1" s="170" t="s">
        <v>293</v>
      </c>
      <c r="E1" s="169" t="s">
        <v>294</v>
      </c>
      <c r="F1" s="286" t="s">
        <v>295</v>
      </c>
      <c r="G1" s="312" t="s">
        <v>296</v>
      </c>
      <c r="H1" s="312" t="s">
        <v>26</v>
      </c>
      <c r="I1" s="312" t="s">
        <v>297</v>
      </c>
      <c r="J1" s="313" t="s">
        <v>298</v>
      </c>
      <c r="K1" s="316"/>
      <c r="L1" s="316"/>
    </row>
    <row r="2" spans="1:12" s="70" customFormat="1" ht="4.5" customHeight="1">
      <c r="A2" s="194"/>
      <c r="B2" s="55"/>
      <c r="C2" s="55"/>
      <c r="D2" s="54"/>
      <c r="E2" s="55"/>
      <c r="F2" s="67"/>
      <c r="G2" s="68"/>
      <c r="H2" s="68"/>
      <c r="I2" s="68"/>
      <c r="J2" s="195"/>
      <c r="K2" s="69"/>
      <c r="L2" s="69"/>
    </row>
    <row r="3" spans="1:12" s="72" customFormat="1" ht="12">
      <c r="A3" s="160">
        <v>1</v>
      </c>
      <c r="B3" s="63"/>
      <c r="C3" s="63"/>
      <c r="D3" s="49" t="s">
        <v>46</v>
      </c>
      <c r="E3" s="63"/>
      <c r="F3" s="64"/>
      <c r="G3" s="65"/>
      <c r="H3" s="65"/>
      <c r="I3" s="65"/>
      <c r="J3" s="196"/>
      <c r="K3" s="71"/>
      <c r="L3" s="71"/>
    </row>
    <row r="4" spans="1:12" s="72" customFormat="1" ht="4.5" customHeight="1">
      <c r="A4" s="160"/>
      <c r="B4" s="63"/>
      <c r="C4" s="63"/>
      <c r="D4" s="49"/>
      <c r="E4" s="63"/>
      <c r="F4" s="64"/>
      <c r="G4" s="65"/>
      <c r="H4" s="65"/>
      <c r="I4" s="65"/>
      <c r="J4" s="196"/>
      <c r="K4" s="71"/>
      <c r="L4" s="71"/>
    </row>
    <row r="5" spans="1:12" s="70" customFormat="1" ht="12">
      <c r="A5" s="194"/>
      <c r="B5" s="55" t="s">
        <v>3</v>
      </c>
      <c r="C5" s="114" t="s">
        <v>199</v>
      </c>
      <c r="D5" s="54" t="s">
        <v>47</v>
      </c>
      <c r="E5" s="55" t="s">
        <v>8</v>
      </c>
      <c r="F5" s="67">
        <v>8.64</v>
      </c>
      <c r="G5" s="341">
        <v>0</v>
      </c>
      <c r="H5" s="341">
        <v>45.06</v>
      </c>
      <c r="I5" s="56">
        <v>45.06</v>
      </c>
      <c r="J5" s="166">
        <f>SUM(I5*F5)</f>
        <v>389.31840000000005</v>
      </c>
      <c r="K5" s="69"/>
      <c r="L5" s="69"/>
    </row>
    <row r="6" spans="1:12" s="70" customFormat="1" ht="12">
      <c r="A6" s="194"/>
      <c r="B6" s="55" t="s">
        <v>34</v>
      </c>
      <c r="C6" s="114" t="s">
        <v>200</v>
      </c>
      <c r="D6" s="54" t="s">
        <v>48</v>
      </c>
      <c r="E6" s="55" t="s">
        <v>8</v>
      </c>
      <c r="F6" s="67">
        <v>3</v>
      </c>
      <c r="G6" s="341">
        <v>0</v>
      </c>
      <c r="H6" s="341">
        <v>46.39</v>
      </c>
      <c r="I6" s="56">
        <v>46.39</v>
      </c>
      <c r="J6" s="166">
        <f>SUM(I6*F6)</f>
        <v>139.17000000000002</v>
      </c>
      <c r="K6" s="69"/>
      <c r="L6" s="69"/>
    </row>
    <row r="7" spans="1:12" s="70" customFormat="1" ht="12">
      <c r="A7" s="194"/>
      <c r="B7" s="55" t="s">
        <v>33</v>
      </c>
      <c r="C7" s="114" t="s">
        <v>201</v>
      </c>
      <c r="D7" s="54" t="s">
        <v>49</v>
      </c>
      <c r="E7" s="55" t="s">
        <v>8</v>
      </c>
      <c r="F7" s="67">
        <v>2</v>
      </c>
      <c r="G7" s="341">
        <v>0</v>
      </c>
      <c r="H7" s="341">
        <v>14.01</v>
      </c>
      <c r="I7" s="56">
        <v>14.01</v>
      </c>
      <c r="J7" s="166">
        <f>SUM(I7*F7)</f>
        <v>28.02</v>
      </c>
      <c r="K7" s="69"/>
      <c r="L7" s="69"/>
    </row>
    <row r="8" spans="1:12" s="70" customFormat="1" ht="4.5" customHeight="1">
      <c r="A8" s="194"/>
      <c r="B8" s="55"/>
      <c r="C8" s="114"/>
      <c r="D8" s="54"/>
      <c r="E8" s="55"/>
      <c r="F8" s="67"/>
      <c r="G8" s="341"/>
      <c r="H8" s="341"/>
      <c r="I8" s="56"/>
      <c r="J8" s="166"/>
      <c r="K8" s="69"/>
      <c r="L8" s="69"/>
    </row>
    <row r="9" spans="1:12" s="70" customFormat="1" ht="12">
      <c r="A9" s="194"/>
      <c r="B9" s="55"/>
      <c r="C9" s="114"/>
      <c r="D9" s="135" t="s">
        <v>98</v>
      </c>
      <c r="E9" s="46"/>
      <c r="F9" s="53"/>
      <c r="G9" s="56"/>
      <c r="H9" s="56"/>
      <c r="I9" s="53">
        <f>SUM(G9+H9)</f>
        <v>0</v>
      </c>
      <c r="J9" s="197">
        <f>SUM(J5:J8)</f>
        <v>556.5084</v>
      </c>
      <c r="K9" s="69"/>
      <c r="L9" s="69"/>
    </row>
    <row r="10" spans="1:10" ht="4.5" customHeight="1">
      <c r="A10" s="194"/>
      <c r="I10" s="56">
        <f>SUM(G10+H10)</f>
        <v>0</v>
      </c>
      <c r="J10" s="166">
        <f>SUM(I10*F10)</f>
        <v>0</v>
      </c>
    </row>
    <row r="11" spans="1:10" s="80" customFormat="1" ht="12.75">
      <c r="A11" s="198">
        <v>2</v>
      </c>
      <c r="B11" s="75" t="s">
        <v>4</v>
      </c>
      <c r="C11" s="75"/>
      <c r="D11" s="76" t="s">
        <v>71</v>
      </c>
      <c r="E11" s="77" t="s">
        <v>4</v>
      </c>
      <c r="F11" s="78" t="s">
        <v>4</v>
      </c>
      <c r="G11" s="79" t="s">
        <v>4</v>
      </c>
      <c r="H11" s="79" t="s">
        <v>4</v>
      </c>
      <c r="I11" s="56"/>
      <c r="J11" s="166"/>
    </row>
    <row r="12" spans="1:10" s="80" customFormat="1" ht="4.5" customHeight="1">
      <c r="A12" s="198"/>
      <c r="B12" s="75"/>
      <c r="C12" s="75"/>
      <c r="D12" s="76"/>
      <c r="E12" s="77"/>
      <c r="F12" s="78"/>
      <c r="G12" s="79"/>
      <c r="H12" s="79"/>
      <c r="I12" s="56"/>
      <c r="J12" s="166"/>
    </row>
    <row r="13" spans="1:10" s="84" customFormat="1" ht="12.75">
      <c r="A13" s="199"/>
      <c r="B13" s="75" t="s">
        <v>27</v>
      </c>
      <c r="C13" s="114" t="s">
        <v>202</v>
      </c>
      <c r="D13" s="82" t="s">
        <v>266</v>
      </c>
      <c r="E13" s="81" t="s">
        <v>30</v>
      </c>
      <c r="F13" s="83">
        <v>1180</v>
      </c>
      <c r="G13" s="341">
        <v>4.34</v>
      </c>
      <c r="H13" s="341">
        <v>1.93</v>
      </c>
      <c r="I13" s="56">
        <v>6.27</v>
      </c>
      <c r="J13" s="166">
        <f>SUM(I13*F13)</f>
        <v>7398.599999999999</v>
      </c>
    </row>
    <row r="14" spans="1:12" s="70" customFormat="1" ht="4.5" customHeight="1">
      <c r="A14" s="194"/>
      <c r="B14" s="55"/>
      <c r="C14" s="114"/>
      <c r="D14" s="54"/>
      <c r="E14" s="55"/>
      <c r="F14" s="67"/>
      <c r="G14" s="341"/>
      <c r="H14" s="341"/>
      <c r="I14" s="56"/>
      <c r="J14" s="166"/>
      <c r="K14" s="69"/>
      <c r="L14" s="69"/>
    </row>
    <row r="15" spans="1:12" s="70" customFormat="1" ht="12">
      <c r="A15" s="194"/>
      <c r="B15" s="55"/>
      <c r="C15" s="114"/>
      <c r="D15" s="135" t="s">
        <v>97</v>
      </c>
      <c r="E15" s="46"/>
      <c r="F15" s="53"/>
      <c r="G15" s="56"/>
      <c r="H15" s="56"/>
      <c r="I15" s="53">
        <f>SUM(G15+H15)</f>
        <v>0</v>
      </c>
      <c r="J15" s="197">
        <f>SUM(J13:J14)</f>
        <v>7398.599999999999</v>
      </c>
      <c r="K15" s="69"/>
      <c r="L15" s="69"/>
    </row>
    <row r="16" spans="1:10" ht="4.5" customHeight="1">
      <c r="A16" s="194"/>
      <c r="I16" s="56">
        <f>SUM(G16+H16)</f>
        <v>0</v>
      </c>
      <c r="J16" s="166">
        <f>SUM(I16*F16)</f>
        <v>0</v>
      </c>
    </row>
    <row r="17" spans="1:10" ht="12">
      <c r="A17" s="160">
        <v>3</v>
      </c>
      <c r="D17" s="85" t="s">
        <v>31</v>
      </c>
      <c r="I17" s="56">
        <f>SUM(G17+H17)</f>
        <v>0</v>
      </c>
      <c r="J17" s="166">
        <f>SUM(I17*F17)</f>
        <v>0</v>
      </c>
    </row>
    <row r="18" spans="1:10" ht="4.5" customHeight="1">
      <c r="A18" s="160"/>
      <c r="D18" s="85"/>
      <c r="I18" s="56"/>
      <c r="J18" s="166"/>
    </row>
    <row r="19" spans="1:10" ht="12">
      <c r="A19" s="194"/>
      <c r="B19" s="55" t="s">
        <v>7</v>
      </c>
      <c r="C19" s="114" t="s">
        <v>258</v>
      </c>
      <c r="D19" s="50" t="s">
        <v>259</v>
      </c>
      <c r="E19" s="55" t="s">
        <v>8</v>
      </c>
      <c r="F19" s="67">
        <v>17</v>
      </c>
      <c r="G19" s="341">
        <v>265.04</v>
      </c>
      <c r="H19" s="341">
        <v>0</v>
      </c>
      <c r="I19" s="56">
        <v>265.04</v>
      </c>
      <c r="J19" s="166">
        <f>SUM(I19*F19)</f>
        <v>4505.68</v>
      </c>
    </row>
    <row r="20" spans="1:10" ht="12">
      <c r="A20" s="194"/>
      <c r="B20" s="55" t="s">
        <v>59</v>
      </c>
      <c r="C20" s="114" t="s">
        <v>260</v>
      </c>
      <c r="D20" s="86" t="s">
        <v>38</v>
      </c>
      <c r="E20" s="55" t="s">
        <v>8</v>
      </c>
      <c r="F20" s="67">
        <v>17</v>
      </c>
      <c r="G20" s="341">
        <v>0</v>
      </c>
      <c r="H20" s="341">
        <v>126.66</v>
      </c>
      <c r="I20" s="56">
        <v>126.66</v>
      </c>
      <c r="J20" s="166">
        <f>SUM(I20*F20)</f>
        <v>2153.22</v>
      </c>
    </row>
    <row r="21" spans="1:12" s="70" customFormat="1" ht="4.5" customHeight="1">
      <c r="A21" s="194"/>
      <c r="B21" s="55"/>
      <c r="C21" s="114"/>
      <c r="D21" s="54"/>
      <c r="E21" s="55"/>
      <c r="F21" s="67"/>
      <c r="G21" s="341"/>
      <c r="H21" s="341"/>
      <c r="I21" s="56"/>
      <c r="J21" s="166"/>
      <c r="K21" s="69"/>
      <c r="L21" s="69"/>
    </row>
    <row r="22" spans="1:12" s="70" customFormat="1" ht="12">
      <c r="A22" s="194"/>
      <c r="B22" s="55"/>
      <c r="C22" s="114"/>
      <c r="D22" s="135" t="s">
        <v>99</v>
      </c>
      <c r="E22" s="46"/>
      <c r="F22" s="53"/>
      <c r="G22" s="56"/>
      <c r="H22" s="56"/>
      <c r="I22" s="53">
        <f>SUM(G22+H22)</f>
        <v>0</v>
      </c>
      <c r="J22" s="197">
        <f>SUM(J18:J21)</f>
        <v>6658.9</v>
      </c>
      <c r="K22" s="69"/>
      <c r="L22" s="69"/>
    </row>
    <row r="23" spans="1:10" ht="4.5" customHeight="1">
      <c r="A23" s="194"/>
      <c r="I23" s="56">
        <f>SUM(G23+H23)</f>
        <v>0</v>
      </c>
      <c r="J23" s="166">
        <f>SUM(I23*F23)</f>
        <v>0</v>
      </c>
    </row>
    <row r="24" spans="1:10" ht="12">
      <c r="A24" s="160">
        <v>4</v>
      </c>
      <c r="D24" s="66" t="s">
        <v>60</v>
      </c>
      <c r="F24" s="87"/>
      <c r="I24" s="56">
        <f>SUM(G24+H24)</f>
        <v>0</v>
      </c>
      <c r="J24" s="166">
        <f>SUM(I24*F24)</f>
        <v>0</v>
      </c>
    </row>
    <row r="25" spans="1:10" ht="12">
      <c r="A25" s="194"/>
      <c r="B25" s="55" t="s">
        <v>52</v>
      </c>
      <c r="C25" s="114" t="s">
        <v>203</v>
      </c>
      <c r="D25" s="50" t="s">
        <v>72</v>
      </c>
      <c r="E25" s="55" t="s">
        <v>6</v>
      </c>
      <c r="F25" s="88">
        <v>42.6</v>
      </c>
      <c r="G25" s="341">
        <v>47.43</v>
      </c>
      <c r="H25" s="341">
        <v>27.08</v>
      </c>
      <c r="I25" s="56">
        <v>74.51</v>
      </c>
      <c r="J25" s="166">
        <f>SUM(I25*F25)</f>
        <v>3174.126</v>
      </c>
    </row>
    <row r="26" spans="1:12" s="70" customFormat="1" ht="4.5" customHeight="1">
      <c r="A26" s="194"/>
      <c r="B26" s="55"/>
      <c r="C26" s="114"/>
      <c r="D26" s="54"/>
      <c r="E26" s="55"/>
      <c r="F26" s="67"/>
      <c r="G26" s="341"/>
      <c r="H26" s="341"/>
      <c r="I26" s="56"/>
      <c r="J26" s="166"/>
      <c r="K26" s="69"/>
      <c r="L26" s="69"/>
    </row>
    <row r="27" spans="1:12" s="70" customFormat="1" ht="12">
      <c r="A27" s="194"/>
      <c r="B27" s="55"/>
      <c r="C27" s="114"/>
      <c r="D27" s="135" t="s">
        <v>100</v>
      </c>
      <c r="E27" s="46"/>
      <c r="F27" s="53"/>
      <c r="G27" s="56"/>
      <c r="H27" s="56"/>
      <c r="I27" s="53">
        <f>SUM(G27+H27)</f>
        <v>0</v>
      </c>
      <c r="J27" s="197">
        <f>SUM(J25:J26)</f>
        <v>3174.126</v>
      </c>
      <c r="K27" s="69"/>
      <c r="L27" s="69"/>
    </row>
    <row r="28" spans="1:10" ht="4.5" customHeight="1">
      <c r="A28" s="194"/>
      <c r="I28" s="56">
        <f>SUM(G28+H28)</f>
        <v>0</v>
      </c>
      <c r="J28" s="166">
        <f>SUM(I28*F28)</f>
        <v>0</v>
      </c>
    </row>
    <row r="29" spans="1:12" s="91" customFormat="1" ht="12">
      <c r="A29" s="160">
        <v>5</v>
      </c>
      <c r="B29" s="63"/>
      <c r="C29" s="63"/>
      <c r="D29" s="66" t="s">
        <v>36</v>
      </c>
      <c r="E29" s="63"/>
      <c r="F29" s="89"/>
      <c r="G29" s="65"/>
      <c r="H29" s="65"/>
      <c r="I29" s="56">
        <f>SUM(G29+H29)</f>
        <v>0</v>
      </c>
      <c r="J29" s="166">
        <f>SUM(I29*F29)</f>
        <v>0</v>
      </c>
      <c r="K29" s="90"/>
      <c r="L29" s="90"/>
    </row>
    <row r="30" spans="1:10" ht="12">
      <c r="A30" s="194"/>
      <c r="B30" s="55" t="s">
        <v>9</v>
      </c>
      <c r="C30" s="114" t="s">
        <v>207</v>
      </c>
      <c r="D30" s="50" t="s">
        <v>205</v>
      </c>
      <c r="E30" s="55" t="s">
        <v>8</v>
      </c>
      <c r="F30" s="67">
        <v>15</v>
      </c>
      <c r="G30" s="341">
        <v>278.85</v>
      </c>
      <c r="H30" s="341">
        <v>259.82</v>
      </c>
      <c r="I30" s="56">
        <v>538.67</v>
      </c>
      <c r="J30" s="166">
        <f>SUM(I30*F30)</f>
        <v>8080.049999999999</v>
      </c>
    </row>
    <row r="31" spans="1:10" ht="12">
      <c r="A31" s="194"/>
      <c r="B31" s="55" t="s">
        <v>261</v>
      </c>
      <c r="C31" s="114" t="s">
        <v>206</v>
      </c>
      <c r="D31" s="50" t="s">
        <v>204</v>
      </c>
      <c r="E31" s="55" t="s">
        <v>6</v>
      </c>
      <c r="F31" s="67">
        <v>15</v>
      </c>
      <c r="G31" s="341">
        <v>7.49</v>
      </c>
      <c r="H31" s="341">
        <v>0.09</v>
      </c>
      <c r="I31" s="56">
        <v>7.58</v>
      </c>
      <c r="J31" s="166">
        <f>SUM(I31*F31)</f>
        <v>113.7</v>
      </c>
    </row>
    <row r="32" spans="1:12" s="70" customFormat="1" ht="4.5" customHeight="1">
      <c r="A32" s="194"/>
      <c r="B32" s="55"/>
      <c r="C32" s="114"/>
      <c r="D32" s="54"/>
      <c r="E32" s="55"/>
      <c r="F32" s="67"/>
      <c r="G32" s="341"/>
      <c r="H32" s="341"/>
      <c r="I32" s="56"/>
      <c r="J32" s="166"/>
      <c r="K32" s="69"/>
      <c r="L32" s="69"/>
    </row>
    <row r="33" spans="1:12" s="70" customFormat="1" ht="12">
      <c r="A33" s="194"/>
      <c r="B33" s="55"/>
      <c r="C33" s="114"/>
      <c r="D33" s="135" t="s">
        <v>234</v>
      </c>
      <c r="E33" s="46"/>
      <c r="F33" s="53"/>
      <c r="G33" s="56"/>
      <c r="H33" s="56"/>
      <c r="I33" s="53">
        <f>SUM(G33+H33)</f>
        <v>0</v>
      </c>
      <c r="J33" s="197">
        <f>SUM(J30:J32)</f>
        <v>8193.75</v>
      </c>
      <c r="K33" s="69"/>
      <c r="L33" s="69"/>
    </row>
    <row r="34" spans="1:10" ht="4.5" customHeight="1">
      <c r="A34" s="194"/>
      <c r="I34" s="56">
        <f>SUM(G34+H34)</f>
        <v>0</v>
      </c>
      <c r="J34" s="166">
        <f>SUM(I34*F34)</f>
        <v>0</v>
      </c>
    </row>
    <row r="35" spans="1:10" ht="12">
      <c r="A35" s="160">
        <v>6</v>
      </c>
      <c r="D35" s="49" t="s">
        <v>32</v>
      </c>
      <c r="F35" s="87"/>
      <c r="I35" s="56"/>
      <c r="J35" s="166"/>
    </row>
    <row r="36" spans="1:10" ht="13.5" customHeight="1">
      <c r="A36" s="194"/>
      <c r="B36" s="55" t="s">
        <v>12</v>
      </c>
      <c r="C36" s="114" t="s">
        <v>257</v>
      </c>
      <c r="D36" s="92" t="s">
        <v>39</v>
      </c>
      <c r="E36" s="55" t="s">
        <v>6</v>
      </c>
      <c r="F36" s="67">
        <v>72</v>
      </c>
      <c r="G36" s="341">
        <v>19.34</v>
      </c>
      <c r="H36" s="341">
        <v>43.28</v>
      </c>
      <c r="I36" s="56">
        <v>62.62</v>
      </c>
      <c r="J36" s="166">
        <f>SUM(I36*F36)</f>
        <v>4508.639999999999</v>
      </c>
    </row>
    <row r="37" spans="1:12" s="70" customFormat="1" ht="4.5" customHeight="1">
      <c r="A37" s="194"/>
      <c r="B37" s="55"/>
      <c r="C37" s="114"/>
      <c r="D37" s="54"/>
      <c r="E37" s="55"/>
      <c r="F37" s="67"/>
      <c r="G37" s="118"/>
      <c r="H37" s="118"/>
      <c r="I37" s="56"/>
      <c r="J37" s="166"/>
      <c r="K37" s="69"/>
      <c r="L37" s="69"/>
    </row>
    <row r="38" spans="1:12" s="70" customFormat="1" ht="12">
      <c r="A38" s="194"/>
      <c r="B38" s="55"/>
      <c r="C38" s="114"/>
      <c r="D38" s="135" t="s">
        <v>101</v>
      </c>
      <c r="E38" s="46"/>
      <c r="F38" s="53"/>
      <c r="G38" s="53"/>
      <c r="H38" s="53"/>
      <c r="I38" s="53">
        <f>SUM(G38+H38)</f>
        <v>0</v>
      </c>
      <c r="J38" s="197">
        <f>SUM(J36:J37)</f>
        <v>4508.639999999999</v>
      </c>
      <c r="K38" s="69"/>
      <c r="L38" s="69"/>
    </row>
    <row r="39" spans="1:10" ht="9.75" customHeight="1" thickBot="1">
      <c r="A39" s="194"/>
      <c r="J39" s="195"/>
    </row>
    <row r="40" spans="1:10" ht="12">
      <c r="A40" s="194"/>
      <c r="D40" s="176" t="s">
        <v>37</v>
      </c>
      <c r="E40" s="177"/>
      <c r="F40" s="178"/>
      <c r="G40" s="179"/>
      <c r="H40" s="179"/>
      <c r="I40" s="180"/>
      <c r="J40" s="181">
        <f>J38+J33+J27+J22+J15+J9</f>
        <v>30490.524399999995</v>
      </c>
    </row>
    <row r="41" spans="1:10" ht="12">
      <c r="A41" s="194"/>
      <c r="D41" s="182" t="s">
        <v>241</v>
      </c>
      <c r="E41" s="183"/>
      <c r="F41" s="184"/>
      <c r="G41" s="185"/>
      <c r="H41" s="185"/>
      <c r="I41" s="186"/>
      <c r="J41" s="187">
        <f>J40*0.3</f>
        <v>9147.157319999998</v>
      </c>
    </row>
    <row r="42" spans="1:10" ht="12.75" thickBot="1">
      <c r="A42" s="200"/>
      <c r="B42" s="175"/>
      <c r="C42" s="175"/>
      <c r="D42" s="188" t="s">
        <v>58</v>
      </c>
      <c r="E42" s="189"/>
      <c r="F42" s="190"/>
      <c r="G42" s="191"/>
      <c r="H42" s="191"/>
      <c r="I42" s="192"/>
      <c r="J42" s="193">
        <f>SUM(J40:J41)</f>
        <v>39637.68171999999</v>
      </c>
    </row>
    <row r="43" spans="4:10" ht="12">
      <c r="D43" s="66"/>
      <c r="J43" s="65"/>
    </row>
    <row r="44" spans="4:10" ht="12">
      <c r="D44" s="66"/>
      <c r="J44" s="65"/>
    </row>
    <row r="45" spans="4:10" ht="12">
      <c r="D45" s="66"/>
      <c r="J45" s="65"/>
    </row>
    <row r="46" spans="4:10" ht="12">
      <c r="D46" s="66"/>
      <c r="J46" s="65"/>
    </row>
    <row r="47" spans="4:10" ht="12">
      <c r="D47" s="66"/>
      <c r="J47" s="65"/>
    </row>
    <row r="48" spans="4:10" ht="12">
      <c r="D48" s="66"/>
      <c r="J48" s="65"/>
    </row>
    <row r="49" spans="4:10" ht="12">
      <c r="D49" s="66"/>
      <c r="J49" s="65"/>
    </row>
    <row r="50" spans="4:10" ht="12">
      <c r="D50" s="66"/>
      <c r="J50" s="65"/>
    </row>
    <row r="51" spans="4:10" ht="12">
      <c r="D51" s="66"/>
      <c r="J51" s="65"/>
    </row>
    <row r="52" spans="4:10" ht="12">
      <c r="D52" s="66"/>
      <c r="J52" s="65"/>
    </row>
    <row r="53" spans="4:10" ht="12">
      <c r="D53" s="66"/>
      <c r="J53" s="65"/>
    </row>
    <row r="54" spans="4:10" ht="12">
      <c r="D54" s="66"/>
      <c r="J54" s="65"/>
    </row>
    <row r="55" spans="4:10" ht="12">
      <c r="D55" s="66"/>
      <c r="J55" s="65"/>
    </row>
    <row r="56" spans="4:10" ht="12">
      <c r="D56" s="66"/>
      <c r="J56" s="65"/>
    </row>
    <row r="57" spans="4:10" ht="12">
      <c r="D57" s="66"/>
      <c r="J57" s="65"/>
    </row>
    <row r="58" spans="4:10" ht="12">
      <c r="D58" s="66"/>
      <c r="J58" s="65"/>
    </row>
    <row r="59" spans="4:10" ht="12">
      <c r="D59" s="66"/>
      <c r="J59" s="65"/>
    </row>
    <row r="60" spans="4:10" ht="12">
      <c r="D60" s="66"/>
      <c r="J60" s="65"/>
    </row>
    <row r="61" spans="4:10" ht="12">
      <c r="D61" s="66"/>
      <c r="J61" s="65"/>
    </row>
    <row r="62" spans="4:10" ht="12">
      <c r="D62" s="66"/>
      <c r="J62" s="65"/>
    </row>
    <row r="63" spans="4:10" ht="12">
      <c r="D63" s="66"/>
      <c r="J63" s="65"/>
    </row>
    <row r="64" spans="4:10" ht="12">
      <c r="D64" s="66"/>
      <c r="J64" s="65"/>
    </row>
    <row r="65" spans="4:10" ht="12">
      <c r="D65" s="66"/>
      <c r="J65" s="65"/>
    </row>
    <row r="66" spans="4:10" ht="12">
      <c r="D66" s="66"/>
      <c r="J66" s="65"/>
    </row>
    <row r="67" spans="4:10" ht="12">
      <c r="D67" s="66"/>
      <c r="J67" s="65"/>
    </row>
    <row r="68" spans="4:10" ht="12">
      <c r="D68" s="66"/>
      <c r="I68" s="68">
        <f>H68+G68</f>
        <v>0</v>
      </c>
      <c r="J68" s="68">
        <f>I68*F68</f>
        <v>0</v>
      </c>
    </row>
    <row r="69" ht="12">
      <c r="G69" s="65"/>
    </row>
    <row r="70" ht="12">
      <c r="D70" s="93"/>
    </row>
    <row r="71" ht="12">
      <c r="A71" s="55" t="s">
        <v>4</v>
      </c>
    </row>
    <row r="87" spans="4:6" ht="12">
      <c r="D87" s="94"/>
      <c r="F87" s="56"/>
    </row>
    <row r="88" spans="4:6" ht="12">
      <c r="D88" s="94"/>
      <c r="F88" s="56"/>
    </row>
    <row r="89" spans="4:6" ht="12">
      <c r="D89" s="94"/>
      <c r="F89" s="56"/>
    </row>
    <row r="90" spans="4:6" ht="12">
      <c r="D90" s="94"/>
      <c r="F90" s="56"/>
    </row>
    <row r="91" spans="4:6" ht="12">
      <c r="D91" s="94"/>
      <c r="F91" s="56"/>
    </row>
  </sheetData>
  <sheetProtection/>
  <printOptions gridLines="1" horizontalCentered="1"/>
  <pageMargins left="0.5118110236220472" right="0.4330708661417323" top="1.3779527559055118" bottom="0.4330708661417323" header="0.7086614173228347" footer="0"/>
  <pageSetup horizontalDpi="300" verticalDpi="300" orientation="landscape" paperSize="9" r:id="rId1"/>
  <headerFooter alignWithMargins="0">
    <oddHeader>&amp;L&amp;11SECRETARIA DO MEIO AMBIENTE
FUNDAÇÃO FLORESTAL
SEI - Setor de Engenharia e Infraestrutura
&amp;C&amp;11P. E. DO RIO TURVO
Núcleo Capelinha
&amp;"Arial,Negrito"GARAGEM / DEPÓSITO&amp;RPLANILHA ORÇAMENTÁRIA
&amp;"Arial,Negrito"CONCRETO&amp;"Arial,Normal"
CPOS 172
</oddHeader>
    <oddFooter>&amp;Rpágina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3"/>
  <dimension ref="A1:M138"/>
  <sheetViews>
    <sheetView showGridLines="0" showZeros="0" view="pageBreakPreview" zoomScale="75" zoomScaleNormal="90" zoomScaleSheetLayoutView="75" zoomScalePageLayoutView="0" workbookViewId="0" topLeftCell="A1">
      <selection activeCell="G16" sqref="G16"/>
    </sheetView>
  </sheetViews>
  <sheetFormatPr defaultColWidth="11.421875" defaultRowHeight="12.75"/>
  <cols>
    <col min="1" max="1" width="5.7109375" style="28" customWidth="1"/>
    <col min="2" max="2" width="5.8515625" style="36" customWidth="1"/>
    <col min="3" max="3" width="14.57421875" style="24" customWidth="1"/>
    <col min="4" max="4" width="63.421875" style="24" customWidth="1"/>
    <col min="5" max="5" width="3.57421875" style="28" customWidth="1"/>
    <col min="6" max="6" width="7.28125" style="22" customWidth="1"/>
    <col min="7" max="7" width="10.140625" style="22" customWidth="1"/>
    <col min="8" max="8" width="8.421875" style="22" customWidth="1"/>
    <col min="9" max="9" width="8.140625" style="22" customWidth="1"/>
    <col min="10" max="10" width="10.7109375" style="22" customWidth="1"/>
    <col min="11" max="11" width="16.421875" style="26" customWidth="1"/>
    <col min="12" max="13" width="11.421875" style="5" customWidth="1"/>
    <col min="14" max="16384" width="11.421875" style="18" customWidth="1"/>
  </cols>
  <sheetData>
    <row r="1" spans="1:13" s="319" customFormat="1" ht="24.75" thickBot="1">
      <c r="A1" s="168" t="s">
        <v>292</v>
      </c>
      <c r="B1" s="169" t="s">
        <v>291</v>
      </c>
      <c r="C1" s="169" t="s">
        <v>137</v>
      </c>
      <c r="D1" s="170" t="s">
        <v>293</v>
      </c>
      <c r="E1" s="169" t="s">
        <v>294</v>
      </c>
      <c r="F1" s="286" t="s">
        <v>295</v>
      </c>
      <c r="G1" s="312" t="s">
        <v>296</v>
      </c>
      <c r="H1" s="312" t="s">
        <v>26</v>
      </c>
      <c r="I1" s="312" t="s">
        <v>297</v>
      </c>
      <c r="J1" s="313" t="s">
        <v>298</v>
      </c>
      <c r="K1" s="26"/>
      <c r="L1" s="318"/>
      <c r="M1" s="318"/>
    </row>
    <row r="2" spans="1:13" s="3" customFormat="1" ht="4.5" customHeight="1">
      <c r="A2" s="227"/>
      <c r="B2" s="55"/>
      <c r="C2" s="222"/>
      <c r="D2" s="222"/>
      <c r="E2" s="201"/>
      <c r="F2" s="202"/>
      <c r="G2" s="202"/>
      <c r="H2" s="202"/>
      <c r="I2" s="202"/>
      <c r="J2" s="228"/>
      <c r="K2" s="26"/>
      <c r="L2" s="4"/>
      <c r="M2" s="4"/>
    </row>
    <row r="3" spans="1:13" s="7" customFormat="1" ht="12">
      <c r="A3" s="229">
        <v>1</v>
      </c>
      <c r="B3" s="63"/>
      <c r="C3" s="218"/>
      <c r="D3" s="218" t="s">
        <v>64</v>
      </c>
      <c r="E3" s="220"/>
      <c r="F3" s="238"/>
      <c r="G3" s="238"/>
      <c r="H3" s="238"/>
      <c r="I3" s="238"/>
      <c r="J3" s="239"/>
      <c r="K3" s="25"/>
      <c r="L3" s="16"/>
      <c r="M3" s="16"/>
    </row>
    <row r="4" spans="1:13" s="3" customFormat="1" ht="36">
      <c r="A4" s="229"/>
      <c r="B4" s="55" t="s">
        <v>3</v>
      </c>
      <c r="C4" s="114" t="s">
        <v>243</v>
      </c>
      <c r="D4" s="222" t="s">
        <v>242</v>
      </c>
      <c r="E4" s="55" t="s">
        <v>10</v>
      </c>
      <c r="F4" s="68">
        <v>1</v>
      </c>
      <c r="G4" s="341">
        <v>266.4</v>
      </c>
      <c r="H4" s="341">
        <v>110.36</v>
      </c>
      <c r="I4" s="56">
        <v>376.76</v>
      </c>
      <c r="J4" s="166">
        <f>SUM(I4*F4)</f>
        <v>376.76</v>
      </c>
      <c r="K4" s="26"/>
      <c r="L4" s="4"/>
      <c r="M4" s="4"/>
    </row>
    <row r="5" spans="1:13" s="3" customFormat="1" ht="12">
      <c r="A5" s="229"/>
      <c r="B5" s="55" t="s">
        <v>34</v>
      </c>
      <c r="C5" s="114" t="s">
        <v>332</v>
      </c>
      <c r="D5" s="222" t="s">
        <v>333</v>
      </c>
      <c r="E5" s="55" t="s">
        <v>10</v>
      </c>
      <c r="F5" s="68">
        <v>2</v>
      </c>
      <c r="G5" s="341">
        <v>12.51</v>
      </c>
      <c r="H5" s="341">
        <v>5.53</v>
      </c>
      <c r="I5" s="56">
        <v>18.04</v>
      </c>
      <c r="J5" s="166">
        <f aca="true" t="shared" si="0" ref="J5:J12">SUM(I5*F5)</f>
        <v>36.08</v>
      </c>
      <c r="K5" s="26"/>
      <c r="L5" s="4"/>
      <c r="M5" s="4"/>
    </row>
    <row r="6" spans="1:13" s="3" customFormat="1" ht="24">
      <c r="A6" s="229"/>
      <c r="B6" s="55" t="s">
        <v>33</v>
      </c>
      <c r="C6" s="114" t="s">
        <v>334</v>
      </c>
      <c r="D6" s="222" t="s">
        <v>335</v>
      </c>
      <c r="E6" s="55" t="s">
        <v>10</v>
      </c>
      <c r="F6" s="68">
        <v>2</v>
      </c>
      <c r="G6" s="341">
        <v>64.39</v>
      </c>
      <c r="H6" s="341">
        <v>21.03</v>
      </c>
      <c r="I6" s="56">
        <v>84.93</v>
      </c>
      <c r="J6" s="166">
        <f t="shared" si="0"/>
        <v>169.86</v>
      </c>
      <c r="K6" s="26"/>
      <c r="L6" s="4"/>
      <c r="M6" s="4"/>
    </row>
    <row r="7" spans="1:13" s="3" customFormat="1" ht="12">
      <c r="A7" s="229"/>
      <c r="B7" s="55" t="s">
        <v>57</v>
      </c>
      <c r="C7" s="114" t="s">
        <v>336</v>
      </c>
      <c r="D7" s="222" t="s">
        <v>337</v>
      </c>
      <c r="E7" s="55" t="s">
        <v>10</v>
      </c>
      <c r="F7" s="68">
        <v>1</v>
      </c>
      <c r="G7" s="341">
        <v>139.17</v>
      </c>
      <c r="H7" s="341">
        <v>9.24</v>
      </c>
      <c r="I7" s="56">
        <v>148.41</v>
      </c>
      <c r="J7" s="166">
        <f t="shared" si="0"/>
        <v>148.41</v>
      </c>
      <c r="K7" s="26"/>
      <c r="L7" s="4"/>
      <c r="M7" s="4"/>
    </row>
    <row r="8" spans="1:13" s="3" customFormat="1" ht="12">
      <c r="A8" s="229"/>
      <c r="B8" s="55" t="s">
        <v>338</v>
      </c>
      <c r="C8" s="114" t="s">
        <v>341</v>
      </c>
      <c r="D8" s="222" t="s">
        <v>342</v>
      </c>
      <c r="E8" s="55" t="s">
        <v>10</v>
      </c>
      <c r="F8" s="68">
        <v>1</v>
      </c>
      <c r="G8" s="341">
        <v>7.2</v>
      </c>
      <c r="H8" s="341">
        <v>7.38</v>
      </c>
      <c r="I8" s="56">
        <v>14.58</v>
      </c>
      <c r="J8" s="166">
        <f t="shared" si="0"/>
        <v>14.58</v>
      </c>
      <c r="K8" s="26"/>
      <c r="L8" s="4"/>
      <c r="M8" s="4"/>
    </row>
    <row r="9" spans="1:13" s="3" customFormat="1" ht="12">
      <c r="A9" s="229"/>
      <c r="B9" s="55" t="s">
        <v>339</v>
      </c>
      <c r="C9" s="114" t="s">
        <v>343</v>
      </c>
      <c r="D9" s="222" t="s">
        <v>344</v>
      </c>
      <c r="E9" s="55" t="s">
        <v>10</v>
      </c>
      <c r="F9" s="68">
        <v>1</v>
      </c>
      <c r="G9" s="341">
        <v>28.86</v>
      </c>
      <c r="H9" s="341">
        <v>7.38</v>
      </c>
      <c r="I9" s="56">
        <v>36.24</v>
      </c>
      <c r="J9" s="166">
        <f t="shared" si="0"/>
        <v>36.24</v>
      </c>
      <c r="K9" s="26"/>
      <c r="L9" s="4"/>
      <c r="M9" s="4"/>
    </row>
    <row r="10" spans="1:13" s="3" customFormat="1" ht="12">
      <c r="A10" s="229"/>
      <c r="B10" s="55" t="s">
        <v>340</v>
      </c>
      <c r="C10" s="114" t="s">
        <v>345</v>
      </c>
      <c r="D10" s="222" t="s">
        <v>346</v>
      </c>
      <c r="E10" s="55" t="s">
        <v>10</v>
      </c>
      <c r="F10" s="68">
        <v>1</v>
      </c>
      <c r="G10" s="341">
        <v>16.33</v>
      </c>
      <c r="H10" s="341">
        <v>1.85</v>
      </c>
      <c r="I10" s="56">
        <v>18.18</v>
      </c>
      <c r="J10" s="166">
        <f t="shared" si="0"/>
        <v>18.18</v>
      </c>
      <c r="K10" s="26"/>
      <c r="L10" s="4"/>
      <c r="M10" s="4"/>
    </row>
    <row r="11" spans="1:13" s="3" customFormat="1" ht="4.5" customHeight="1">
      <c r="A11" s="227"/>
      <c r="B11" s="55"/>
      <c r="C11" s="222"/>
      <c r="D11" s="223"/>
      <c r="E11" s="201"/>
      <c r="F11" s="235"/>
      <c r="G11" s="202"/>
      <c r="H11" s="202"/>
      <c r="I11" s="224">
        <f aca="true" t="shared" si="1" ref="I11:I39">SUM(G11+H11)</f>
        <v>0</v>
      </c>
      <c r="J11" s="166">
        <f t="shared" si="0"/>
        <v>0</v>
      </c>
      <c r="K11" s="26"/>
      <c r="L11" s="4"/>
      <c r="M11" s="4"/>
    </row>
    <row r="12" spans="1:13" s="17" customFormat="1" ht="24">
      <c r="A12" s="229">
        <v>2</v>
      </c>
      <c r="B12" s="63"/>
      <c r="C12" s="218"/>
      <c r="D12" s="218" t="s">
        <v>69</v>
      </c>
      <c r="E12" s="220"/>
      <c r="F12" s="240"/>
      <c r="G12" s="221"/>
      <c r="H12" s="221"/>
      <c r="I12" s="224">
        <f t="shared" si="1"/>
        <v>0</v>
      </c>
      <c r="J12" s="166">
        <f t="shared" si="0"/>
        <v>0</v>
      </c>
      <c r="K12" s="25"/>
      <c r="L12" s="15"/>
      <c r="M12" s="15"/>
    </row>
    <row r="13" spans="1:10" ht="12">
      <c r="A13" s="227"/>
      <c r="B13" s="55" t="s">
        <v>27</v>
      </c>
      <c r="C13" s="114" t="s">
        <v>244</v>
      </c>
      <c r="D13" s="222" t="s">
        <v>250</v>
      </c>
      <c r="E13" s="201" t="s">
        <v>11</v>
      </c>
      <c r="F13" s="202">
        <v>110</v>
      </c>
      <c r="G13" s="341">
        <v>2.93</v>
      </c>
      <c r="H13" s="341">
        <v>18.47</v>
      </c>
      <c r="I13" s="224">
        <v>21.4</v>
      </c>
      <c r="J13" s="231">
        <f aca="true" t="shared" si="2" ref="J13:J39">SUM(I13*F13)</f>
        <v>2354</v>
      </c>
    </row>
    <row r="14" spans="1:10" ht="12">
      <c r="A14" s="227"/>
      <c r="B14" s="55" t="s">
        <v>28</v>
      </c>
      <c r="C14" s="114" t="s">
        <v>245</v>
      </c>
      <c r="D14" s="222" t="s">
        <v>251</v>
      </c>
      <c r="E14" s="201" t="s">
        <v>11</v>
      </c>
      <c r="F14" s="202">
        <v>3</v>
      </c>
      <c r="G14" s="341">
        <v>4.5</v>
      </c>
      <c r="H14" s="341">
        <v>22.14</v>
      </c>
      <c r="I14" s="224">
        <v>26.64</v>
      </c>
      <c r="J14" s="231">
        <f t="shared" si="2"/>
        <v>79.92</v>
      </c>
    </row>
    <row r="15" spans="1:10" ht="4.5" customHeight="1">
      <c r="A15" s="227"/>
      <c r="B15" s="55"/>
      <c r="C15" s="222"/>
      <c r="D15" s="223"/>
      <c r="E15" s="201"/>
      <c r="F15" s="235"/>
      <c r="G15" s="202"/>
      <c r="H15" s="202"/>
      <c r="I15" s="224">
        <f t="shared" si="1"/>
        <v>0</v>
      </c>
      <c r="J15" s="231">
        <f t="shared" si="2"/>
        <v>0</v>
      </c>
    </row>
    <row r="16" spans="1:13" s="17" customFormat="1" ht="12">
      <c r="A16" s="229">
        <v>3</v>
      </c>
      <c r="B16" s="63"/>
      <c r="C16" s="218"/>
      <c r="D16" s="218" t="s">
        <v>134</v>
      </c>
      <c r="E16" s="220"/>
      <c r="F16" s="240"/>
      <c r="G16" s="221"/>
      <c r="H16" s="221"/>
      <c r="I16" s="224">
        <f t="shared" si="1"/>
        <v>0</v>
      </c>
      <c r="J16" s="231">
        <f t="shared" si="2"/>
        <v>0</v>
      </c>
      <c r="K16" s="25"/>
      <c r="L16" s="15"/>
      <c r="M16" s="15"/>
    </row>
    <row r="17" spans="1:10" ht="12">
      <c r="A17" s="227"/>
      <c r="B17" s="55" t="s">
        <v>7</v>
      </c>
      <c r="C17" s="114" t="s">
        <v>248</v>
      </c>
      <c r="D17" s="222" t="s">
        <v>348</v>
      </c>
      <c r="E17" s="201" t="s">
        <v>249</v>
      </c>
      <c r="F17" s="202">
        <v>18</v>
      </c>
      <c r="G17" s="341">
        <v>9.34</v>
      </c>
      <c r="H17" s="341">
        <v>18.47</v>
      </c>
      <c r="I17" s="224">
        <v>27.81</v>
      </c>
      <c r="J17" s="231">
        <f t="shared" si="2"/>
        <v>500.58</v>
      </c>
    </row>
    <row r="18" spans="1:10" ht="12">
      <c r="A18" s="227"/>
      <c r="B18" s="55" t="s">
        <v>59</v>
      </c>
      <c r="C18" s="114" t="s">
        <v>347</v>
      </c>
      <c r="D18" s="222" t="s">
        <v>349</v>
      </c>
      <c r="E18" s="201" t="s">
        <v>249</v>
      </c>
      <c r="F18" s="202">
        <v>1</v>
      </c>
      <c r="G18" s="341">
        <v>9.87</v>
      </c>
      <c r="H18" s="341">
        <v>18.47</v>
      </c>
      <c r="I18" s="224">
        <v>28.34</v>
      </c>
      <c r="J18" s="231">
        <f>SUM(I18*F18)</f>
        <v>28.34</v>
      </c>
    </row>
    <row r="19" spans="1:10" ht="4.5" customHeight="1">
      <c r="A19" s="227"/>
      <c r="B19" s="55"/>
      <c r="C19" s="222"/>
      <c r="D19" s="225"/>
      <c r="E19" s="201"/>
      <c r="F19" s="235"/>
      <c r="G19" s="202"/>
      <c r="H19" s="202"/>
      <c r="I19" s="224">
        <f t="shared" si="1"/>
        <v>0</v>
      </c>
      <c r="J19" s="231">
        <f t="shared" si="2"/>
        <v>0</v>
      </c>
    </row>
    <row r="20" spans="1:13" s="17" customFormat="1" ht="12">
      <c r="A20" s="229">
        <v>4</v>
      </c>
      <c r="B20" s="63"/>
      <c r="C20" s="218"/>
      <c r="D20" s="218" t="s">
        <v>74</v>
      </c>
      <c r="E20" s="201" t="s">
        <v>4</v>
      </c>
      <c r="F20" s="235"/>
      <c r="G20" s="202"/>
      <c r="H20" s="202"/>
      <c r="I20" s="224">
        <f t="shared" si="1"/>
        <v>0</v>
      </c>
      <c r="J20" s="231"/>
      <c r="K20" s="25"/>
      <c r="L20" s="15"/>
      <c r="M20" s="15"/>
    </row>
    <row r="21" spans="1:10" ht="12">
      <c r="A21" s="227"/>
      <c r="B21" s="55" t="s">
        <v>52</v>
      </c>
      <c r="C21" s="114" t="s">
        <v>246</v>
      </c>
      <c r="D21" s="222" t="s">
        <v>75</v>
      </c>
      <c r="E21" s="201" t="s">
        <v>249</v>
      </c>
      <c r="F21" s="202">
        <v>3</v>
      </c>
      <c r="G21" s="341">
        <v>5.33</v>
      </c>
      <c r="H21" s="341">
        <v>12.56</v>
      </c>
      <c r="I21" s="224">
        <v>17.89</v>
      </c>
      <c r="J21" s="231">
        <f t="shared" si="2"/>
        <v>53.67</v>
      </c>
    </row>
    <row r="22" spans="1:10" ht="12">
      <c r="A22" s="227"/>
      <c r="B22" s="55" t="s">
        <v>61</v>
      </c>
      <c r="C22" s="114" t="s">
        <v>247</v>
      </c>
      <c r="D22" s="222" t="s">
        <v>76</v>
      </c>
      <c r="E22" s="201" t="s">
        <v>249</v>
      </c>
      <c r="F22" s="202">
        <v>3</v>
      </c>
      <c r="G22" s="341">
        <v>11.5</v>
      </c>
      <c r="H22" s="341">
        <v>12.91</v>
      </c>
      <c r="I22" s="224">
        <v>24.41</v>
      </c>
      <c r="J22" s="231">
        <f t="shared" si="2"/>
        <v>73.23</v>
      </c>
    </row>
    <row r="23" spans="1:10" ht="4.5" customHeight="1">
      <c r="A23" s="227"/>
      <c r="B23" s="55"/>
      <c r="C23" s="222"/>
      <c r="D23" s="222"/>
      <c r="E23" s="201"/>
      <c r="F23" s="202"/>
      <c r="G23" s="202"/>
      <c r="H23" s="202"/>
      <c r="I23" s="224">
        <f t="shared" si="1"/>
        <v>0</v>
      </c>
      <c r="J23" s="231">
        <f t="shared" si="2"/>
        <v>0</v>
      </c>
    </row>
    <row r="24" spans="1:13" s="17" customFormat="1" ht="12">
      <c r="A24" s="229">
        <v>6</v>
      </c>
      <c r="B24" s="63"/>
      <c r="C24" s="218"/>
      <c r="D24" s="219" t="s">
        <v>326</v>
      </c>
      <c r="E24" s="220"/>
      <c r="F24" s="240"/>
      <c r="G24" s="221"/>
      <c r="H24" s="221"/>
      <c r="I24" s="224">
        <f t="shared" si="1"/>
        <v>0</v>
      </c>
      <c r="J24" s="231">
        <f t="shared" si="2"/>
        <v>0</v>
      </c>
      <c r="K24" s="25"/>
      <c r="L24" s="15"/>
      <c r="M24" s="15"/>
    </row>
    <row r="25" spans="1:10" ht="12">
      <c r="A25" s="227"/>
      <c r="B25" s="55" t="s">
        <v>12</v>
      </c>
      <c r="C25" s="55" t="s">
        <v>252</v>
      </c>
      <c r="D25" s="222" t="s">
        <v>70</v>
      </c>
      <c r="E25" s="201" t="s">
        <v>249</v>
      </c>
      <c r="F25" s="202">
        <v>5</v>
      </c>
      <c r="G25" s="341">
        <v>11.56</v>
      </c>
      <c r="H25" s="341">
        <v>11.08</v>
      </c>
      <c r="I25" s="224">
        <v>22.64</v>
      </c>
      <c r="J25" s="231">
        <f t="shared" si="2"/>
        <v>113.2</v>
      </c>
    </row>
    <row r="26" spans="1:10" ht="4.5" customHeight="1">
      <c r="A26" s="227"/>
      <c r="B26" s="55"/>
      <c r="C26" s="222"/>
      <c r="D26" s="222"/>
      <c r="E26" s="201"/>
      <c r="F26" s="235"/>
      <c r="G26" s="202"/>
      <c r="H26" s="202"/>
      <c r="I26" s="224">
        <f t="shared" si="1"/>
        <v>0</v>
      </c>
      <c r="J26" s="231">
        <f t="shared" si="2"/>
        <v>0</v>
      </c>
    </row>
    <row r="27" spans="1:13" s="17" customFormat="1" ht="12">
      <c r="A27" s="229">
        <v>7</v>
      </c>
      <c r="B27" s="63"/>
      <c r="C27" s="218"/>
      <c r="D27" s="218" t="s">
        <v>63</v>
      </c>
      <c r="E27" s="220"/>
      <c r="F27" s="240"/>
      <c r="G27" s="221"/>
      <c r="H27" s="221"/>
      <c r="I27" s="224">
        <f t="shared" si="1"/>
        <v>0</v>
      </c>
      <c r="J27" s="231">
        <f t="shared" si="2"/>
        <v>0</v>
      </c>
      <c r="K27" s="25"/>
      <c r="L27" s="15"/>
      <c r="M27" s="15"/>
    </row>
    <row r="28" spans="1:10" ht="30" customHeight="1">
      <c r="A28" s="227"/>
      <c r="B28" s="55" t="s">
        <v>13</v>
      </c>
      <c r="C28" s="55" t="s">
        <v>253</v>
      </c>
      <c r="D28" s="222" t="s">
        <v>353</v>
      </c>
      <c r="E28" s="114" t="s">
        <v>10</v>
      </c>
      <c r="F28" s="114">
        <v>11</v>
      </c>
      <c r="G28" s="341">
        <v>59.06</v>
      </c>
      <c r="H28" s="341">
        <v>18.47</v>
      </c>
      <c r="I28" s="224">
        <v>77.53</v>
      </c>
      <c r="J28" s="231">
        <f t="shared" si="2"/>
        <v>852.83</v>
      </c>
    </row>
    <row r="29" spans="1:10" ht="24">
      <c r="A29" s="227"/>
      <c r="B29" s="55" t="s">
        <v>221</v>
      </c>
      <c r="C29" s="114" t="s">
        <v>265</v>
      </c>
      <c r="D29" s="222" t="s">
        <v>350</v>
      </c>
      <c r="E29" s="114" t="s">
        <v>10</v>
      </c>
      <c r="F29" s="114">
        <v>2</v>
      </c>
      <c r="G29" s="341">
        <v>335</v>
      </c>
      <c r="H29" s="341">
        <v>11.08</v>
      </c>
      <c r="I29" s="224">
        <v>346.08</v>
      </c>
      <c r="J29" s="231">
        <f t="shared" si="2"/>
        <v>692.16</v>
      </c>
    </row>
    <row r="30" spans="1:10" ht="12">
      <c r="A30" s="227"/>
      <c r="B30" s="55" t="s">
        <v>14</v>
      </c>
      <c r="C30" s="114" t="s">
        <v>351</v>
      </c>
      <c r="D30" s="222" t="s">
        <v>352</v>
      </c>
      <c r="E30" s="114" t="s">
        <v>10</v>
      </c>
      <c r="F30" s="114">
        <v>2</v>
      </c>
      <c r="G30" s="341">
        <v>47.62</v>
      </c>
      <c r="H30" s="341">
        <v>16.61</v>
      </c>
      <c r="I30" s="224">
        <v>64.23</v>
      </c>
      <c r="J30" s="231">
        <f t="shared" si="2"/>
        <v>128.46</v>
      </c>
    </row>
    <row r="31" spans="1:10" ht="4.5" customHeight="1">
      <c r="A31" s="227"/>
      <c r="B31" s="55" t="s">
        <v>79</v>
      </c>
      <c r="C31" s="222"/>
      <c r="D31" s="222"/>
      <c r="E31" s="201"/>
      <c r="F31" s="202"/>
      <c r="G31" s="241"/>
      <c r="H31" s="241"/>
      <c r="I31" s="224"/>
      <c r="J31" s="231"/>
    </row>
    <row r="32" spans="1:13" s="17" customFormat="1" ht="12">
      <c r="A32" s="229">
        <v>8</v>
      </c>
      <c r="B32" s="63"/>
      <c r="C32" s="218"/>
      <c r="D32" s="218" t="s">
        <v>327</v>
      </c>
      <c r="E32" s="220"/>
      <c r="F32" s="240"/>
      <c r="G32" s="221"/>
      <c r="H32" s="221"/>
      <c r="I32" s="224">
        <f t="shared" si="1"/>
        <v>0</v>
      </c>
      <c r="J32" s="231">
        <f t="shared" si="2"/>
        <v>0</v>
      </c>
      <c r="K32" s="25"/>
      <c r="L32" s="15"/>
      <c r="M32" s="15"/>
    </row>
    <row r="33" spans="1:10" ht="12">
      <c r="A33" s="227"/>
      <c r="B33" s="55" t="s">
        <v>15</v>
      </c>
      <c r="C33" s="114" t="s">
        <v>262</v>
      </c>
      <c r="D33" s="222" t="s">
        <v>328</v>
      </c>
      <c r="E33" s="114" t="s">
        <v>10</v>
      </c>
      <c r="F33" s="114">
        <v>22</v>
      </c>
      <c r="G33" s="341">
        <v>9.98</v>
      </c>
      <c r="H33" s="341">
        <v>3</v>
      </c>
      <c r="I33" s="224">
        <v>12.98</v>
      </c>
      <c r="J33" s="231">
        <f t="shared" si="2"/>
        <v>285.56</v>
      </c>
    </row>
    <row r="34" spans="1:10" ht="4.5" customHeight="1">
      <c r="A34" s="227"/>
      <c r="B34" s="55"/>
      <c r="C34" s="222"/>
      <c r="D34" s="222"/>
      <c r="E34" s="201"/>
      <c r="F34" s="235"/>
      <c r="G34" s="202"/>
      <c r="H34" s="202"/>
      <c r="I34" s="224">
        <f t="shared" si="1"/>
        <v>0</v>
      </c>
      <c r="J34" s="231">
        <f t="shared" si="2"/>
        <v>0</v>
      </c>
    </row>
    <row r="35" spans="1:10" ht="4.5" customHeight="1">
      <c r="A35" s="227"/>
      <c r="B35" s="55"/>
      <c r="C35" s="222"/>
      <c r="D35" s="222"/>
      <c r="E35" s="201"/>
      <c r="F35" s="202"/>
      <c r="G35" s="202"/>
      <c r="H35" s="202"/>
      <c r="I35" s="224"/>
      <c r="J35" s="231"/>
    </row>
    <row r="36" spans="1:13" s="17" customFormat="1" ht="12">
      <c r="A36" s="229">
        <v>10</v>
      </c>
      <c r="B36" s="63"/>
      <c r="C36" s="218"/>
      <c r="D36" s="219" t="s">
        <v>329</v>
      </c>
      <c r="E36" s="220"/>
      <c r="F36" s="240"/>
      <c r="G36" s="221"/>
      <c r="H36" s="221"/>
      <c r="I36" s="224">
        <f t="shared" si="1"/>
        <v>0</v>
      </c>
      <c r="J36" s="231">
        <f t="shared" si="2"/>
        <v>0</v>
      </c>
      <c r="K36" s="25"/>
      <c r="L36" s="15"/>
      <c r="M36" s="15"/>
    </row>
    <row r="37" spans="1:10" ht="12">
      <c r="A37" s="227"/>
      <c r="B37" s="55" t="s">
        <v>18</v>
      </c>
      <c r="C37" s="114" t="s">
        <v>330</v>
      </c>
      <c r="D37" s="222" t="s">
        <v>331</v>
      </c>
      <c r="E37" s="114" t="s">
        <v>11</v>
      </c>
      <c r="F37" s="114">
        <v>200</v>
      </c>
      <c r="G37" s="341">
        <v>0.65</v>
      </c>
      <c r="H37" s="341">
        <v>1.47</v>
      </c>
      <c r="I37" s="224">
        <v>2.12</v>
      </c>
      <c r="J37" s="231">
        <f t="shared" si="2"/>
        <v>424</v>
      </c>
    </row>
    <row r="38" spans="1:10" ht="12">
      <c r="A38" s="227"/>
      <c r="B38" s="55" t="s">
        <v>19</v>
      </c>
      <c r="C38" s="114" t="s">
        <v>263</v>
      </c>
      <c r="D38" s="222" t="s">
        <v>264</v>
      </c>
      <c r="E38" s="114" t="s">
        <v>11</v>
      </c>
      <c r="F38" s="114">
        <v>200</v>
      </c>
      <c r="G38" s="341">
        <v>1.02</v>
      </c>
      <c r="H38" s="341">
        <v>1.47</v>
      </c>
      <c r="I38" s="224">
        <v>2.49</v>
      </c>
      <c r="J38" s="231">
        <f t="shared" si="2"/>
        <v>498.00000000000006</v>
      </c>
    </row>
    <row r="39" spans="1:10" ht="4.5" customHeight="1">
      <c r="A39" s="227"/>
      <c r="B39" s="55"/>
      <c r="C39" s="222"/>
      <c r="D39" s="223"/>
      <c r="E39" s="201"/>
      <c r="F39" s="235"/>
      <c r="G39" s="202"/>
      <c r="H39" s="202"/>
      <c r="I39" s="224">
        <f t="shared" si="1"/>
        <v>0</v>
      </c>
      <c r="J39" s="231">
        <f t="shared" si="2"/>
        <v>0</v>
      </c>
    </row>
    <row r="40" spans="1:10" ht="12.75" thickBot="1">
      <c r="A40" s="227"/>
      <c r="B40" s="55"/>
      <c r="C40" s="222"/>
      <c r="D40" s="225"/>
      <c r="E40" s="201"/>
      <c r="F40" s="235"/>
      <c r="G40" s="202"/>
      <c r="H40" s="202"/>
      <c r="I40" s="202"/>
      <c r="J40" s="228"/>
    </row>
    <row r="41" spans="1:10" ht="12">
      <c r="A41" s="227"/>
      <c r="B41" s="55"/>
      <c r="C41" s="222"/>
      <c r="D41" s="203" t="s">
        <v>37</v>
      </c>
      <c r="E41" s="204"/>
      <c r="F41" s="236"/>
      <c r="G41" s="205"/>
      <c r="H41" s="205"/>
      <c r="I41" s="206"/>
      <c r="J41" s="207">
        <f>SUM(J3:J40)</f>
        <v>6884.06</v>
      </c>
    </row>
    <row r="42" spans="1:10" ht="12">
      <c r="A42" s="227"/>
      <c r="B42" s="55"/>
      <c r="C42" s="222"/>
      <c r="D42" s="208" t="s">
        <v>241</v>
      </c>
      <c r="E42" s="209"/>
      <c r="F42" s="237"/>
      <c r="G42" s="210"/>
      <c r="H42" s="210"/>
      <c r="I42" s="211"/>
      <c r="J42" s="212">
        <f>J41*0.3</f>
        <v>2065.218</v>
      </c>
    </row>
    <row r="43" spans="1:10" ht="12.75" thickBot="1">
      <c r="A43" s="232"/>
      <c r="B43" s="175"/>
      <c r="C43" s="233"/>
      <c r="D43" s="213" t="s">
        <v>58</v>
      </c>
      <c r="E43" s="214"/>
      <c r="F43" s="215"/>
      <c r="G43" s="215"/>
      <c r="H43" s="215"/>
      <c r="I43" s="216"/>
      <c r="J43" s="217">
        <f>SUM(J41:J42)</f>
        <v>8949.278</v>
      </c>
    </row>
    <row r="44" spans="4:10" ht="12">
      <c r="D44" s="25"/>
      <c r="J44" s="23"/>
    </row>
    <row r="45" spans="4:10" ht="12">
      <c r="D45" s="25"/>
      <c r="J45" s="23"/>
    </row>
    <row r="46" spans="4:10" ht="12">
      <c r="D46" s="25"/>
      <c r="J46" s="23"/>
    </row>
    <row r="47" spans="4:10" ht="12">
      <c r="D47" s="25"/>
      <c r="J47" s="23"/>
    </row>
    <row r="48" spans="4:10" ht="12">
      <c r="D48" s="25"/>
      <c r="J48" s="23"/>
    </row>
    <row r="49" spans="4:10" ht="12">
      <c r="D49" s="25"/>
      <c r="J49" s="23"/>
    </row>
    <row r="50" spans="1:11" ht="12.75">
      <c r="A50" s="30"/>
      <c r="B50" s="234"/>
      <c r="C50" s="31"/>
      <c r="D50" s="31"/>
      <c r="E50" s="30"/>
      <c r="F50" s="32"/>
      <c r="G50" s="32"/>
      <c r="H50" s="32"/>
      <c r="I50" s="32"/>
      <c r="J50" s="32"/>
      <c r="K50" s="31"/>
    </row>
    <row r="51" spans="1:11" ht="12.75">
      <c r="A51" s="30"/>
      <c r="B51" s="234"/>
      <c r="C51" s="31"/>
      <c r="D51" s="31"/>
      <c r="E51" s="30"/>
      <c r="F51" s="32"/>
      <c r="G51" s="32"/>
      <c r="H51" s="32"/>
      <c r="I51" s="32"/>
      <c r="J51" s="32"/>
      <c r="K51" s="31"/>
    </row>
    <row r="52" spans="1:11" ht="12.75">
      <c r="A52" s="30"/>
      <c r="B52" s="234"/>
      <c r="C52" s="31"/>
      <c r="D52" s="31"/>
      <c r="E52" s="30"/>
      <c r="F52" s="32"/>
      <c r="G52" s="32"/>
      <c r="H52" s="32"/>
      <c r="I52" s="32"/>
      <c r="J52" s="32"/>
      <c r="K52" s="31"/>
    </row>
    <row r="53" spans="1:11" ht="12.75">
      <c r="A53" s="30"/>
      <c r="B53" s="234"/>
      <c r="C53" s="31"/>
      <c r="D53" s="31"/>
      <c r="E53" s="30"/>
      <c r="F53" s="32"/>
      <c r="G53" s="32"/>
      <c r="H53" s="32"/>
      <c r="I53" s="32"/>
      <c r="J53" s="32"/>
      <c r="K53" s="31"/>
    </row>
    <row r="54" spans="1:11" ht="12.75">
      <c r="A54" s="30"/>
      <c r="B54" s="234"/>
      <c r="C54" s="31"/>
      <c r="D54" s="31"/>
      <c r="E54" s="30"/>
      <c r="F54" s="32"/>
      <c r="G54" s="32"/>
      <c r="H54" s="32"/>
      <c r="I54" s="32"/>
      <c r="J54" s="32"/>
      <c r="K54" s="31"/>
    </row>
    <row r="55" spans="1:11" ht="12.75">
      <c r="A55" s="30"/>
      <c r="B55" s="234"/>
      <c r="C55" s="31"/>
      <c r="D55" s="31"/>
      <c r="E55" s="30"/>
      <c r="F55" s="32"/>
      <c r="G55" s="32"/>
      <c r="H55" s="32"/>
      <c r="I55" s="32"/>
      <c r="J55" s="32"/>
      <c r="K55" s="31"/>
    </row>
    <row r="56" spans="1:11" ht="12.75">
      <c r="A56" s="30"/>
      <c r="B56" s="234"/>
      <c r="C56" s="31"/>
      <c r="D56" s="31"/>
      <c r="E56" s="30"/>
      <c r="F56" s="32"/>
      <c r="G56" s="32"/>
      <c r="H56" s="32"/>
      <c r="I56" s="32"/>
      <c r="J56" s="32"/>
      <c r="K56" s="31"/>
    </row>
    <row r="57" spans="1:11" ht="12.75">
      <c r="A57" s="30"/>
      <c r="B57" s="234"/>
      <c r="C57" s="31"/>
      <c r="D57" s="31"/>
      <c r="E57" s="30"/>
      <c r="F57" s="32"/>
      <c r="G57" s="32"/>
      <c r="H57" s="32"/>
      <c r="I57" s="32"/>
      <c r="J57" s="32"/>
      <c r="K57" s="31"/>
    </row>
    <row r="58" spans="1:11" ht="12.75">
      <c r="A58" s="30"/>
      <c r="B58" s="234"/>
      <c r="C58" s="31"/>
      <c r="D58" s="31"/>
      <c r="E58" s="30"/>
      <c r="F58" s="32"/>
      <c r="G58" s="32"/>
      <c r="H58" s="32"/>
      <c r="I58" s="32"/>
      <c r="J58" s="32"/>
      <c r="K58" s="31"/>
    </row>
    <row r="59" spans="1:11" ht="12.75">
      <c r="A59" s="30"/>
      <c r="B59" s="234"/>
      <c r="C59" s="31"/>
      <c r="D59" s="31"/>
      <c r="E59" s="30"/>
      <c r="F59" s="32"/>
      <c r="G59" s="32"/>
      <c r="H59" s="32"/>
      <c r="I59" s="32"/>
      <c r="J59" s="32"/>
      <c r="K59" s="31"/>
    </row>
    <row r="60" spans="1:11" ht="12.75">
      <c r="A60" s="30"/>
      <c r="B60" s="234"/>
      <c r="C60" s="31"/>
      <c r="D60" s="31"/>
      <c r="E60" s="30"/>
      <c r="F60" s="32"/>
      <c r="G60" s="32"/>
      <c r="H60" s="32"/>
      <c r="I60" s="32"/>
      <c r="J60" s="32"/>
      <c r="K60" s="31"/>
    </row>
    <row r="61" spans="1:11" ht="12.75">
      <c r="A61" s="30"/>
      <c r="B61" s="234"/>
      <c r="C61" s="31"/>
      <c r="D61" s="31"/>
      <c r="E61" s="30"/>
      <c r="F61" s="32"/>
      <c r="G61" s="32"/>
      <c r="H61" s="32"/>
      <c r="I61" s="32"/>
      <c r="J61" s="32"/>
      <c r="K61" s="31"/>
    </row>
    <row r="62" spans="1:11" ht="12.75">
      <c r="A62" s="30"/>
      <c r="B62" s="234"/>
      <c r="C62" s="31"/>
      <c r="D62" s="31"/>
      <c r="E62" s="30"/>
      <c r="F62" s="32"/>
      <c r="G62" s="32"/>
      <c r="H62" s="32"/>
      <c r="I62" s="32"/>
      <c r="J62" s="32"/>
      <c r="K62" s="31"/>
    </row>
    <row r="63" spans="1:11" ht="12.75">
      <c r="A63" s="30"/>
      <c r="B63" s="234"/>
      <c r="C63" s="31"/>
      <c r="D63" s="31"/>
      <c r="E63" s="30"/>
      <c r="F63" s="32"/>
      <c r="G63" s="32"/>
      <c r="H63" s="32"/>
      <c r="I63" s="32"/>
      <c r="J63" s="32"/>
      <c r="K63" s="31"/>
    </row>
    <row r="64" spans="1:11" ht="12.75">
      <c r="A64" s="30"/>
      <c r="B64" s="234"/>
      <c r="C64" s="31"/>
      <c r="D64" s="31"/>
      <c r="E64" s="30"/>
      <c r="F64" s="32"/>
      <c r="G64" s="32"/>
      <c r="H64" s="32"/>
      <c r="I64" s="32"/>
      <c r="J64" s="32"/>
      <c r="K64" s="31"/>
    </row>
    <row r="65" spans="1:11" ht="12.75">
      <c r="A65" s="30"/>
      <c r="B65" s="234"/>
      <c r="C65" s="31"/>
      <c r="D65" s="31"/>
      <c r="E65" s="30"/>
      <c r="F65" s="32"/>
      <c r="G65" s="32"/>
      <c r="H65" s="32"/>
      <c r="I65" s="32"/>
      <c r="J65" s="32"/>
      <c r="K65" s="31"/>
    </row>
    <row r="66" spans="1:11" ht="12.75">
      <c r="A66" s="30"/>
      <c r="B66" s="234"/>
      <c r="C66" s="31"/>
      <c r="D66" s="31"/>
      <c r="E66" s="30"/>
      <c r="F66" s="32"/>
      <c r="G66" s="32"/>
      <c r="H66" s="32"/>
      <c r="I66" s="32"/>
      <c r="J66" s="32"/>
      <c r="K66" s="31"/>
    </row>
    <row r="67" spans="1:11" ht="12.75">
      <c r="A67" s="30"/>
      <c r="B67" s="234"/>
      <c r="C67" s="31"/>
      <c r="D67" s="31"/>
      <c r="E67" s="30"/>
      <c r="F67" s="32"/>
      <c r="G67" s="32"/>
      <c r="H67" s="32"/>
      <c r="I67" s="32"/>
      <c r="J67" s="32"/>
      <c r="K67" s="31"/>
    </row>
    <row r="68" spans="1:11" ht="12.75">
      <c r="A68" s="30"/>
      <c r="B68" s="234"/>
      <c r="C68" s="31"/>
      <c r="D68" s="31"/>
      <c r="E68" s="30"/>
      <c r="F68" s="32"/>
      <c r="G68" s="32"/>
      <c r="H68" s="32"/>
      <c r="I68" s="32"/>
      <c r="J68" s="32"/>
      <c r="K68" s="31"/>
    </row>
    <row r="69" spans="1:11" ht="12.75">
      <c r="A69" s="30"/>
      <c r="B69" s="234"/>
      <c r="C69" s="31"/>
      <c r="D69" s="31"/>
      <c r="E69" s="30"/>
      <c r="F69" s="32"/>
      <c r="G69" s="32"/>
      <c r="H69" s="32"/>
      <c r="I69" s="32"/>
      <c r="J69" s="32"/>
      <c r="K69" s="31"/>
    </row>
    <row r="70" spans="1:11" ht="12.75">
      <c r="A70" s="30"/>
      <c r="B70" s="234"/>
      <c r="C70" s="31"/>
      <c r="D70" s="31"/>
      <c r="E70" s="30"/>
      <c r="F70" s="32"/>
      <c r="G70" s="32"/>
      <c r="H70" s="32"/>
      <c r="I70" s="32"/>
      <c r="J70" s="32"/>
      <c r="K70" s="31"/>
    </row>
    <row r="71" spans="1:11" ht="12.75">
      <c r="A71" s="30"/>
      <c r="B71" s="234"/>
      <c r="C71" s="31"/>
      <c r="D71" s="31"/>
      <c r="E71" s="30"/>
      <c r="F71" s="32"/>
      <c r="G71" s="32"/>
      <c r="H71" s="32"/>
      <c r="I71" s="32"/>
      <c r="J71" s="32"/>
      <c r="K71" s="31"/>
    </row>
    <row r="72" spans="1:11" ht="12.75">
      <c r="A72" s="30"/>
      <c r="B72" s="234"/>
      <c r="C72" s="31"/>
      <c r="D72" s="31"/>
      <c r="E72" s="30"/>
      <c r="F72" s="32"/>
      <c r="G72" s="32"/>
      <c r="H72" s="32"/>
      <c r="I72" s="32"/>
      <c r="J72" s="32"/>
      <c r="K72" s="31"/>
    </row>
    <row r="73" spans="1:11" ht="12.75">
      <c r="A73" s="30"/>
      <c r="B73" s="234"/>
      <c r="C73" s="31"/>
      <c r="D73" s="31"/>
      <c r="E73" s="30"/>
      <c r="F73" s="32"/>
      <c r="G73" s="32"/>
      <c r="H73" s="32"/>
      <c r="I73" s="32"/>
      <c r="J73" s="32"/>
      <c r="K73" s="31"/>
    </row>
    <row r="74" spans="1:11" ht="12.75">
      <c r="A74" s="30"/>
      <c r="B74" s="234"/>
      <c r="C74" s="31"/>
      <c r="D74" s="31"/>
      <c r="E74" s="30"/>
      <c r="F74" s="32"/>
      <c r="G74" s="32"/>
      <c r="H74" s="32"/>
      <c r="I74" s="32"/>
      <c r="J74" s="32"/>
      <c r="K74" s="31"/>
    </row>
    <row r="75" spans="1:11" ht="12.75">
      <c r="A75" s="30"/>
      <c r="B75" s="234"/>
      <c r="C75" s="31"/>
      <c r="D75" s="31"/>
      <c r="E75" s="30"/>
      <c r="F75" s="32"/>
      <c r="G75" s="32"/>
      <c r="H75" s="32"/>
      <c r="I75" s="32"/>
      <c r="J75" s="32"/>
      <c r="K75" s="31"/>
    </row>
    <row r="76" spans="1:11" ht="12.75">
      <c r="A76" s="30"/>
      <c r="B76" s="234"/>
      <c r="C76" s="31"/>
      <c r="D76" s="31"/>
      <c r="E76" s="30"/>
      <c r="F76" s="32"/>
      <c r="G76" s="32"/>
      <c r="H76" s="32"/>
      <c r="I76" s="32"/>
      <c r="J76" s="32"/>
      <c r="K76" s="31"/>
    </row>
    <row r="77" spans="1:11" ht="12.75">
      <c r="A77" s="30"/>
      <c r="B77" s="234"/>
      <c r="C77" s="31"/>
      <c r="D77" s="31"/>
      <c r="E77" s="30"/>
      <c r="F77" s="32"/>
      <c r="G77" s="32"/>
      <c r="H77" s="32"/>
      <c r="I77" s="32"/>
      <c r="J77" s="32"/>
      <c r="K77" s="31"/>
    </row>
    <row r="78" spans="1:11" ht="12.75">
      <c r="A78" s="30"/>
      <c r="B78" s="234"/>
      <c r="C78" s="31"/>
      <c r="D78" s="31"/>
      <c r="E78" s="30"/>
      <c r="F78" s="32"/>
      <c r="G78" s="32"/>
      <c r="H78" s="32"/>
      <c r="I78" s="32"/>
      <c r="J78" s="32"/>
      <c r="K78" s="31"/>
    </row>
    <row r="79" spans="1:11" ht="12.75">
      <c r="A79" s="30"/>
      <c r="B79" s="234"/>
      <c r="C79" s="31"/>
      <c r="D79" s="31"/>
      <c r="E79" s="30"/>
      <c r="F79" s="32"/>
      <c r="G79" s="32"/>
      <c r="H79" s="32"/>
      <c r="I79" s="32"/>
      <c r="J79" s="32"/>
      <c r="K79" s="31"/>
    </row>
    <row r="80" spans="1:11" ht="12.75">
      <c r="A80" s="30"/>
      <c r="B80" s="234"/>
      <c r="C80" s="31"/>
      <c r="D80" s="31"/>
      <c r="E80" s="30"/>
      <c r="F80" s="32"/>
      <c r="G80" s="32"/>
      <c r="H80" s="32"/>
      <c r="I80" s="32"/>
      <c r="J80" s="32"/>
      <c r="K80" s="31"/>
    </row>
    <row r="81" spans="1:11" ht="12.75">
      <c r="A81" s="30"/>
      <c r="B81" s="234"/>
      <c r="C81" s="31"/>
      <c r="D81" s="31"/>
      <c r="E81" s="30"/>
      <c r="F81" s="32"/>
      <c r="G81" s="32"/>
      <c r="H81" s="32"/>
      <c r="I81" s="32"/>
      <c r="J81" s="32"/>
      <c r="K81" s="31"/>
    </row>
    <row r="82" spans="1:11" ht="12.75">
      <c r="A82" s="30"/>
      <c r="B82" s="234"/>
      <c r="C82" s="31"/>
      <c r="D82" s="31"/>
      <c r="E82" s="30"/>
      <c r="F82" s="32"/>
      <c r="G82" s="32"/>
      <c r="H82" s="32"/>
      <c r="I82" s="32"/>
      <c r="J82" s="32"/>
      <c r="K82" s="31"/>
    </row>
    <row r="83" spans="1:11" ht="12.75">
      <c r="A83" s="30"/>
      <c r="B83" s="234"/>
      <c r="C83" s="31"/>
      <c r="D83" s="31"/>
      <c r="E83" s="30"/>
      <c r="F83" s="32"/>
      <c r="G83" s="32"/>
      <c r="H83" s="32"/>
      <c r="I83" s="32"/>
      <c r="J83" s="32"/>
      <c r="K83" s="31"/>
    </row>
    <row r="84" spans="1:11" ht="12.75">
      <c r="A84" s="30"/>
      <c r="B84" s="234"/>
      <c r="C84" s="31"/>
      <c r="D84" s="31"/>
      <c r="E84" s="30"/>
      <c r="F84" s="32"/>
      <c r="G84" s="32"/>
      <c r="H84" s="32"/>
      <c r="I84" s="32"/>
      <c r="J84" s="32"/>
      <c r="K84" s="31"/>
    </row>
    <row r="85" spans="1:11" ht="12.75">
      <c r="A85" s="30"/>
      <c r="B85" s="234"/>
      <c r="C85" s="31"/>
      <c r="D85" s="31"/>
      <c r="E85" s="30"/>
      <c r="F85" s="32"/>
      <c r="G85" s="32"/>
      <c r="H85" s="32"/>
      <c r="I85" s="32"/>
      <c r="J85" s="32"/>
      <c r="K85" s="31"/>
    </row>
    <row r="86" spans="1:11" ht="12.75">
      <c r="A86" s="30"/>
      <c r="B86" s="234"/>
      <c r="C86" s="31"/>
      <c r="D86" s="31"/>
      <c r="E86" s="30"/>
      <c r="F86" s="32"/>
      <c r="G86" s="32"/>
      <c r="H86" s="32"/>
      <c r="I86" s="32"/>
      <c r="J86" s="32"/>
      <c r="K86" s="31"/>
    </row>
    <row r="87" spans="1:11" ht="12.75">
      <c r="A87" s="30"/>
      <c r="B87" s="234"/>
      <c r="C87" s="31"/>
      <c r="D87" s="31"/>
      <c r="E87" s="30"/>
      <c r="F87" s="32"/>
      <c r="G87" s="32"/>
      <c r="H87" s="32"/>
      <c r="I87" s="32"/>
      <c r="J87" s="32"/>
      <c r="K87" s="31"/>
    </row>
    <row r="88" spans="1:11" ht="12.75">
      <c r="A88" s="30"/>
      <c r="B88" s="234"/>
      <c r="C88" s="31"/>
      <c r="D88" s="31"/>
      <c r="E88" s="30"/>
      <c r="F88" s="32"/>
      <c r="G88" s="32"/>
      <c r="H88" s="32"/>
      <c r="I88" s="32"/>
      <c r="J88" s="32"/>
      <c r="K88" s="31"/>
    </row>
    <row r="89" spans="1:11" ht="12.75">
      <c r="A89" s="30"/>
      <c r="B89" s="234"/>
      <c r="C89" s="31"/>
      <c r="D89" s="31"/>
      <c r="E89" s="30"/>
      <c r="F89" s="32"/>
      <c r="G89" s="32"/>
      <c r="H89" s="32"/>
      <c r="I89" s="32"/>
      <c r="J89" s="32"/>
      <c r="K89" s="31"/>
    </row>
    <row r="90" spans="1:11" ht="12.75">
      <c r="A90" s="30"/>
      <c r="B90" s="234"/>
      <c r="C90" s="31"/>
      <c r="D90" s="31"/>
      <c r="E90" s="30"/>
      <c r="F90" s="32"/>
      <c r="G90" s="32"/>
      <c r="H90" s="32"/>
      <c r="I90" s="32"/>
      <c r="J90" s="32"/>
      <c r="K90" s="31"/>
    </row>
    <row r="91" spans="1:11" ht="12.75">
      <c r="A91" s="30"/>
      <c r="B91" s="234"/>
      <c r="C91" s="31"/>
      <c r="D91" s="31"/>
      <c r="E91" s="30"/>
      <c r="F91" s="32"/>
      <c r="G91" s="32"/>
      <c r="H91" s="32"/>
      <c r="I91" s="32"/>
      <c r="J91" s="32"/>
      <c r="K91" s="31"/>
    </row>
    <row r="92" spans="1:11" ht="12.75">
      <c r="A92" s="30"/>
      <c r="B92" s="234"/>
      <c r="C92" s="31"/>
      <c r="D92" s="31"/>
      <c r="E92" s="30"/>
      <c r="F92" s="32"/>
      <c r="G92" s="32"/>
      <c r="H92" s="32"/>
      <c r="I92" s="32"/>
      <c r="J92" s="32"/>
      <c r="K92" s="31"/>
    </row>
    <row r="93" spans="1:11" ht="12.75">
      <c r="A93" s="30"/>
      <c r="B93" s="234"/>
      <c r="C93" s="31"/>
      <c r="D93" s="31"/>
      <c r="E93" s="30"/>
      <c r="F93" s="32"/>
      <c r="G93" s="32"/>
      <c r="H93" s="32"/>
      <c r="I93" s="32"/>
      <c r="J93" s="32"/>
      <c r="K93" s="31"/>
    </row>
    <row r="94" spans="1:11" ht="12.75">
      <c r="A94" s="30"/>
      <c r="B94" s="234"/>
      <c r="C94" s="31"/>
      <c r="D94" s="31"/>
      <c r="E94" s="30"/>
      <c r="F94" s="32"/>
      <c r="G94" s="32"/>
      <c r="H94" s="32"/>
      <c r="I94" s="32"/>
      <c r="J94" s="32"/>
      <c r="K94" s="31"/>
    </row>
    <row r="95" spans="1:11" ht="12.75">
      <c r="A95" s="30"/>
      <c r="B95" s="234"/>
      <c r="C95" s="31"/>
      <c r="D95" s="31"/>
      <c r="E95" s="30"/>
      <c r="F95" s="32"/>
      <c r="G95" s="32"/>
      <c r="H95" s="32"/>
      <c r="I95" s="32"/>
      <c r="J95" s="32"/>
      <c r="K95" s="31"/>
    </row>
    <row r="96" spans="1:11" ht="12.75">
      <c r="A96" s="30"/>
      <c r="B96" s="234"/>
      <c r="C96" s="31"/>
      <c r="D96" s="31"/>
      <c r="E96" s="30"/>
      <c r="F96" s="32"/>
      <c r="G96" s="32"/>
      <c r="H96" s="32"/>
      <c r="I96" s="32"/>
      <c r="J96" s="32"/>
      <c r="K96" s="31"/>
    </row>
    <row r="97" spans="1:11" ht="12.75">
      <c r="A97" s="30"/>
      <c r="B97" s="234"/>
      <c r="C97" s="31"/>
      <c r="D97" s="31"/>
      <c r="E97" s="30"/>
      <c r="F97" s="32"/>
      <c r="G97" s="32"/>
      <c r="H97" s="32"/>
      <c r="I97" s="32"/>
      <c r="J97" s="32"/>
      <c r="K97" s="31"/>
    </row>
    <row r="98" spans="1:11" ht="12.75">
      <c r="A98" s="30"/>
      <c r="B98" s="234"/>
      <c r="C98" s="31"/>
      <c r="D98" s="31"/>
      <c r="E98" s="30"/>
      <c r="F98" s="32"/>
      <c r="G98" s="32"/>
      <c r="H98" s="32"/>
      <c r="I98" s="32"/>
      <c r="J98" s="32"/>
      <c r="K98" s="31"/>
    </row>
    <row r="99" spans="1:11" ht="12.75">
      <c r="A99" s="30"/>
      <c r="B99" s="234"/>
      <c r="C99" s="31"/>
      <c r="D99" s="31"/>
      <c r="E99" s="30"/>
      <c r="F99" s="32"/>
      <c r="G99" s="32"/>
      <c r="H99" s="32"/>
      <c r="I99" s="32"/>
      <c r="J99" s="32"/>
      <c r="K99" s="31"/>
    </row>
    <row r="100" spans="1:11" ht="12.75">
      <c r="A100" s="30"/>
      <c r="B100" s="234"/>
      <c r="C100" s="31"/>
      <c r="D100" s="31"/>
      <c r="E100" s="30"/>
      <c r="F100" s="32"/>
      <c r="G100" s="32"/>
      <c r="H100" s="32"/>
      <c r="I100" s="32"/>
      <c r="J100" s="32"/>
      <c r="K100" s="31"/>
    </row>
    <row r="101" spans="1:11" ht="12.75">
      <c r="A101" s="30"/>
      <c r="B101" s="234"/>
      <c r="C101" s="31"/>
      <c r="D101" s="31"/>
      <c r="E101" s="30"/>
      <c r="F101" s="32"/>
      <c r="G101" s="32"/>
      <c r="H101" s="32"/>
      <c r="I101" s="32"/>
      <c r="J101" s="32"/>
      <c r="K101" s="31"/>
    </row>
    <row r="102" spans="1:11" ht="12.75">
      <c r="A102" s="30"/>
      <c r="B102" s="234"/>
      <c r="C102" s="31"/>
      <c r="D102" s="31"/>
      <c r="E102" s="30"/>
      <c r="F102" s="32"/>
      <c r="G102" s="32"/>
      <c r="H102" s="32"/>
      <c r="I102" s="32"/>
      <c r="J102" s="32"/>
      <c r="K102" s="31"/>
    </row>
    <row r="103" spans="1:11" ht="12.75">
      <c r="A103" s="30"/>
      <c r="B103" s="234"/>
      <c r="C103" s="31"/>
      <c r="D103" s="31"/>
      <c r="E103" s="30"/>
      <c r="F103" s="32"/>
      <c r="G103" s="32"/>
      <c r="H103" s="32"/>
      <c r="I103" s="32"/>
      <c r="J103" s="32"/>
      <c r="K103" s="31"/>
    </row>
    <row r="104" spans="1:11" ht="12.75">
      <c r="A104" s="30"/>
      <c r="B104" s="234"/>
      <c r="C104" s="31"/>
      <c r="D104" s="31"/>
      <c r="E104" s="30"/>
      <c r="F104" s="32"/>
      <c r="G104" s="32"/>
      <c r="H104" s="32"/>
      <c r="I104" s="32"/>
      <c r="J104" s="32"/>
      <c r="K104" s="31"/>
    </row>
    <row r="105" spans="1:11" ht="12.75">
      <c r="A105" s="30"/>
      <c r="B105" s="234"/>
      <c r="C105" s="31"/>
      <c r="D105" s="31"/>
      <c r="E105" s="30"/>
      <c r="F105" s="32"/>
      <c r="G105" s="32"/>
      <c r="H105" s="32"/>
      <c r="I105" s="32"/>
      <c r="J105" s="32"/>
      <c r="K105" s="31"/>
    </row>
    <row r="106" spans="1:11" ht="12.75">
      <c r="A106" s="30"/>
      <c r="B106" s="234"/>
      <c r="C106" s="31"/>
      <c r="D106" s="31"/>
      <c r="E106" s="30"/>
      <c r="F106" s="32"/>
      <c r="G106" s="32"/>
      <c r="H106" s="32"/>
      <c r="I106" s="32"/>
      <c r="J106" s="32"/>
      <c r="K106" s="31"/>
    </row>
    <row r="107" spans="1:11" ht="12.75">
      <c r="A107" s="30"/>
      <c r="B107" s="234"/>
      <c r="C107" s="31"/>
      <c r="D107" s="31"/>
      <c r="E107" s="30"/>
      <c r="F107" s="32"/>
      <c r="G107" s="32"/>
      <c r="H107" s="32"/>
      <c r="I107" s="32"/>
      <c r="J107" s="32"/>
      <c r="K107" s="31"/>
    </row>
    <row r="108" spans="1:11" ht="12.75">
      <c r="A108" s="30"/>
      <c r="B108" s="234"/>
      <c r="C108" s="31"/>
      <c r="D108" s="31"/>
      <c r="E108" s="30"/>
      <c r="F108" s="32"/>
      <c r="G108" s="32"/>
      <c r="H108" s="32"/>
      <c r="I108" s="32"/>
      <c r="J108" s="32"/>
      <c r="K108" s="31"/>
    </row>
    <row r="109" spans="1:11" ht="12.75">
      <c r="A109" s="30"/>
      <c r="B109" s="234"/>
      <c r="C109" s="31"/>
      <c r="D109" s="31"/>
      <c r="E109" s="30"/>
      <c r="F109" s="32"/>
      <c r="G109" s="32"/>
      <c r="H109" s="32"/>
      <c r="I109" s="32"/>
      <c r="J109" s="32"/>
      <c r="K109" s="31"/>
    </row>
    <row r="110" spans="1:11" ht="12.75">
      <c r="A110" s="30"/>
      <c r="B110" s="234"/>
      <c r="C110" s="31"/>
      <c r="D110" s="31"/>
      <c r="E110" s="30"/>
      <c r="F110" s="32"/>
      <c r="G110" s="32"/>
      <c r="H110" s="32"/>
      <c r="I110" s="32"/>
      <c r="J110" s="32"/>
      <c r="K110" s="31"/>
    </row>
    <row r="111" spans="1:11" ht="12.75">
      <c r="A111" s="30"/>
      <c r="B111" s="234"/>
      <c r="C111" s="31"/>
      <c r="D111" s="31"/>
      <c r="E111" s="30"/>
      <c r="F111" s="32"/>
      <c r="G111" s="32"/>
      <c r="H111" s="32"/>
      <c r="I111" s="32"/>
      <c r="J111" s="32"/>
      <c r="K111" s="31"/>
    </row>
    <row r="112" spans="1:11" ht="12.75">
      <c r="A112" s="30"/>
      <c r="B112" s="234"/>
      <c r="C112" s="31"/>
      <c r="D112" s="31"/>
      <c r="E112" s="30"/>
      <c r="F112" s="32"/>
      <c r="G112" s="32"/>
      <c r="H112" s="32"/>
      <c r="I112" s="32"/>
      <c r="J112" s="32"/>
      <c r="K112" s="31"/>
    </row>
    <row r="113" spans="1:11" ht="12.75">
      <c r="A113" s="30"/>
      <c r="B113" s="234"/>
      <c r="C113" s="31"/>
      <c r="D113" s="31"/>
      <c r="E113" s="30"/>
      <c r="F113" s="32"/>
      <c r="G113" s="32"/>
      <c r="H113" s="32"/>
      <c r="I113" s="32"/>
      <c r="J113" s="32"/>
      <c r="K113" s="31"/>
    </row>
    <row r="114" spans="1:11" ht="12.75">
      <c r="A114" s="30"/>
      <c r="B114" s="234"/>
      <c r="C114" s="31"/>
      <c r="D114" s="31"/>
      <c r="E114" s="30"/>
      <c r="F114" s="32"/>
      <c r="G114" s="32"/>
      <c r="H114" s="32"/>
      <c r="I114" s="32"/>
      <c r="J114" s="32"/>
      <c r="K114" s="31"/>
    </row>
    <row r="115" spans="1:11" ht="12.75">
      <c r="A115" s="30"/>
      <c r="B115" s="234"/>
      <c r="C115" s="31"/>
      <c r="D115" s="31"/>
      <c r="E115" s="30"/>
      <c r="F115" s="32"/>
      <c r="G115" s="32"/>
      <c r="H115" s="32"/>
      <c r="I115" s="32"/>
      <c r="J115" s="32"/>
      <c r="K115" s="31"/>
    </row>
    <row r="116" spans="1:11" ht="12.75">
      <c r="A116" s="30"/>
      <c r="B116" s="234"/>
      <c r="C116" s="31"/>
      <c r="D116" s="31"/>
      <c r="E116" s="30"/>
      <c r="F116" s="32"/>
      <c r="G116" s="32"/>
      <c r="H116" s="32"/>
      <c r="I116" s="32"/>
      <c r="J116" s="32"/>
      <c r="K116" s="31"/>
    </row>
    <row r="117" spans="1:11" ht="12.75">
      <c r="A117" s="30"/>
      <c r="B117" s="234"/>
      <c r="C117" s="31"/>
      <c r="D117" s="31"/>
      <c r="E117" s="30"/>
      <c r="F117" s="32"/>
      <c r="G117" s="32"/>
      <c r="H117" s="32"/>
      <c r="I117" s="32"/>
      <c r="J117" s="32"/>
      <c r="K117" s="31"/>
    </row>
    <row r="118" spans="1:11" ht="12.75">
      <c r="A118" s="30"/>
      <c r="B118" s="234"/>
      <c r="C118" s="31"/>
      <c r="D118" s="31"/>
      <c r="E118" s="30"/>
      <c r="F118" s="32"/>
      <c r="G118" s="32"/>
      <c r="H118" s="32"/>
      <c r="I118" s="32"/>
      <c r="J118" s="32"/>
      <c r="K118" s="31"/>
    </row>
    <row r="119" spans="1:11" ht="12.75">
      <c r="A119" s="30"/>
      <c r="B119" s="234"/>
      <c r="C119" s="31"/>
      <c r="D119" s="31"/>
      <c r="E119" s="30"/>
      <c r="F119" s="32"/>
      <c r="G119" s="32"/>
      <c r="H119" s="32"/>
      <c r="I119" s="32"/>
      <c r="J119" s="32"/>
      <c r="K119" s="31"/>
    </row>
    <row r="120" spans="1:11" ht="12.75">
      <c r="A120" s="30"/>
      <c r="B120" s="234"/>
      <c r="C120" s="31"/>
      <c r="D120" s="31"/>
      <c r="E120" s="30"/>
      <c r="F120" s="32"/>
      <c r="G120" s="32"/>
      <c r="H120" s="32"/>
      <c r="I120" s="32"/>
      <c r="J120" s="32"/>
      <c r="K120" s="31"/>
    </row>
    <row r="121" spans="1:11" ht="12.75">
      <c r="A121" s="30"/>
      <c r="B121" s="234"/>
      <c r="C121" s="31"/>
      <c r="D121" s="31"/>
      <c r="E121" s="30"/>
      <c r="F121" s="32"/>
      <c r="G121" s="32"/>
      <c r="H121" s="32"/>
      <c r="I121" s="32"/>
      <c r="J121" s="32"/>
      <c r="K121" s="31"/>
    </row>
    <row r="122" spans="1:11" ht="12.75">
      <c r="A122" s="30"/>
      <c r="B122" s="234"/>
      <c r="C122" s="31"/>
      <c r="D122" s="31"/>
      <c r="E122" s="30"/>
      <c r="F122" s="32"/>
      <c r="G122" s="32"/>
      <c r="H122" s="32"/>
      <c r="I122" s="32"/>
      <c r="J122" s="32"/>
      <c r="K122" s="31"/>
    </row>
    <row r="123" spans="1:11" ht="12.75">
      <c r="A123" s="30"/>
      <c r="B123" s="234"/>
      <c r="C123" s="31"/>
      <c r="D123" s="31"/>
      <c r="E123" s="30"/>
      <c r="F123" s="32"/>
      <c r="G123" s="32"/>
      <c r="H123" s="32"/>
      <c r="I123" s="32"/>
      <c r="J123" s="32"/>
      <c r="K123" s="31"/>
    </row>
    <row r="124" spans="1:11" ht="12.75">
      <c r="A124" s="30"/>
      <c r="B124" s="234"/>
      <c r="C124" s="31"/>
      <c r="D124" s="31"/>
      <c r="E124" s="30"/>
      <c r="F124" s="32"/>
      <c r="G124" s="32"/>
      <c r="H124" s="32"/>
      <c r="I124" s="32"/>
      <c r="J124" s="32"/>
      <c r="K124" s="31"/>
    </row>
    <row r="125" spans="1:11" ht="12.75">
      <c r="A125" s="30"/>
      <c r="B125" s="234"/>
      <c r="C125" s="31"/>
      <c r="D125" s="31"/>
      <c r="E125" s="30"/>
      <c r="F125" s="32"/>
      <c r="G125" s="32"/>
      <c r="H125" s="32"/>
      <c r="I125" s="32"/>
      <c r="J125" s="32"/>
      <c r="K125" s="31"/>
    </row>
    <row r="126" spans="1:11" ht="12.75">
      <c r="A126" s="30"/>
      <c r="B126" s="234"/>
      <c r="C126" s="31"/>
      <c r="D126" s="31"/>
      <c r="E126" s="30"/>
      <c r="F126" s="32"/>
      <c r="G126" s="32"/>
      <c r="H126" s="32"/>
      <c r="I126" s="32"/>
      <c r="J126" s="32"/>
      <c r="K126" s="31"/>
    </row>
    <row r="127" spans="1:11" ht="12.75">
      <c r="A127" s="30"/>
      <c r="B127" s="234"/>
      <c r="C127" s="31"/>
      <c r="D127" s="31"/>
      <c r="E127" s="30"/>
      <c r="F127" s="32"/>
      <c r="G127" s="32"/>
      <c r="H127" s="32"/>
      <c r="I127" s="32"/>
      <c r="J127" s="32"/>
      <c r="K127" s="31"/>
    </row>
    <row r="128" spans="1:11" ht="12.75">
      <c r="A128" s="30"/>
      <c r="B128" s="234"/>
      <c r="C128" s="31"/>
      <c r="D128" s="31"/>
      <c r="E128" s="30"/>
      <c r="F128" s="32"/>
      <c r="G128" s="32"/>
      <c r="H128" s="32"/>
      <c r="I128" s="32"/>
      <c r="J128" s="32"/>
      <c r="K128" s="31"/>
    </row>
    <row r="129" spans="1:11" ht="12.75">
      <c r="A129" s="30"/>
      <c r="B129" s="234"/>
      <c r="C129" s="31"/>
      <c r="D129" s="31"/>
      <c r="E129" s="30"/>
      <c r="F129" s="32"/>
      <c r="G129" s="32"/>
      <c r="H129" s="32"/>
      <c r="I129" s="32"/>
      <c r="J129" s="32"/>
      <c r="K129" s="31"/>
    </row>
    <row r="130" spans="1:11" ht="12.75">
      <c r="A130" s="30"/>
      <c r="B130" s="234"/>
      <c r="C130" s="31"/>
      <c r="D130" s="31"/>
      <c r="E130" s="30"/>
      <c r="F130" s="32"/>
      <c r="G130" s="32"/>
      <c r="H130" s="32"/>
      <c r="I130" s="32"/>
      <c r="J130" s="32"/>
      <c r="K130" s="31"/>
    </row>
    <row r="131" spans="1:11" ht="12.75">
      <c r="A131" s="30"/>
      <c r="B131" s="234"/>
      <c r="C131" s="31"/>
      <c r="D131" s="31"/>
      <c r="E131" s="30"/>
      <c r="F131" s="32"/>
      <c r="G131" s="32"/>
      <c r="H131" s="32"/>
      <c r="I131" s="32"/>
      <c r="J131" s="32"/>
      <c r="K131" s="31"/>
    </row>
    <row r="132" spans="1:11" ht="12.75">
      <c r="A132" s="30"/>
      <c r="B132" s="234"/>
      <c r="C132" s="31"/>
      <c r="D132" s="31"/>
      <c r="E132" s="30"/>
      <c r="F132" s="32"/>
      <c r="G132" s="32"/>
      <c r="H132" s="32"/>
      <c r="I132" s="32"/>
      <c r="J132" s="32"/>
      <c r="K132" s="31"/>
    </row>
    <row r="133" spans="1:11" ht="12.75">
      <c r="A133" s="30"/>
      <c r="B133" s="234"/>
      <c r="C133" s="31"/>
      <c r="D133" s="31"/>
      <c r="E133" s="30"/>
      <c r="F133" s="32"/>
      <c r="G133" s="32"/>
      <c r="H133" s="32"/>
      <c r="I133" s="32"/>
      <c r="J133" s="32"/>
      <c r="K133" s="31"/>
    </row>
    <row r="134" spans="1:11" ht="12.75">
      <c r="A134" s="30"/>
      <c r="B134" s="234"/>
      <c r="C134" s="31"/>
      <c r="D134" s="31"/>
      <c r="E134" s="30"/>
      <c r="F134" s="32"/>
      <c r="G134" s="32"/>
      <c r="H134" s="32"/>
      <c r="I134" s="32"/>
      <c r="J134" s="32"/>
      <c r="K134" s="31"/>
    </row>
    <row r="135" spans="1:11" ht="12.75">
      <c r="A135" s="30"/>
      <c r="B135" s="234"/>
      <c r="C135" s="31"/>
      <c r="D135" s="31"/>
      <c r="E135" s="30"/>
      <c r="F135" s="32"/>
      <c r="G135" s="32"/>
      <c r="H135" s="32"/>
      <c r="I135" s="32"/>
      <c r="J135" s="32"/>
      <c r="K135" s="31"/>
    </row>
    <row r="136" spans="1:11" ht="12.75">
      <c r="A136" s="30"/>
      <c r="B136" s="234"/>
      <c r="C136" s="31"/>
      <c r="D136" s="31"/>
      <c r="E136" s="30"/>
      <c r="F136" s="32"/>
      <c r="G136" s="32"/>
      <c r="H136" s="32"/>
      <c r="I136" s="32"/>
      <c r="J136" s="32"/>
      <c r="K136" s="31"/>
    </row>
    <row r="137" spans="1:11" ht="12.75">
      <c r="A137" s="30"/>
      <c r="B137" s="234"/>
      <c r="C137" s="31"/>
      <c r="D137" s="31"/>
      <c r="E137" s="30"/>
      <c r="F137" s="32"/>
      <c r="G137" s="32"/>
      <c r="H137" s="32"/>
      <c r="I137" s="32"/>
      <c r="J137" s="32"/>
      <c r="K137" s="31"/>
    </row>
    <row r="138" spans="1:11" ht="12.75">
      <c r="A138" s="30"/>
      <c r="B138" s="234"/>
      <c r="C138" s="31"/>
      <c r="D138" s="31"/>
      <c r="E138" s="30"/>
      <c r="F138" s="32"/>
      <c r="G138" s="32"/>
      <c r="H138" s="32"/>
      <c r="I138" s="32"/>
      <c r="J138" s="32"/>
      <c r="K138" s="31"/>
    </row>
  </sheetData>
  <sheetProtection/>
  <printOptions gridLines="1" horizontalCentered="1"/>
  <pageMargins left="0.5118110236220472" right="0.4330708661417323" top="1.3779527559055118" bottom="0.4330708661417323" header="0.7086614173228347" footer="0"/>
  <pageSetup horizontalDpi="300" verticalDpi="300" orientation="landscape" paperSize="9" scale="83" r:id="rId1"/>
  <headerFooter alignWithMargins="0">
    <oddHeader>&amp;L&amp;11SECRETARIA DO MEIO AMBIENTE
FUNDAÇÃO FLORESTAL 
SEI - Setor de Engenharia e Infraestrutura
&amp;C&amp;11P. E.DO RIO TURVO
Núcleo Capelinha
&amp;"Arial,Negrito"GARAGEM / DEPÓSITO&amp;RPLANILHA ORÇAMENTÁRIA
&amp;"Arial,Negrito"ELÉTRICA&amp;"Arial,Normal"
CPOS 172
</oddHeader>
    <oddFooter>&amp;Rpágina &amp;P / &amp;N</oddFooter>
  </headerFooter>
  <rowBreaks count="1" manualBreakCount="1">
    <brk id="4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showZeros="0" view="pageBreakPreview" zoomScale="75" zoomScaleSheetLayoutView="75" zoomScalePageLayoutView="0" workbookViewId="0" topLeftCell="A1">
      <selection activeCell="G16" sqref="G16"/>
    </sheetView>
  </sheetViews>
  <sheetFormatPr defaultColWidth="11.421875" defaultRowHeight="12.75"/>
  <cols>
    <col min="1" max="1" width="5.7109375" style="28" customWidth="1"/>
    <col min="2" max="2" width="5.8515625" style="24" customWidth="1"/>
    <col min="3" max="3" width="14.57421875" style="24" customWidth="1"/>
    <col min="4" max="4" width="63.421875" style="24" customWidth="1"/>
    <col min="5" max="5" width="3.57421875" style="28" customWidth="1"/>
    <col min="6" max="6" width="7.28125" style="22" customWidth="1"/>
    <col min="7" max="7" width="10.140625" style="22" customWidth="1"/>
    <col min="8" max="8" width="8.421875" style="22" customWidth="1"/>
    <col min="9" max="9" width="8.140625" style="22" customWidth="1"/>
    <col min="10" max="10" width="10.7109375" style="22" customWidth="1"/>
    <col min="11" max="12" width="11.421875" style="5" customWidth="1"/>
    <col min="13" max="16384" width="11.421875" style="18" customWidth="1"/>
  </cols>
  <sheetData>
    <row r="1" spans="1:12" s="3" customFormat="1" ht="24.75" thickBot="1">
      <c r="A1" s="168" t="s">
        <v>292</v>
      </c>
      <c r="B1" s="169" t="s">
        <v>291</v>
      </c>
      <c r="C1" s="169" t="s">
        <v>137</v>
      </c>
      <c r="D1" s="170" t="s">
        <v>293</v>
      </c>
      <c r="E1" s="169" t="s">
        <v>294</v>
      </c>
      <c r="F1" s="286" t="s">
        <v>295</v>
      </c>
      <c r="G1" s="312" t="s">
        <v>296</v>
      </c>
      <c r="H1" s="312" t="s">
        <v>26</v>
      </c>
      <c r="I1" s="312" t="s">
        <v>297</v>
      </c>
      <c r="J1" s="313" t="s">
        <v>298</v>
      </c>
      <c r="K1" s="4"/>
      <c r="L1" s="4"/>
    </row>
    <row r="2" spans="1:12" s="3" customFormat="1" ht="4.5" customHeight="1">
      <c r="A2" s="227"/>
      <c r="B2" s="222"/>
      <c r="C2" s="222"/>
      <c r="D2" s="222"/>
      <c r="E2" s="201"/>
      <c r="F2" s="202"/>
      <c r="G2" s="202"/>
      <c r="H2" s="202"/>
      <c r="I2" s="202"/>
      <c r="J2" s="228"/>
      <c r="K2" s="4"/>
      <c r="L2" s="4"/>
    </row>
    <row r="3" spans="1:12" s="7" customFormat="1" ht="24">
      <c r="A3" s="229">
        <v>1</v>
      </c>
      <c r="B3" s="218"/>
      <c r="C3" s="218"/>
      <c r="D3" s="219" t="s">
        <v>73</v>
      </c>
      <c r="E3" s="220"/>
      <c r="F3" s="221"/>
      <c r="G3" s="221"/>
      <c r="H3" s="221"/>
      <c r="I3" s="221"/>
      <c r="J3" s="230"/>
      <c r="K3" s="16"/>
      <c r="L3" s="16"/>
    </row>
    <row r="4" spans="1:10" ht="12">
      <c r="A4" s="227"/>
      <c r="B4" s="222" t="s">
        <v>3</v>
      </c>
      <c r="C4" s="114" t="s">
        <v>195</v>
      </c>
      <c r="D4" s="223" t="s">
        <v>35</v>
      </c>
      <c r="E4" s="201" t="s">
        <v>11</v>
      </c>
      <c r="F4" s="202">
        <v>53.8</v>
      </c>
      <c r="G4" s="341">
        <v>14.69</v>
      </c>
      <c r="H4" s="341">
        <v>33.65</v>
      </c>
      <c r="I4" s="224">
        <v>48.34</v>
      </c>
      <c r="J4" s="231">
        <f>SUM(I4*F4)</f>
        <v>2600.692</v>
      </c>
    </row>
    <row r="5" spans="1:10" ht="4.5" customHeight="1">
      <c r="A5" s="227"/>
      <c r="B5" s="222"/>
      <c r="C5" s="222"/>
      <c r="D5" s="225"/>
      <c r="E5" s="201"/>
      <c r="F5" s="202"/>
      <c r="G5" s="202"/>
      <c r="H5" s="202"/>
      <c r="I5" s="224">
        <f aca="true" t="shared" si="0" ref="I5:I12">SUM(G5+H5)</f>
        <v>0</v>
      </c>
      <c r="J5" s="231">
        <f aca="true" t="shared" si="1" ref="J5:J13">SUM(I5*F5)</f>
        <v>0</v>
      </c>
    </row>
    <row r="6" spans="1:12" s="17" customFormat="1" ht="12">
      <c r="A6" s="229">
        <v>2</v>
      </c>
      <c r="B6" s="218"/>
      <c r="C6" s="218"/>
      <c r="D6" s="225" t="s">
        <v>107</v>
      </c>
      <c r="E6" s="220"/>
      <c r="F6" s="221"/>
      <c r="G6" s="221"/>
      <c r="H6" s="221"/>
      <c r="I6" s="224">
        <f t="shared" si="0"/>
        <v>0</v>
      </c>
      <c r="J6" s="231">
        <f t="shared" si="1"/>
        <v>0</v>
      </c>
      <c r="K6" s="15"/>
      <c r="L6" s="15"/>
    </row>
    <row r="7" spans="1:10" ht="12">
      <c r="A7" s="227"/>
      <c r="B7" s="222" t="s">
        <v>27</v>
      </c>
      <c r="C7" s="114" t="s">
        <v>196</v>
      </c>
      <c r="D7" s="226" t="s">
        <v>108</v>
      </c>
      <c r="E7" s="201" t="s">
        <v>11</v>
      </c>
      <c r="F7" s="202">
        <v>53.8</v>
      </c>
      <c r="G7" s="341">
        <v>27.25</v>
      </c>
      <c r="H7" s="341">
        <v>30.14</v>
      </c>
      <c r="I7" s="224">
        <v>57.39</v>
      </c>
      <c r="J7" s="231">
        <f t="shared" si="1"/>
        <v>3087.582</v>
      </c>
    </row>
    <row r="8" spans="1:10" ht="4.5" customHeight="1">
      <c r="A8" s="227"/>
      <c r="B8" s="222"/>
      <c r="C8" s="222"/>
      <c r="D8" s="226"/>
      <c r="E8" s="201"/>
      <c r="F8" s="202"/>
      <c r="G8" s="202"/>
      <c r="H8" s="202"/>
      <c r="I8" s="224">
        <f t="shared" si="0"/>
        <v>0</v>
      </c>
      <c r="J8" s="231">
        <f t="shared" si="1"/>
        <v>0</v>
      </c>
    </row>
    <row r="9" spans="1:12" s="17" customFormat="1" ht="12">
      <c r="A9" s="229">
        <v>3</v>
      </c>
      <c r="B9" s="218"/>
      <c r="C9" s="218"/>
      <c r="D9" s="219" t="s">
        <v>67</v>
      </c>
      <c r="E9" s="220"/>
      <c r="F9" s="221"/>
      <c r="G9" s="221"/>
      <c r="H9" s="221"/>
      <c r="I9" s="224">
        <f t="shared" si="0"/>
        <v>0</v>
      </c>
      <c r="J9" s="231">
        <f t="shared" si="1"/>
        <v>0</v>
      </c>
      <c r="K9" s="15"/>
      <c r="L9" s="15"/>
    </row>
    <row r="10" spans="1:10" ht="12">
      <c r="A10" s="227"/>
      <c r="B10" s="222" t="s">
        <v>7</v>
      </c>
      <c r="C10" s="114" t="s">
        <v>198</v>
      </c>
      <c r="D10" s="222" t="s">
        <v>197</v>
      </c>
      <c r="E10" s="201" t="s">
        <v>8</v>
      </c>
      <c r="F10" s="202">
        <v>8.7</v>
      </c>
      <c r="G10" s="341">
        <v>73.2</v>
      </c>
      <c r="H10" s="341">
        <v>16.66</v>
      </c>
      <c r="I10" s="224">
        <v>89.86</v>
      </c>
      <c r="J10" s="231">
        <f t="shared" si="1"/>
        <v>781.7819999999999</v>
      </c>
    </row>
    <row r="11" spans="1:10" ht="4.5" customHeight="1">
      <c r="A11" s="227"/>
      <c r="B11" s="222"/>
      <c r="C11" s="222"/>
      <c r="D11" s="222"/>
      <c r="E11" s="201"/>
      <c r="F11" s="202"/>
      <c r="G11" s="202"/>
      <c r="H11" s="202"/>
      <c r="I11" s="224">
        <f t="shared" si="0"/>
        <v>0</v>
      </c>
      <c r="J11" s="231">
        <f t="shared" si="1"/>
        <v>0</v>
      </c>
    </row>
    <row r="12" spans="1:12" s="17" customFormat="1" ht="12">
      <c r="A12" s="229">
        <v>4</v>
      </c>
      <c r="B12" s="218"/>
      <c r="C12" s="218"/>
      <c r="D12" s="218" t="s">
        <v>68</v>
      </c>
      <c r="E12" s="220"/>
      <c r="F12" s="221"/>
      <c r="G12" s="221"/>
      <c r="H12" s="221"/>
      <c r="I12" s="224">
        <f t="shared" si="0"/>
        <v>0</v>
      </c>
      <c r="J12" s="231">
        <f t="shared" si="1"/>
        <v>0</v>
      </c>
      <c r="K12" s="15"/>
      <c r="L12" s="15"/>
    </row>
    <row r="13" spans="1:10" ht="12">
      <c r="A13" s="227"/>
      <c r="B13" s="222" t="s">
        <v>9</v>
      </c>
      <c r="C13" s="114" t="s">
        <v>199</v>
      </c>
      <c r="D13" s="222" t="s">
        <v>109</v>
      </c>
      <c r="E13" s="201" t="s">
        <v>8</v>
      </c>
      <c r="F13" s="202">
        <v>8.7</v>
      </c>
      <c r="G13" s="341">
        <v>0</v>
      </c>
      <c r="H13" s="341">
        <v>45.06</v>
      </c>
      <c r="I13" s="224">
        <v>45.06</v>
      </c>
      <c r="J13" s="231">
        <f t="shared" si="1"/>
        <v>392.022</v>
      </c>
    </row>
    <row r="14" spans="1:10" ht="12.75" thickBot="1">
      <c r="A14" s="227"/>
      <c r="B14" s="222"/>
      <c r="C14" s="222"/>
      <c r="D14" s="225"/>
      <c r="E14" s="201"/>
      <c r="F14" s="202"/>
      <c r="G14" s="202"/>
      <c r="H14" s="202"/>
      <c r="I14" s="202"/>
      <c r="J14" s="228"/>
    </row>
    <row r="15" spans="1:10" ht="12">
      <c r="A15" s="227"/>
      <c r="B15" s="222"/>
      <c r="C15" s="222"/>
      <c r="D15" s="203" t="s">
        <v>37</v>
      </c>
      <c r="E15" s="204"/>
      <c r="F15" s="205"/>
      <c r="G15" s="205"/>
      <c r="H15" s="205"/>
      <c r="I15" s="206"/>
      <c r="J15" s="207">
        <f>SUM(J4:J14)</f>
        <v>6862.0779999999995</v>
      </c>
    </row>
    <row r="16" spans="1:10" ht="12">
      <c r="A16" s="227"/>
      <c r="B16" s="222"/>
      <c r="C16" s="222"/>
      <c r="D16" s="208" t="s">
        <v>106</v>
      </c>
      <c r="E16" s="209"/>
      <c r="F16" s="210"/>
      <c r="G16" s="210"/>
      <c r="H16" s="210"/>
      <c r="I16" s="211"/>
      <c r="J16" s="212">
        <f>J15*0.25</f>
        <v>1715.5194999999999</v>
      </c>
    </row>
    <row r="17" spans="1:10" ht="12.75" thickBot="1">
      <c r="A17" s="232"/>
      <c r="B17" s="233"/>
      <c r="C17" s="233"/>
      <c r="D17" s="213" t="s">
        <v>58</v>
      </c>
      <c r="E17" s="214"/>
      <c r="F17" s="215"/>
      <c r="G17" s="215"/>
      <c r="H17" s="215"/>
      <c r="I17" s="216"/>
      <c r="J17" s="217">
        <f>SUM(J15:J16)</f>
        <v>8577.5975</v>
      </c>
    </row>
    <row r="32" spans="4:6" ht="12">
      <c r="D32" s="27"/>
      <c r="F32" s="29"/>
    </row>
    <row r="33" spans="4:6" ht="12">
      <c r="D33" s="27"/>
      <c r="F33" s="29"/>
    </row>
    <row r="34" spans="4:6" ht="12">
      <c r="D34" s="27"/>
      <c r="F34" s="29"/>
    </row>
    <row r="35" spans="4:6" ht="12">
      <c r="D35" s="27"/>
      <c r="F35" s="29"/>
    </row>
    <row r="36" spans="4:6" ht="12">
      <c r="D36" s="27"/>
      <c r="F36" s="29"/>
    </row>
  </sheetData>
  <sheetProtection/>
  <printOptions gridLines="1" horizontalCentered="1"/>
  <pageMargins left="0.5118110236220472" right="0.4330708661417323" top="1.3779527559055118" bottom="0.4330708661417323" header="0.7086614173228347" footer="0"/>
  <pageSetup horizontalDpi="300" verticalDpi="300" orientation="landscape" paperSize="9" r:id="rId1"/>
  <headerFooter alignWithMargins="0">
    <oddHeader>&amp;L&amp;11SECRETARIA DO MEIO AMBIENTE
FUNDAÇÃO FLORESTAL
SEI - Setor de Engenharia e Infraestrutura
&amp;C&amp;11P. E.DO RIO TURVO
Núcleo Capelinha
&amp;"Arial,Negrito"GARAGEM / DEPÓSITO&amp;RPLANILHA ORÇAMENTÁRIA
&amp;"Arial,Negrito"ÁGUAS PLUVIAIS&amp;"Arial,Normal"
CPOS 172
</oddHeader>
    <oddFooter>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Markus Vinicius Trevisan</cp:lastModifiedBy>
  <cp:lastPrinted>2018-09-19T18:23:01Z</cp:lastPrinted>
  <dcterms:created xsi:type="dcterms:W3CDTF">1998-09-28T13:48:05Z</dcterms:created>
  <dcterms:modified xsi:type="dcterms:W3CDTF">2018-09-19T18:36:09Z</dcterms:modified>
  <cp:category/>
  <cp:version/>
  <cp:contentType/>
  <cp:contentStatus/>
</cp:coreProperties>
</file>