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18\TOMADA DE PREÇOS\FF\663-18 - OBRAS PARQUE ESTADUAL INTERVALES\"/>
    </mc:Choice>
  </mc:AlternateContent>
  <bookViews>
    <workbookView xWindow="3675" yWindow="4140" windowWidth="19320" windowHeight="9780" tabRatio="954" activeTab="1"/>
  </bookViews>
  <sheets>
    <sheet name="Cronograma" sheetId="25" r:id="rId1"/>
    <sheet name="POUSADA LONTRA" sheetId="22" r:id="rId2"/>
    <sheet name="PÍER FLUTUANTE" sheetId="31" r:id="rId3"/>
    <sheet name="BASE PARA CAMPING" sheetId="32" r:id="rId4"/>
    <sheet name="MIRANTE" sheetId="33" r:id="rId5"/>
    <sheet name="TRATAMENTOS DE ESGOTO" sheetId="34" r:id="rId6"/>
    <sheet name="MANUTENÇÃO BASES" sheetId="35" r:id="rId7"/>
  </sheets>
  <externalReferences>
    <externalReference r:id="rId8"/>
    <externalReference r:id="rId9"/>
  </externalReferences>
  <definedNames>
    <definedName name="_xlnm.Print_Area" localSheetId="3">'BASE PARA CAMPING'!$A$1:$I$241</definedName>
    <definedName name="_xlnm.Print_Area" localSheetId="0">Cronograma!$A$1:$AB$95</definedName>
    <definedName name="_xlnm.Print_Area" localSheetId="6">'MANUTENÇÃO BASES'!$A$1:$I$77</definedName>
    <definedName name="_xlnm.Print_Area" localSheetId="2">'PÍER FLUTUANTE'!$A$1:$I$8</definedName>
    <definedName name="_xlnm.Print_Area" localSheetId="1">'POUSADA LONTRA'!$A$1:$I$84</definedName>
    <definedName name="_xlnm.Print_Area" localSheetId="5">'TRATAMENTOS DE ESGOTO'!$A$1:$I$767</definedName>
    <definedName name="_xlnm.Database">[1]BOLETIM!$A$1:$F$2150</definedName>
    <definedName name="_xlnm.Print_Titles" localSheetId="1">'POUSADA LONTRA'!$1:$1</definedName>
  </definedNames>
  <calcPr calcId="152511" calcMode="manual"/>
</workbook>
</file>

<file path=xl/calcChain.xml><?xml version="1.0" encoding="utf-8"?>
<calcChain xmlns="http://schemas.openxmlformats.org/spreadsheetml/2006/main">
  <c r="AA89" i="25" l="1"/>
  <c r="AA88" i="25"/>
  <c r="AA87" i="25"/>
  <c r="AA86" i="25"/>
  <c r="AA85" i="25"/>
  <c r="AA84" i="25"/>
  <c r="AA83" i="25"/>
  <c r="AA82" i="25"/>
  <c r="AA81" i="25"/>
  <c r="AA80" i="25"/>
  <c r="AA76" i="25"/>
  <c r="AA79" i="25"/>
  <c r="AA78" i="25"/>
  <c r="AA77" i="25"/>
  <c r="AA75" i="25"/>
  <c r="AA74" i="25"/>
  <c r="AA73" i="25"/>
  <c r="AA72" i="25"/>
  <c r="AA71" i="25"/>
  <c r="AA70" i="25"/>
  <c r="AA69" i="25"/>
  <c r="AA68" i="25"/>
  <c r="AA67" i="25"/>
  <c r="I73" i="35"/>
  <c r="I72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7" i="35"/>
  <c r="I16" i="35"/>
  <c r="I15" i="35"/>
  <c r="I14" i="35"/>
  <c r="I13" i="35"/>
  <c r="I12" i="35"/>
  <c r="I11" i="35"/>
  <c r="I10" i="35"/>
  <c r="I9" i="35"/>
  <c r="I8" i="35"/>
  <c r="I7" i="35"/>
  <c r="I6" i="35"/>
  <c r="I5" i="35"/>
  <c r="I762" i="34"/>
  <c r="I761" i="34"/>
  <c r="I758" i="34"/>
  <c r="I757" i="34"/>
  <c r="I756" i="34"/>
  <c r="I755" i="34"/>
  <c r="I753" i="34"/>
  <c r="I752" i="34"/>
  <c r="I751" i="34"/>
  <c r="I750" i="34"/>
  <c r="I749" i="34"/>
  <c r="I747" i="34"/>
  <c r="I746" i="34"/>
  <c r="I745" i="34"/>
  <c r="I744" i="34"/>
  <c r="I743" i="34"/>
  <c r="I742" i="34"/>
  <c r="I741" i="34"/>
  <c r="I739" i="34"/>
  <c r="I738" i="34"/>
  <c r="I737" i="34"/>
  <c r="I736" i="34"/>
  <c r="I735" i="34"/>
  <c r="I734" i="34"/>
  <c r="I730" i="34"/>
  <c r="I729" i="34"/>
  <c r="I728" i="34"/>
  <c r="I727" i="34"/>
  <c r="I725" i="34"/>
  <c r="I724" i="34"/>
  <c r="I723" i="34"/>
  <c r="I722" i="34"/>
  <c r="I721" i="34"/>
  <c r="I719" i="34"/>
  <c r="I718" i="34"/>
  <c r="I717" i="34"/>
  <c r="I716" i="34"/>
  <c r="I715" i="34"/>
  <c r="I714" i="34"/>
  <c r="I713" i="34"/>
  <c r="I711" i="34"/>
  <c r="I710" i="34"/>
  <c r="I709" i="34"/>
  <c r="I708" i="34"/>
  <c r="I707" i="34"/>
  <c r="I706" i="34"/>
  <c r="I702" i="34"/>
  <c r="I701" i="34"/>
  <c r="I700" i="34"/>
  <c r="I699" i="34"/>
  <c r="I697" i="34"/>
  <c r="I696" i="34"/>
  <c r="I695" i="34"/>
  <c r="I694" i="34"/>
  <c r="I693" i="34"/>
  <c r="I691" i="34"/>
  <c r="I690" i="34"/>
  <c r="I689" i="34"/>
  <c r="I688" i="34"/>
  <c r="I687" i="34"/>
  <c r="I686" i="34"/>
  <c r="I685" i="34"/>
  <c r="I683" i="34"/>
  <c r="I682" i="34"/>
  <c r="I681" i="34"/>
  <c r="I680" i="34"/>
  <c r="I679" i="34"/>
  <c r="I678" i="34"/>
  <c r="I674" i="34"/>
  <c r="I673" i="34"/>
  <c r="I672" i="34"/>
  <c r="I671" i="34"/>
  <c r="I669" i="34"/>
  <c r="I668" i="34"/>
  <c r="I667" i="34"/>
  <c r="I666" i="34"/>
  <c r="I665" i="34"/>
  <c r="I663" i="34"/>
  <c r="I662" i="34"/>
  <c r="I661" i="34"/>
  <c r="I660" i="34"/>
  <c r="I659" i="34"/>
  <c r="I658" i="34"/>
  <c r="I657" i="34"/>
  <c r="I655" i="34"/>
  <c r="I654" i="34"/>
  <c r="I653" i="34"/>
  <c r="I652" i="34"/>
  <c r="I651" i="34"/>
  <c r="I650" i="34"/>
  <c r="I646" i="34"/>
  <c r="I645" i="34"/>
  <c r="I644" i="34"/>
  <c r="I641" i="34"/>
  <c r="I640" i="34"/>
  <c r="I639" i="34"/>
  <c r="I638" i="34"/>
  <c r="I635" i="34"/>
  <c r="I634" i="34"/>
  <c r="I633" i="34"/>
  <c r="I632" i="34"/>
  <c r="I631" i="34"/>
  <c r="I627" i="34"/>
  <c r="I626" i="34"/>
  <c r="I625" i="34"/>
  <c r="I624" i="34"/>
  <c r="I623" i="34"/>
  <c r="I622" i="34"/>
  <c r="I618" i="34"/>
  <c r="I617" i="34"/>
  <c r="I616" i="34"/>
  <c r="I615" i="34"/>
  <c r="I613" i="34"/>
  <c r="I612" i="34"/>
  <c r="I611" i="34"/>
  <c r="I610" i="34"/>
  <c r="I607" i="34"/>
  <c r="I606" i="34"/>
  <c r="I605" i="34"/>
  <c r="I604" i="34"/>
  <c r="I603" i="34"/>
  <c r="I602" i="34"/>
  <c r="I601" i="34"/>
  <c r="I599" i="34"/>
  <c r="I598" i="34"/>
  <c r="I597" i="34"/>
  <c r="I596" i="34"/>
  <c r="I595" i="34"/>
  <c r="I594" i="34"/>
  <c r="I590" i="34"/>
  <c r="I589" i="34"/>
  <c r="I588" i="34"/>
  <c r="I587" i="34"/>
  <c r="I585" i="34"/>
  <c r="I584" i="34"/>
  <c r="I583" i="34"/>
  <c r="I582" i="34"/>
  <c r="I581" i="34"/>
  <c r="I578" i="34"/>
  <c r="I577" i="34"/>
  <c r="I576" i="34"/>
  <c r="I575" i="34"/>
  <c r="I574" i="34"/>
  <c r="I573" i="34"/>
  <c r="I571" i="34"/>
  <c r="I570" i="34"/>
  <c r="I569" i="34"/>
  <c r="I568" i="34"/>
  <c r="I567" i="34"/>
  <c r="I566" i="34"/>
  <c r="I562" i="34"/>
  <c r="I561" i="34"/>
  <c r="I560" i="34"/>
  <c r="I559" i="34"/>
  <c r="I557" i="34"/>
  <c r="I556" i="34"/>
  <c r="I555" i="34"/>
  <c r="I554" i="34"/>
  <c r="I553" i="34"/>
  <c r="I551" i="34"/>
  <c r="I550" i="34"/>
  <c r="I549" i="34"/>
  <c r="I548" i="34"/>
  <c r="I547" i="34"/>
  <c r="I546" i="34"/>
  <c r="I545" i="34"/>
  <c r="I543" i="34"/>
  <c r="I542" i="34"/>
  <c r="I541" i="34"/>
  <c r="I540" i="34"/>
  <c r="I539" i="34"/>
  <c r="I538" i="34"/>
  <c r="I534" i="34"/>
  <c r="I533" i="34"/>
  <c r="I532" i="34"/>
  <c r="I531" i="34"/>
  <c r="I529" i="34"/>
  <c r="I528" i="34"/>
  <c r="I527" i="34"/>
  <c r="I526" i="34"/>
  <c r="I525" i="34"/>
  <c r="I523" i="34"/>
  <c r="I522" i="34"/>
  <c r="I521" i="34"/>
  <c r="I520" i="34"/>
  <c r="I519" i="34"/>
  <c r="I518" i="34"/>
  <c r="I517" i="34"/>
  <c r="I515" i="34"/>
  <c r="I514" i="34"/>
  <c r="I513" i="34"/>
  <c r="I512" i="34"/>
  <c r="I511" i="34"/>
  <c r="I510" i="34"/>
  <c r="I506" i="34"/>
  <c r="I505" i="34"/>
  <c r="I504" i="34"/>
  <c r="I503" i="34"/>
  <c r="I501" i="34"/>
  <c r="I500" i="34"/>
  <c r="I499" i="34"/>
  <c r="I498" i="34"/>
  <c r="I497" i="34"/>
  <c r="I495" i="34"/>
  <c r="I494" i="34"/>
  <c r="I493" i="34"/>
  <c r="I492" i="34"/>
  <c r="I491" i="34"/>
  <c r="I490" i="34"/>
  <c r="I489" i="34"/>
  <c r="I487" i="34"/>
  <c r="I486" i="34"/>
  <c r="I485" i="34"/>
  <c r="I484" i="34"/>
  <c r="I483" i="34"/>
  <c r="I482" i="34"/>
  <c r="I478" i="34"/>
  <c r="I477" i="34"/>
  <c r="I476" i="34"/>
  <c r="I473" i="34"/>
  <c r="I472" i="34"/>
  <c r="I471" i="34"/>
  <c r="I470" i="34"/>
  <c r="I467" i="34"/>
  <c r="I466" i="34"/>
  <c r="I465" i="34"/>
  <c r="I464" i="34"/>
  <c r="I463" i="34"/>
  <c r="I462" i="34"/>
  <c r="I459" i="34"/>
  <c r="I458" i="34"/>
  <c r="I457" i="34"/>
  <c r="I456" i="34"/>
  <c r="I455" i="34"/>
  <c r="I454" i="34"/>
  <c r="I450" i="34"/>
  <c r="I449" i="34"/>
  <c r="I448" i="34"/>
  <c r="I445" i="34"/>
  <c r="I444" i="34"/>
  <c r="I443" i="34"/>
  <c r="I442" i="34"/>
  <c r="I439" i="34"/>
  <c r="I438" i="34"/>
  <c r="I437" i="34"/>
  <c r="I436" i="34"/>
  <c r="I435" i="34"/>
  <c r="I434" i="34"/>
  <c r="I431" i="34"/>
  <c r="I430" i="34"/>
  <c r="I429" i="34"/>
  <c r="I428" i="34"/>
  <c r="I427" i="34"/>
  <c r="I426" i="34"/>
  <c r="I422" i="34"/>
  <c r="I421" i="34"/>
  <c r="I420" i="34"/>
  <c r="I417" i="34"/>
  <c r="I416" i="34"/>
  <c r="I415" i="34"/>
  <c r="I414" i="34"/>
  <c r="I411" i="34"/>
  <c r="I410" i="34"/>
  <c r="I409" i="34"/>
  <c r="I408" i="34"/>
  <c r="I407" i="34"/>
  <c r="I406" i="34"/>
  <c r="I405" i="34"/>
  <c r="I403" i="34"/>
  <c r="I402" i="34"/>
  <c r="I401" i="34"/>
  <c r="I400" i="34"/>
  <c r="I399" i="34"/>
  <c r="I398" i="34"/>
  <c r="I394" i="34"/>
  <c r="I393" i="34"/>
  <c r="I392" i="34"/>
  <c r="I389" i="34"/>
  <c r="I388" i="34"/>
  <c r="I387" i="34"/>
  <c r="I386" i="34"/>
  <c r="I383" i="34"/>
  <c r="I382" i="34"/>
  <c r="I381" i="34"/>
  <c r="I380" i="34"/>
  <c r="I379" i="34"/>
  <c r="I378" i="34"/>
  <c r="I375" i="34"/>
  <c r="I374" i="34"/>
  <c r="I373" i="34"/>
  <c r="I372" i="34"/>
  <c r="I371" i="34"/>
  <c r="I370" i="34"/>
  <c r="I366" i="34"/>
  <c r="I365" i="34"/>
  <c r="I364" i="34"/>
  <c r="I363" i="34"/>
  <c r="I361" i="34"/>
  <c r="I360" i="34"/>
  <c r="I359" i="34"/>
  <c r="I358" i="34"/>
  <c r="I355" i="34"/>
  <c r="I354" i="34"/>
  <c r="I353" i="34"/>
  <c r="I352" i="34"/>
  <c r="I351" i="34"/>
  <c r="I350" i="34"/>
  <c r="I349" i="34"/>
  <c r="I347" i="34"/>
  <c r="I346" i="34"/>
  <c r="I345" i="34"/>
  <c r="I344" i="34"/>
  <c r="I343" i="34"/>
  <c r="I342" i="34"/>
  <c r="I338" i="34"/>
  <c r="I337" i="34"/>
  <c r="I336" i="34"/>
  <c r="I333" i="34"/>
  <c r="I332" i="34"/>
  <c r="I331" i="34"/>
  <c r="I330" i="34"/>
  <c r="I327" i="34"/>
  <c r="I326" i="34"/>
  <c r="I325" i="34"/>
  <c r="I324" i="34"/>
  <c r="I323" i="34"/>
  <c r="I322" i="34"/>
  <c r="I319" i="34"/>
  <c r="I318" i="34"/>
  <c r="I317" i="34"/>
  <c r="I316" i="34"/>
  <c r="I315" i="34"/>
  <c r="I314" i="34"/>
  <c r="I310" i="34"/>
  <c r="I309" i="34"/>
  <c r="I308" i="34"/>
  <c r="I305" i="34"/>
  <c r="I304" i="34"/>
  <c r="I303" i="34"/>
  <c r="I302" i="34"/>
  <c r="I299" i="34"/>
  <c r="I298" i="34"/>
  <c r="I297" i="34"/>
  <c r="I296" i="34"/>
  <c r="I295" i="34"/>
  <c r="I294" i="34"/>
  <c r="I291" i="34"/>
  <c r="I290" i="34"/>
  <c r="I289" i="34"/>
  <c r="I288" i="34"/>
  <c r="I287" i="34"/>
  <c r="I286" i="34"/>
  <c r="I282" i="34"/>
  <c r="I281" i="34"/>
  <c r="I280" i="34"/>
  <c r="I279" i="34"/>
  <c r="I277" i="34"/>
  <c r="I276" i="34"/>
  <c r="I275" i="34"/>
  <c r="I274" i="34"/>
  <c r="I273" i="34"/>
  <c r="I271" i="34"/>
  <c r="I270" i="34"/>
  <c r="I269" i="34"/>
  <c r="I268" i="34"/>
  <c r="I267" i="34"/>
  <c r="I266" i="34"/>
  <c r="I265" i="34"/>
  <c r="I263" i="34"/>
  <c r="I262" i="34"/>
  <c r="I261" i="34"/>
  <c r="I260" i="34"/>
  <c r="I259" i="34"/>
  <c r="I258" i="34"/>
  <c r="I254" i="34"/>
  <c r="I253" i="34"/>
  <c r="I252" i="34"/>
  <c r="I249" i="34"/>
  <c r="I248" i="34"/>
  <c r="I247" i="34"/>
  <c r="I246" i="34"/>
  <c r="I243" i="34"/>
  <c r="I242" i="34"/>
  <c r="I241" i="34"/>
  <c r="I240" i="34"/>
  <c r="I239" i="34"/>
  <c r="I238" i="34"/>
  <c r="I235" i="34"/>
  <c r="I234" i="34"/>
  <c r="I233" i="34"/>
  <c r="I232" i="34"/>
  <c r="I231" i="34"/>
  <c r="I230" i="34"/>
  <c r="I226" i="34"/>
  <c r="I225" i="34"/>
  <c r="I224" i="34"/>
  <c r="I223" i="34"/>
  <c r="I221" i="34"/>
  <c r="I220" i="34"/>
  <c r="I219" i="34"/>
  <c r="I218" i="34"/>
  <c r="I217" i="34"/>
  <c r="I215" i="34"/>
  <c r="I214" i="34"/>
  <c r="I213" i="34"/>
  <c r="I212" i="34"/>
  <c r="I211" i="34"/>
  <c r="I210" i="34"/>
  <c r="I209" i="34"/>
  <c r="I207" i="34"/>
  <c r="I206" i="34"/>
  <c r="I205" i="34"/>
  <c r="I204" i="34"/>
  <c r="I203" i="34"/>
  <c r="I202" i="34"/>
  <c r="I198" i="34"/>
  <c r="I197" i="34"/>
  <c r="I196" i="34"/>
  <c r="I195" i="34"/>
  <c r="I193" i="34"/>
  <c r="I192" i="34"/>
  <c r="I191" i="34"/>
  <c r="I190" i="34"/>
  <c r="I189" i="34"/>
  <c r="I187" i="34"/>
  <c r="I186" i="34"/>
  <c r="I185" i="34"/>
  <c r="I184" i="34"/>
  <c r="I183" i="34"/>
  <c r="I182" i="34"/>
  <c r="I181" i="34"/>
  <c r="I179" i="34"/>
  <c r="I178" i="34"/>
  <c r="I177" i="34"/>
  <c r="I176" i="34"/>
  <c r="I175" i="34"/>
  <c r="I174" i="34"/>
  <c r="I170" i="34"/>
  <c r="I169" i="34"/>
  <c r="I168" i="34"/>
  <c r="I165" i="34"/>
  <c r="I164" i="34"/>
  <c r="I163" i="34"/>
  <c r="I162" i="34"/>
  <c r="I159" i="34"/>
  <c r="I158" i="34"/>
  <c r="I157" i="34"/>
  <c r="I156" i="34"/>
  <c r="I155" i="34"/>
  <c r="I154" i="34"/>
  <c r="I151" i="34"/>
  <c r="I150" i="34"/>
  <c r="I149" i="34"/>
  <c r="I148" i="34"/>
  <c r="I147" i="34"/>
  <c r="I146" i="34"/>
  <c r="I142" i="34"/>
  <c r="I141" i="34"/>
  <c r="I140" i="34"/>
  <c r="I137" i="34"/>
  <c r="I136" i="34"/>
  <c r="I135" i="34"/>
  <c r="I134" i="34"/>
  <c r="I139" i="34"/>
  <c r="I131" i="34"/>
  <c r="I130" i="34"/>
  <c r="I129" i="34"/>
  <c r="I128" i="34"/>
  <c r="I127" i="34"/>
  <c r="I126" i="34"/>
  <c r="I123" i="34"/>
  <c r="I122" i="34"/>
  <c r="I121" i="34"/>
  <c r="I120" i="34"/>
  <c r="I119" i="34"/>
  <c r="I118" i="34"/>
  <c r="I114" i="34"/>
  <c r="I113" i="34"/>
  <c r="I112" i="34"/>
  <c r="I109" i="34"/>
  <c r="I108" i="34"/>
  <c r="I107" i="34"/>
  <c r="I106" i="34"/>
  <c r="I103" i="34"/>
  <c r="I102" i="34"/>
  <c r="I101" i="34"/>
  <c r="I100" i="34"/>
  <c r="I99" i="34"/>
  <c r="I98" i="34"/>
  <c r="I95" i="34"/>
  <c r="I94" i="34"/>
  <c r="I93" i="34"/>
  <c r="I92" i="34"/>
  <c r="I91" i="34"/>
  <c r="I90" i="34"/>
  <c r="I86" i="34"/>
  <c r="I85" i="34"/>
  <c r="I84" i="34"/>
  <c r="I83" i="34"/>
  <c r="I82" i="34"/>
  <c r="I81" i="34"/>
  <c r="I80" i="34"/>
  <c r="I79" i="34"/>
  <c r="I78" i="34"/>
  <c r="I77" i="34"/>
  <c r="I76" i="34"/>
  <c r="I75" i="34"/>
  <c r="I74" i="34"/>
  <c r="I73" i="34"/>
  <c r="I72" i="34"/>
  <c r="I71" i="34"/>
  <c r="I70" i="34"/>
  <c r="I67" i="34"/>
  <c r="I66" i="34"/>
  <c r="I65" i="34"/>
  <c r="I64" i="34"/>
  <c r="I63" i="34"/>
  <c r="I62" i="34"/>
  <c r="I58" i="34"/>
  <c r="I57" i="34"/>
  <c r="I56" i="34"/>
  <c r="I55" i="34"/>
  <c r="I53" i="34"/>
  <c r="I52" i="34"/>
  <c r="I51" i="34"/>
  <c r="I50" i="34"/>
  <c r="I49" i="34"/>
  <c r="I47" i="34"/>
  <c r="I46" i="34"/>
  <c r="I45" i="34"/>
  <c r="I44" i="34"/>
  <c r="I43" i="34"/>
  <c r="I42" i="34"/>
  <c r="I41" i="34"/>
  <c r="I39" i="34"/>
  <c r="I38" i="34"/>
  <c r="I37" i="34"/>
  <c r="I36" i="34"/>
  <c r="I35" i="34"/>
  <c r="I34" i="34"/>
  <c r="I30" i="34"/>
  <c r="I29" i="34"/>
  <c r="I28" i="34"/>
  <c r="I27" i="34"/>
  <c r="I25" i="34"/>
  <c r="I24" i="34"/>
  <c r="I23" i="34"/>
  <c r="I22" i="34"/>
  <c r="I21" i="34"/>
  <c r="I19" i="34"/>
  <c r="I18" i="34"/>
  <c r="I17" i="34"/>
  <c r="I16" i="34"/>
  <c r="I15" i="34"/>
  <c r="I14" i="34"/>
  <c r="I13" i="34"/>
  <c r="I11" i="34"/>
  <c r="I10" i="34"/>
  <c r="I9" i="34"/>
  <c r="I8" i="34"/>
  <c r="I7" i="34"/>
  <c r="I6" i="34"/>
  <c r="I36" i="33"/>
  <c r="I35" i="33"/>
  <c r="I34" i="33"/>
  <c r="I33" i="33"/>
  <c r="I32" i="33"/>
  <c r="I31" i="33"/>
  <c r="I30" i="33"/>
  <c r="I29" i="33"/>
  <c r="I28" i="33"/>
  <c r="I27" i="33"/>
  <c r="I26" i="33"/>
  <c r="I25" i="33"/>
  <c r="I24" i="33"/>
  <c r="I20" i="33"/>
  <c r="I19" i="33"/>
  <c r="I18" i="33"/>
  <c r="I236" i="32"/>
  <c r="I235" i="32"/>
  <c r="I234" i="32"/>
  <c r="I233" i="32"/>
  <c r="I232" i="32"/>
  <c r="I229" i="32"/>
  <c r="I228" i="32"/>
  <c r="I227" i="32"/>
  <c r="I226" i="32"/>
  <c r="I225" i="32"/>
  <c r="I224" i="32"/>
  <c r="I215" i="32"/>
  <c r="I214" i="32"/>
  <c r="I211" i="32"/>
  <c r="I210" i="32"/>
  <c r="I209" i="32"/>
  <c r="I208" i="32"/>
  <c r="I207" i="32"/>
  <c r="I204" i="32"/>
  <c r="I203" i="32"/>
  <c r="I202" i="32"/>
  <c r="I201" i="32"/>
  <c r="I200" i="32"/>
  <c r="I199" i="32"/>
  <c r="I198" i="32"/>
  <c r="I197" i="32"/>
  <c r="I196" i="32"/>
  <c r="I195" i="32"/>
  <c r="I194" i="32"/>
  <c r="I193" i="32"/>
  <c r="I192" i="32"/>
  <c r="I191" i="32"/>
  <c r="I190" i="32"/>
  <c r="I189" i="32"/>
  <c r="I188" i="32"/>
  <c r="I187" i="32"/>
  <c r="I186" i="32"/>
  <c r="I185" i="32"/>
  <c r="I182" i="32"/>
  <c r="I181" i="32"/>
  <c r="I180" i="32"/>
  <c r="I179" i="32"/>
  <c r="I175" i="32"/>
  <c r="I174" i="32"/>
  <c r="I173" i="32"/>
  <c r="I172" i="32"/>
  <c r="I171" i="32"/>
  <c r="I165" i="32"/>
  <c r="I164" i="32"/>
  <c r="I163" i="32"/>
  <c r="I162" i="32"/>
  <c r="I161" i="32"/>
  <c r="I160" i="32"/>
  <c r="I159" i="32"/>
  <c r="I158" i="32"/>
  <c r="I157" i="32"/>
  <c r="I156" i="32"/>
  <c r="I155" i="32"/>
  <c r="I154" i="32"/>
  <c r="I153" i="32"/>
  <c r="I152" i="32"/>
  <c r="I151" i="32"/>
  <c r="I150" i="32"/>
  <c r="I149" i="32"/>
  <c r="I148" i="32"/>
  <c r="I147" i="32"/>
  <c r="I146" i="32"/>
  <c r="I145" i="32"/>
  <c r="I144" i="32"/>
  <c r="I143" i="32"/>
  <c r="I142" i="32"/>
  <c r="I141" i="32"/>
  <c r="I140" i="32"/>
  <c r="I139" i="32"/>
  <c r="I133" i="32"/>
  <c r="I132" i="32"/>
  <c r="I131" i="32"/>
  <c r="I130" i="32"/>
  <c r="I129" i="32"/>
  <c r="I128" i="32"/>
  <c r="I127" i="32"/>
  <c r="I126" i="32"/>
  <c r="I123" i="32"/>
  <c r="I122" i="32"/>
  <c r="I121" i="32"/>
  <c r="I120" i="32"/>
  <c r="I119" i="32"/>
  <c r="I118" i="32"/>
  <c r="I117" i="32"/>
  <c r="I116" i="32"/>
  <c r="I109" i="32"/>
  <c r="I108" i="32"/>
  <c r="I107" i="32"/>
  <c r="I106" i="32"/>
  <c r="I105" i="32"/>
  <c r="I104" i="32"/>
  <c r="I103" i="32"/>
  <c r="I102" i="32"/>
  <c r="I101" i="32"/>
  <c r="I100" i="32"/>
  <c r="I99" i="32"/>
  <c r="I98" i="32"/>
  <c r="I97" i="32"/>
  <c r="I96" i="32"/>
  <c r="I95" i="32"/>
  <c r="I94" i="32"/>
  <c r="I91" i="32"/>
  <c r="I90" i="32"/>
  <c r="I89" i="32"/>
  <c r="I88" i="32"/>
  <c r="I87" i="32"/>
  <c r="I86" i="32"/>
  <c r="I85" i="32"/>
  <c r="I84" i="32"/>
  <c r="I83" i="32"/>
  <c r="I82" i="32"/>
  <c r="I81" i="32"/>
  <c r="I80" i="32"/>
  <c r="I79" i="32"/>
  <c r="I78" i="32"/>
  <c r="I77" i="32"/>
  <c r="I76" i="32"/>
  <c r="I75" i="32"/>
  <c r="I74" i="32"/>
  <c r="I61" i="32"/>
  <c r="I60" i="32"/>
  <c r="I59" i="32"/>
  <c r="I56" i="32"/>
  <c r="I55" i="32"/>
  <c r="I54" i="32"/>
  <c r="I51" i="32"/>
  <c r="I50" i="32"/>
  <c r="I49" i="32"/>
  <c r="I46" i="32"/>
  <c r="I45" i="32"/>
  <c r="I44" i="32"/>
  <c r="I36" i="32"/>
  <c r="I35" i="32"/>
  <c r="I34" i="32"/>
  <c r="I33" i="32"/>
  <c r="I31" i="32"/>
  <c r="I28" i="32"/>
  <c r="I27" i="32"/>
  <c r="I26" i="32"/>
  <c r="I25" i="32"/>
  <c r="I24" i="32"/>
  <c r="I23" i="32"/>
  <c r="I17" i="32"/>
  <c r="I16" i="32"/>
  <c r="I15" i="32"/>
  <c r="I14" i="32"/>
  <c r="I13" i="32"/>
  <c r="I12" i="32"/>
  <c r="I11" i="32"/>
  <c r="I10" i="32"/>
  <c r="I9" i="32"/>
  <c r="I6" i="32"/>
  <c r="I5" i="32"/>
  <c r="I4" i="32"/>
  <c r="I74" i="22"/>
  <c r="I73" i="22"/>
  <c r="I72" i="22"/>
  <c r="I71" i="22"/>
  <c r="I70" i="22"/>
  <c r="I69" i="22"/>
  <c r="I68" i="22"/>
  <c r="I67" i="22"/>
  <c r="I66" i="22"/>
  <c r="I65" i="22"/>
  <c r="I64" i="22"/>
  <c r="I23" i="22"/>
  <c r="I22" i="22"/>
  <c r="I21" i="22"/>
  <c r="I20" i="22"/>
  <c r="I16" i="22"/>
  <c r="I15" i="22"/>
  <c r="I14" i="22"/>
  <c r="I13" i="22"/>
  <c r="I7" i="22"/>
  <c r="I6" i="22"/>
  <c r="I5" i="22"/>
  <c r="I377" i="34"/>
  <c r="I321" i="34"/>
  <c r="I237" i="34"/>
  <c r="I229" i="34"/>
  <c r="I369" i="34"/>
  <c r="I313" i="34"/>
  <c r="I89" i="34"/>
  <c r="I733" i="34"/>
  <c r="I705" i="34"/>
  <c r="I677" i="34"/>
  <c r="I649" i="34"/>
  <c r="I643" i="34"/>
  <c r="I637" i="34"/>
  <c r="I630" i="34"/>
  <c r="I629" i="34"/>
  <c r="I621" i="34"/>
  <c r="I609" i="34"/>
  <c r="I593" i="34"/>
  <c r="I579" i="34"/>
  <c r="I565" i="34"/>
  <c r="I537" i="34"/>
  <c r="I509" i="34"/>
  <c r="I481" i="34"/>
  <c r="I475" i="34"/>
  <c r="I469" i="34"/>
  <c r="I461" i="34"/>
  <c r="I453" i="34"/>
  <c r="I447" i="34"/>
  <c r="I441" i="34"/>
  <c r="I433" i="34"/>
  <c r="I425" i="34"/>
  <c r="I419" i="34"/>
  <c r="I413" i="34"/>
  <c r="I397" i="34"/>
  <c r="I391" i="34"/>
  <c r="I385" i="34"/>
  <c r="I357" i="34"/>
  <c r="I341" i="34"/>
  <c r="I335" i="34"/>
  <c r="I329" i="34"/>
  <c r="I307" i="34"/>
  <c r="I301" i="34"/>
  <c r="I293" i="34"/>
  <c r="I285" i="34"/>
  <c r="I257" i="34"/>
  <c r="I251" i="34"/>
  <c r="I245" i="34"/>
  <c r="I201" i="34"/>
  <c r="I173" i="34"/>
  <c r="I167" i="34"/>
  <c r="I161" i="34"/>
  <c r="I153" i="34"/>
  <c r="I145" i="34"/>
  <c r="I133" i="34"/>
  <c r="I125" i="34"/>
  <c r="I117" i="34"/>
  <c r="I111" i="34"/>
  <c r="I105" i="34"/>
  <c r="I97" i="34"/>
  <c r="I69" i="34"/>
  <c r="I61" i="34"/>
  <c r="I33" i="34"/>
  <c r="I5" i="34"/>
  <c r="I31" i="34" l="1"/>
  <c r="I115" i="34"/>
  <c r="I59" i="34"/>
  <c r="I87" i="34"/>
  <c r="I143" i="34"/>
  <c r="I255" i="34"/>
  <c r="I283" i="34"/>
  <c r="I591" i="34"/>
  <c r="I451" i="34"/>
  <c r="I675" i="34"/>
  <c r="I731" i="34"/>
  <c r="I171" i="34"/>
  <c r="I395" i="34"/>
  <c r="I535" i="34"/>
  <c r="I647" i="34"/>
  <c r="I507" i="34"/>
  <c r="I199" i="34"/>
  <c r="I311" i="34"/>
  <c r="I423" i="34"/>
  <c r="I563" i="34"/>
  <c r="I703" i="34"/>
  <c r="I367" i="34"/>
  <c r="I227" i="34"/>
  <c r="I339" i="34"/>
  <c r="I479" i="34"/>
  <c r="I619" i="34"/>
  <c r="B61" i="25"/>
  <c r="B60" i="25"/>
  <c r="B59" i="25"/>
  <c r="B58" i="25"/>
  <c r="I71" i="35"/>
  <c r="I70" i="35" s="1"/>
  <c r="AA61" i="25" s="1"/>
  <c r="M61" i="25" s="1"/>
  <c r="I46" i="35"/>
  <c r="I19" i="35"/>
  <c r="I4" i="35"/>
  <c r="G120" i="35"/>
  <c r="C120" i="35"/>
  <c r="C113" i="35"/>
  <c r="N61" i="25" l="1"/>
  <c r="I18" i="35"/>
  <c r="AA59" i="25" s="1"/>
  <c r="G59" i="25" s="1"/>
  <c r="I45" i="35"/>
  <c r="AA60" i="25" s="1"/>
  <c r="K60" i="25" s="1"/>
  <c r="I3" i="35"/>
  <c r="AA58" i="25" s="1"/>
  <c r="C58" i="25" s="1"/>
  <c r="I59" i="25" l="1"/>
  <c r="J59" i="25"/>
  <c r="H60" i="25"/>
  <c r="J60" i="25"/>
  <c r="L60" i="25"/>
  <c r="G60" i="25"/>
  <c r="I60" i="25"/>
  <c r="H59" i="25"/>
  <c r="E59" i="25"/>
  <c r="F59" i="25"/>
  <c r="D58" i="25"/>
  <c r="AA57" i="25"/>
  <c r="I75" i="35"/>
  <c r="I76" i="35" s="1"/>
  <c r="I77" i="35" s="1"/>
  <c r="U92" i="25" l="1"/>
  <c r="G92" i="25"/>
  <c r="Z92" i="25"/>
  <c r="Y92" i="25"/>
  <c r="X92" i="25"/>
  <c r="W92" i="25"/>
  <c r="V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F92" i="25"/>
  <c r="E92" i="25"/>
  <c r="D92" i="25"/>
  <c r="C92" i="25"/>
  <c r="AA91" i="25"/>
  <c r="B25" i="25"/>
  <c r="B18" i="25"/>
  <c r="B90" i="25"/>
  <c r="B66" i="25"/>
  <c r="B65" i="25"/>
  <c r="B64" i="25"/>
  <c r="B63" i="25"/>
  <c r="B56" i="25"/>
  <c r="B55" i="25"/>
  <c r="B54" i="25"/>
  <c r="B53" i="25"/>
  <c r="B52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4" i="25"/>
  <c r="B23" i="25"/>
  <c r="B22" i="25"/>
  <c r="B21" i="25"/>
  <c r="B20" i="25"/>
  <c r="B4" i="25"/>
  <c r="B16" i="25"/>
  <c r="B15" i="25"/>
  <c r="B14" i="25"/>
  <c r="B13" i="25"/>
  <c r="B12" i="25"/>
  <c r="B11" i="25"/>
  <c r="B10" i="25"/>
  <c r="B9" i="25"/>
  <c r="B8" i="25"/>
  <c r="B7" i="25"/>
  <c r="B6" i="25"/>
  <c r="B5" i="25"/>
  <c r="I760" i="34"/>
  <c r="G810" i="34"/>
  <c r="C810" i="34"/>
  <c r="C803" i="34"/>
  <c r="H42" i="33"/>
  <c r="I42" i="33" s="1"/>
  <c r="H41" i="33"/>
  <c r="I41" i="33" s="1"/>
  <c r="H40" i="33"/>
  <c r="I40" i="33" s="1"/>
  <c r="H39" i="33"/>
  <c r="I39" i="33" s="1"/>
  <c r="I23" i="33"/>
  <c r="I22" i="33" s="1"/>
  <c r="AA55" i="25" s="1"/>
  <c r="K55" i="25" s="1"/>
  <c r="H17" i="33"/>
  <c r="I16" i="33"/>
  <c r="H13" i="33"/>
  <c r="I13" i="33" s="1"/>
  <c r="H12" i="33"/>
  <c r="I12" i="33" s="1"/>
  <c r="H11" i="33"/>
  <c r="I11" i="33" s="1"/>
  <c r="B11" i="33"/>
  <c r="H10" i="33"/>
  <c r="I10" i="33" s="1"/>
  <c r="H9" i="33"/>
  <c r="I9" i="33" s="1"/>
  <c r="H8" i="33"/>
  <c r="I8" i="33" s="1"/>
  <c r="H5" i="33"/>
  <c r="I5" i="33" s="1"/>
  <c r="H4" i="33"/>
  <c r="H3" i="33"/>
  <c r="I3" i="33" s="1"/>
  <c r="I4" i="33" l="1"/>
  <c r="I2" i="33" s="1"/>
  <c r="AA52" i="25" s="1"/>
  <c r="I17" i="33"/>
  <c r="I15" i="33" s="1"/>
  <c r="AA54" i="25" s="1"/>
  <c r="I3" i="34"/>
  <c r="L55" i="25"/>
  <c r="M55" i="25"/>
  <c r="I759" i="34"/>
  <c r="AA65" i="25"/>
  <c r="I65" i="25" s="1"/>
  <c r="N55" i="25"/>
  <c r="AA66" i="25"/>
  <c r="N66" i="25" s="1"/>
  <c r="AA64" i="25"/>
  <c r="K64" i="25" s="1"/>
  <c r="I38" i="33"/>
  <c r="AA56" i="25" s="1"/>
  <c r="K56" i="25" s="1"/>
  <c r="I7" i="33"/>
  <c r="AA53" i="25" s="1"/>
  <c r="G53" i="25" s="1"/>
  <c r="K54" i="25" l="1"/>
  <c r="L54" i="25"/>
  <c r="M54" i="25"/>
  <c r="N54" i="25"/>
  <c r="C52" i="25"/>
  <c r="E52" i="25"/>
  <c r="D52" i="25"/>
  <c r="F52" i="25"/>
  <c r="AA90" i="25"/>
  <c r="C90" i="25" s="1"/>
  <c r="I765" i="34"/>
  <c r="AA62" i="25" s="1"/>
  <c r="N56" i="25"/>
  <c r="M56" i="25"/>
  <c r="AA63" i="25"/>
  <c r="I63" i="25" s="1"/>
  <c r="L56" i="25"/>
  <c r="I53" i="25"/>
  <c r="H53" i="25"/>
  <c r="H45" i="33"/>
  <c r="H46" i="33" s="1"/>
  <c r="AA51" i="25"/>
  <c r="J53" i="25"/>
  <c r="L65" i="25"/>
  <c r="L64" i="25"/>
  <c r="J64" i="25"/>
  <c r="K66" i="25"/>
  <c r="I66" i="25"/>
  <c r="L66" i="25"/>
  <c r="M66" i="25"/>
  <c r="M65" i="25"/>
  <c r="J65" i="25"/>
  <c r="K65" i="25"/>
  <c r="N65" i="25"/>
  <c r="I64" i="25"/>
  <c r="N64" i="25"/>
  <c r="M64" i="25"/>
  <c r="J66" i="25"/>
  <c r="D90" i="25" l="1"/>
  <c r="E90" i="25"/>
  <c r="I766" i="34"/>
  <c r="I767" i="34" s="1"/>
  <c r="F90" i="25"/>
  <c r="L63" i="25"/>
  <c r="J63" i="25"/>
  <c r="N63" i="25"/>
  <c r="M63" i="25"/>
  <c r="K63" i="25"/>
  <c r="H47" i="33"/>
  <c r="I231" i="32"/>
  <c r="I230" i="32" s="1"/>
  <c r="AA50" i="25" s="1"/>
  <c r="I221" i="32"/>
  <c r="I223" i="32"/>
  <c r="I222" i="32" s="1"/>
  <c r="AA49" i="25" s="1"/>
  <c r="I220" i="32"/>
  <c r="H6" i="31"/>
  <c r="H7" i="31" s="1"/>
  <c r="H8" i="31" s="1"/>
  <c r="I80" i="22"/>
  <c r="I79" i="22" s="1"/>
  <c r="AA16" i="25" s="1"/>
  <c r="I167" i="32"/>
  <c r="I63" i="22"/>
  <c r="I62" i="22" s="1"/>
  <c r="U50" i="25" l="1"/>
  <c r="W50" i="25"/>
  <c r="X50" i="25"/>
  <c r="V50" i="25"/>
  <c r="I219" i="32"/>
  <c r="AA48" i="25" s="1"/>
  <c r="U49" i="25"/>
  <c r="X49" i="25"/>
  <c r="W49" i="25"/>
  <c r="V49" i="25"/>
  <c r="M16" i="25"/>
  <c r="N16" i="25"/>
  <c r="AA14" i="25"/>
  <c r="I217" i="32"/>
  <c r="I216" i="32" s="1"/>
  <c r="AA47" i="25" s="1"/>
  <c r="I213" i="32"/>
  <c r="I212" i="32" s="1"/>
  <c r="AA46" i="25" s="1"/>
  <c r="I206" i="32"/>
  <c r="I205" i="32" s="1"/>
  <c r="AA45" i="25" s="1"/>
  <c r="I184" i="32"/>
  <c r="I183" i="32" s="1"/>
  <c r="AA44" i="25" s="1"/>
  <c r="I178" i="32"/>
  <c r="I177" i="32" s="1"/>
  <c r="AA43" i="25" s="1"/>
  <c r="I176" i="32"/>
  <c r="I170" i="32"/>
  <c r="I168" i="32"/>
  <c r="I169" i="32" l="1"/>
  <c r="AA42" i="25" s="1"/>
  <c r="R42" i="25" s="1"/>
  <c r="U43" i="25"/>
  <c r="V43" i="25"/>
  <c r="Y47" i="25"/>
  <c r="Z47" i="25"/>
  <c r="S44" i="25"/>
  <c r="Q44" i="25"/>
  <c r="P44" i="25"/>
  <c r="V44" i="25"/>
  <c r="T44" i="25"/>
  <c r="O44" i="25"/>
  <c r="R44" i="25"/>
  <c r="U44" i="25"/>
  <c r="U45" i="25"/>
  <c r="X45" i="25"/>
  <c r="W45" i="25"/>
  <c r="V45" i="25"/>
  <c r="W46" i="25"/>
  <c r="X46" i="25"/>
  <c r="I14" i="25"/>
  <c r="H14" i="25"/>
  <c r="J14" i="25"/>
  <c r="G14" i="25"/>
  <c r="S48" i="25"/>
  <c r="V48" i="25"/>
  <c r="U48" i="25"/>
  <c r="T48" i="25"/>
  <c r="I61" i="22"/>
  <c r="I166" i="32"/>
  <c r="AA41" i="25" s="1"/>
  <c r="T42" i="25" l="1"/>
  <c r="V42" i="25"/>
  <c r="U42" i="25"/>
  <c r="S42" i="25"/>
  <c r="V41" i="25"/>
  <c r="T41" i="25"/>
  <c r="R41" i="25"/>
  <c r="U41" i="25"/>
  <c r="S41" i="25"/>
  <c r="I138" i="32"/>
  <c r="I137" i="32" s="1"/>
  <c r="AA40" i="25" s="1"/>
  <c r="I135" i="32"/>
  <c r="I134" i="32" s="1"/>
  <c r="AA39" i="25" s="1"/>
  <c r="I125" i="32"/>
  <c r="I124" i="32" s="1"/>
  <c r="AA38" i="25" s="1"/>
  <c r="I115" i="32"/>
  <c r="I114" i="32" s="1"/>
  <c r="AA37" i="25" s="1"/>
  <c r="I112" i="32"/>
  <c r="I113" i="32"/>
  <c r="I111" i="32"/>
  <c r="I93" i="32"/>
  <c r="I92" i="32" s="1"/>
  <c r="AA35" i="25" s="1"/>
  <c r="I73" i="32"/>
  <c r="I72" i="32" s="1"/>
  <c r="AA34" i="25" s="1"/>
  <c r="I71" i="32"/>
  <c r="I70" i="32"/>
  <c r="I65" i="32"/>
  <c r="I68" i="32"/>
  <c r="I67" i="32"/>
  <c r="I78" i="22"/>
  <c r="H77" i="22"/>
  <c r="I77" i="22" s="1"/>
  <c r="I59" i="22"/>
  <c r="I58" i="22"/>
  <c r="I57" i="22"/>
  <c r="I56" i="22"/>
  <c r="I55" i="22"/>
  <c r="I52" i="22"/>
  <c r="I51" i="22" s="1"/>
  <c r="I48" i="22"/>
  <c r="I47" i="22"/>
  <c r="I44" i="22"/>
  <c r="I43" i="22"/>
  <c r="I42" i="22"/>
  <c r="I39" i="22"/>
  <c r="I38" i="22"/>
  <c r="I37" i="22"/>
  <c r="I34" i="22"/>
  <c r="I33" i="22"/>
  <c r="I32" i="22"/>
  <c r="I29" i="22"/>
  <c r="I28" i="22"/>
  <c r="I27" i="22"/>
  <c r="I48" i="32"/>
  <c r="I47" i="32" s="1"/>
  <c r="AA28" i="25" s="1"/>
  <c r="I64" i="32"/>
  <c r="I110" i="32" l="1"/>
  <c r="AA36" i="25" s="1"/>
  <c r="I46" i="22"/>
  <c r="I66" i="32"/>
  <c r="AA32" i="25" s="1"/>
  <c r="V32" i="25" s="1"/>
  <c r="U35" i="25"/>
  <c r="X35" i="25"/>
  <c r="V35" i="25"/>
  <c r="W35" i="25"/>
  <c r="V37" i="25"/>
  <c r="S37" i="25"/>
  <c r="R37" i="25"/>
  <c r="U37" i="25"/>
  <c r="T37" i="25"/>
  <c r="U36" i="25"/>
  <c r="W36" i="25"/>
  <c r="X36" i="25"/>
  <c r="V36" i="25"/>
  <c r="U38" i="25"/>
  <c r="S38" i="25"/>
  <c r="V38" i="25"/>
  <c r="T38" i="25"/>
  <c r="R38" i="25"/>
  <c r="I63" i="32"/>
  <c r="AA31" i="25" s="1"/>
  <c r="U32" i="25"/>
  <c r="T39" i="25"/>
  <c r="S39" i="25"/>
  <c r="R39" i="25"/>
  <c r="U39" i="25"/>
  <c r="V39" i="25"/>
  <c r="Q28" i="25"/>
  <c r="S28" i="25"/>
  <c r="R28" i="25"/>
  <c r="T28" i="25"/>
  <c r="U34" i="25"/>
  <c r="W34" i="25"/>
  <c r="X34" i="25"/>
  <c r="V34" i="25"/>
  <c r="S40" i="25"/>
  <c r="V40" i="25"/>
  <c r="U40" i="25"/>
  <c r="R40" i="25"/>
  <c r="T40" i="25"/>
  <c r="I54" i="22"/>
  <c r="AA13" i="25" s="1"/>
  <c r="AA12" i="25"/>
  <c r="I76" i="22"/>
  <c r="I75" i="22" s="1"/>
  <c r="I31" i="22"/>
  <c r="AA8" i="25" s="1"/>
  <c r="I69" i="32"/>
  <c r="AA33" i="25" s="1"/>
  <c r="I36" i="22"/>
  <c r="AA9" i="25" s="1"/>
  <c r="I41" i="22"/>
  <c r="AA10" i="25" s="1"/>
  <c r="AA11" i="25"/>
  <c r="I26" i="22"/>
  <c r="I25" i="22" l="1"/>
  <c r="I50" i="22"/>
  <c r="W33" i="25"/>
  <c r="X33" i="25"/>
  <c r="S31" i="25"/>
  <c r="U31" i="25"/>
  <c r="V31" i="25"/>
  <c r="T31" i="25"/>
  <c r="F13" i="25"/>
  <c r="E13" i="25"/>
  <c r="AA7" i="25"/>
  <c r="F12" i="25"/>
  <c r="E12" i="25"/>
  <c r="D8" i="25"/>
  <c r="F8" i="25"/>
  <c r="E8" i="25"/>
  <c r="G9" i="25"/>
  <c r="H9" i="25"/>
  <c r="H10" i="25"/>
  <c r="I10" i="25"/>
  <c r="AA15" i="25"/>
  <c r="H11" i="25"/>
  <c r="I11" i="25"/>
  <c r="I58" i="32"/>
  <c r="I57" i="32" s="1"/>
  <c r="AA30" i="25" s="1"/>
  <c r="I53" i="32"/>
  <c r="I52" i="32" s="1"/>
  <c r="AA29" i="25" s="1"/>
  <c r="I43" i="32"/>
  <c r="I42" i="32" s="1"/>
  <c r="AA27" i="25" s="1"/>
  <c r="I41" i="32"/>
  <c r="I40" i="32" s="1"/>
  <c r="AA26" i="25" s="1"/>
  <c r="E32" i="32"/>
  <c r="I32" i="32" s="1"/>
  <c r="I39" i="32"/>
  <c r="I38" i="32"/>
  <c r="I30" i="32"/>
  <c r="I3" i="32"/>
  <c r="I8" i="32"/>
  <c r="I7" i="32" s="1"/>
  <c r="AA21" i="25" s="1"/>
  <c r="I19" i="32"/>
  <c r="I18" i="32" s="1"/>
  <c r="AA22" i="25" s="1"/>
  <c r="I22" i="32"/>
  <c r="I21" i="32" s="1"/>
  <c r="AA23" i="25" s="1"/>
  <c r="G260" i="32"/>
  <c r="C260" i="32"/>
  <c r="C253" i="32"/>
  <c r="I37" i="32" l="1"/>
  <c r="AA25" i="25" s="1"/>
  <c r="I25" i="25" s="1"/>
  <c r="S30" i="25"/>
  <c r="V30" i="25"/>
  <c r="T30" i="25"/>
  <c r="U30" i="25"/>
  <c r="I23" i="25"/>
  <c r="H23" i="25"/>
  <c r="J23" i="25"/>
  <c r="G23" i="25"/>
  <c r="O26" i="25"/>
  <c r="R26" i="25"/>
  <c r="P26" i="25"/>
  <c r="K26" i="25"/>
  <c r="Q26" i="25"/>
  <c r="N26" i="25"/>
  <c r="M26" i="25"/>
  <c r="L26" i="25"/>
  <c r="F22" i="25"/>
  <c r="G22" i="25"/>
  <c r="E22" i="25"/>
  <c r="H25" i="25"/>
  <c r="O27" i="25"/>
  <c r="R27" i="25"/>
  <c r="P27" i="25"/>
  <c r="Q27" i="25"/>
  <c r="I239" i="32"/>
  <c r="I2" i="32"/>
  <c r="AA20" i="25" s="1"/>
  <c r="I29" i="32"/>
  <c r="AA24" i="25" s="1"/>
  <c r="D21" i="25"/>
  <c r="E21" i="25"/>
  <c r="C21" i="25"/>
  <c r="F21" i="25"/>
  <c r="Q29" i="25"/>
  <c r="R29" i="25"/>
  <c r="S29" i="25"/>
  <c r="T29" i="25"/>
  <c r="I15" i="25"/>
  <c r="G15" i="25"/>
  <c r="H15" i="25"/>
  <c r="J15" i="25"/>
  <c r="D7" i="25"/>
  <c r="C7" i="25"/>
  <c r="G51" i="31"/>
  <c r="C51" i="31"/>
  <c r="C44" i="31"/>
  <c r="I3" i="31"/>
  <c r="I2" i="31" s="1"/>
  <c r="C96" i="22"/>
  <c r="G103" i="22"/>
  <c r="C103" i="22"/>
  <c r="G12" i="22"/>
  <c r="G11" i="22"/>
  <c r="J25" i="25" l="1"/>
  <c r="J24" i="25"/>
  <c r="H24" i="25"/>
  <c r="I24" i="25"/>
  <c r="O93" i="25"/>
  <c r="O94" i="25" s="1"/>
  <c r="O95" i="25" s="1"/>
  <c r="S93" i="25"/>
  <c r="S94" i="25" s="1"/>
  <c r="S95" i="25" s="1"/>
  <c r="X20" i="25"/>
  <c r="Z20" i="25"/>
  <c r="Y20" i="25"/>
  <c r="W20" i="25"/>
  <c r="AA19" i="25"/>
  <c r="I6" i="31"/>
  <c r="AA17" i="25" s="1"/>
  <c r="AA18" i="25"/>
  <c r="I7" i="31"/>
  <c r="I8" i="31" s="1"/>
  <c r="W93" i="25" l="1"/>
  <c r="W94" i="25" s="1"/>
  <c r="W95" i="25" s="1"/>
  <c r="K18" i="25"/>
  <c r="L18" i="25"/>
  <c r="N18" i="25"/>
  <c r="M18" i="25"/>
  <c r="I19" i="22"/>
  <c r="I18" i="22" l="1"/>
  <c r="H4" i="22"/>
  <c r="I4" i="22" s="1"/>
  <c r="AA6" i="25" l="1"/>
  <c r="I6" i="25" s="1"/>
  <c r="I3" i="22"/>
  <c r="I2" i="22" s="1"/>
  <c r="AA4" i="25" l="1"/>
  <c r="D4" i="25" s="1"/>
  <c r="K6" i="25"/>
  <c r="L6" i="25"/>
  <c r="H6" i="25"/>
  <c r="G6" i="25"/>
  <c r="J6" i="25"/>
  <c r="H12" i="22"/>
  <c r="I12" i="22" s="1"/>
  <c r="H11" i="22"/>
  <c r="I11" i="22" s="1"/>
  <c r="C4" i="25" l="1"/>
  <c r="K93" i="25"/>
  <c r="K94" i="25" s="1"/>
  <c r="K95" i="25" s="1"/>
  <c r="I10" i="22"/>
  <c r="I9" i="22" s="1"/>
  <c r="I82" i="22"/>
  <c r="G93" i="25"/>
  <c r="AA5" i="25"/>
  <c r="F5" i="25" l="1"/>
  <c r="D5" i="25"/>
  <c r="E5" i="25"/>
  <c r="AA3" i="25"/>
  <c r="I83" i="22"/>
  <c r="I84" i="22" s="1"/>
  <c r="C93" i="25" l="1"/>
  <c r="C94" i="25" l="1"/>
  <c r="C95" i="25" s="1"/>
  <c r="AA93" i="25"/>
  <c r="AA94" i="25" s="1"/>
  <c r="AA95" i="25" s="1"/>
  <c r="G94" i="25"/>
  <c r="G95" i="25" s="1"/>
  <c r="AB93" i="25" l="1"/>
  <c r="I240" i="32" l="1"/>
  <c r="I241" i="32" s="1"/>
</calcChain>
</file>

<file path=xl/sharedStrings.xml><?xml version="1.0" encoding="utf-8"?>
<sst xmlns="http://schemas.openxmlformats.org/spreadsheetml/2006/main" count="4303" uniqueCount="1025">
  <si>
    <t>m²</t>
  </si>
  <si>
    <t>m³</t>
  </si>
  <si>
    <t>un</t>
  </si>
  <si>
    <t>m</t>
  </si>
  <si>
    <t>Limpeza final da obra</t>
  </si>
  <si>
    <t/>
  </si>
  <si>
    <t>1.1</t>
  </si>
  <si>
    <t>1.2</t>
  </si>
  <si>
    <t>1.3</t>
  </si>
  <si>
    <t>05.04.060</t>
  </si>
  <si>
    <t>33.05.010</t>
  </si>
  <si>
    <t>33.05.020</t>
  </si>
  <si>
    <t>2.1</t>
  </si>
  <si>
    <t>2.2</t>
  </si>
  <si>
    <t>2.3</t>
  </si>
  <si>
    <t>2.4</t>
  </si>
  <si>
    <t>2.5</t>
  </si>
  <si>
    <t>h</t>
  </si>
  <si>
    <t>2.6</t>
  </si>
  <si>
    <t>55.01.020</t>
  </si>
  <si>
    <t>Enceramento de superfície de madeira, aplicação à quente nos pisos de madeira</t>
  </si>
  <si>
    <t>Item</t>
  </si>
  <si>
    <t>PUMat</t>
  </si>
  <si>
    <t>PUMO</t>
  </si>
  <si>
    <t>Quant</t>
  </si>
  <si>
    <t>Un</t>
  </si>
  <si>
    <t xml:space="preserve">Verniz fungicida para madeira incolor </t>
  </si>
  <si>
    <t>3.1</t>
  </si>
  <si>
    <t>3.2</t>
  </si>
  <si>
    <t>3.3</t>
  </si>
  <si>
    <t>3.4</t>
  </si>
  <si>
    <t>4.1</t>
  </si>
  <si>
    <t>B.01.000.010130</t>
  </si>
  <si>
    <t>B.01.000.010101</t>
  </si>
  <si>
    <t>49.04.010</t>
  </si>
  <si>
    <t>1.4</t>
  </si>
  <si>
    <t>1.5</t>
  </si>
  <si>
    <t>04.03.080</t>
  </si>
  <si>
    <t>Retirada de cumeeira, espigão ou rufo perfil qualquer</t>
  </si>
  <si>
    <t>04.03.040</t>
  </si>
  <si>
    <t>Retirada de telhamento perfil e material qualquer, exceto barro</t>
  </si>
  <si>
    <t>16.33.040</t>
  </si>
  <si>
    <t>05.07.040</t>
  </si>
  <si>
    <t>Remoção de entulho de obra com caçamba metálica - material volumoso misturado por alvenaria, terra, madeira, papel, plástico e metal</t>
  </si>
  <si>
    <t xml:space="preserve">Transporte manual horizontal e/ou vertical de entulho até o local de despejo </t>
  </si>
  <si>
    <t>05.08.080</t>
  </si>
  <si>
    <t>Transporte de entulho, para distâncias superiores ao 5° km até o 10° km</t>
  </si>
  <si>
    <t>Serviços Preliminares</t>
  </si>
  <si>
    <t>02.05.060</t>
  </si>
  <si>
    <t>Montagem e desmontagem de andaime torre metálica com altura até 10 m</t>
  </si>
  <si>
    <t>02.05.210</t>
  </si>
  <si>
    <t>Andaime tubular fachadeiro com piso metálico e sapatas ajustáveis</t>
  </si>
  <si>
    <t>m²xmês</t>
  </si>
  <si>
    <t>Remoção de entulho separado de obra com caçamba metálica - terra, alvenaria, concreto, argamassa, madeira, papel, plástico ou metal</t>
  </si>
  <si>
    <t>Retirada de Telhado e Demolição</t>
  </si>
  <si>
    <t>Instalação Telhado</t>
  </si>
  <si>
    <t>3.5</t>
  </si>
  <si>
    <t>4.2</t>
  </si>
  <si>
    <t>4.3</t>
  </si>
  <si>
    <t xml:space="preserve"> Rufo, afins em chapa galvanizada nº 24 - corte 0,50 m</t>
  </si>
  <si>
    <t>04.30.020</t>
  </si>
  <si>
    <t>Remoção de calha ou rufo</t>
  </si>
  <si>
    <t>02.08.020</t>
  </si>
  <si>
    <t>Placa de identificação para obra</t>
  </si>
  <si>
    <t>5.1</t>
  </si>
  <si>
    <t>Descrição</t>
  </si>
  <si>
    <t>PServ</t>
  </si>
  <si>
    <t>PTotal</t>
  </si>
  <si>
    <t>BDI (30%)</t>
  </si>
  <si>
    <t>Total</t>
  </si>
  <si>
    <t>Total + BDI</t>
  </si>
  <si>
    <t>Pintura</t>
  </si>
  <si>
    <t>Etapa</t>
  </si>
  <si>
    <t>Valor</t>
  </si>
  <si>
    <t>%</t>
  </si>
  <si>
    <t>Meses</t>
  </si>
  <si>
    <t>Transporte</t>
  </si>
  <si>
    <t>S/ Cód.</t>
  </si>
  <si>
    <t>Ajudante de Marceneiro</t>
  </si>
  <si>
    <t>Marceneiro</t>
  </si>
  <si>
    <t>Cód. CPOS</t>
  </si>
  <si>
    <t>04.11.060</t>
  </si>
  <si>
    <t>Retirada de complemento sanitário fixado ou de sobrepor</t>
  </si>
  <si>
    <t>pç</t>
  </si>
  <si>
    <t>03.03.060</t>
  </si>
  <si>
    <t>Demolição manual de revestimento em massa de piso</t>
  </si>
  <si>
    <t>Recorte</t>
  </si>
  <si>
    <t>01.23.192</t>
  </si>
  <si>
    <t>Furação de 6 1/4´ em concreto armado</t>
  </si>
  <si>
    <t>46.02.050</t>
  </si>
  <si>
    <t>Tubo de PVC rígido branco PxB com virola e anel de borracha, linha esgoto série normal, DN= 50 mm, inclusive conexões</t>
  </si>
  <si>
    <t>17.05.070</t>
  </si>
  <si>
    <t>Piso com requadro em concreto simples com controle fck = 20 MPa</t>
  </si>
  <si>
    <t>Tubulações e Revestimentos</t>
  </si>
  <si>
    <t>18.07.020</t>
  </si>
  <si>
    <t>Placa cerâmica não esmaltada extrudada de alta resistência química e mecânica, espessura de 9 mm, uso industrial, assentado com argamassa química bicomponente</t>
  </si>
  <si>
    <t>18.07.230</t>
  </si>
  <si>
    <t>Rejuntamento em placa cerâmica extrudada antiácida de 14 mm, com argamassa sintética industrializada tricomponente, à base de resina epóxi, juntas de 3 até 6 mm</t>
  </si>
  <si>
    <t>Ralo seco em PVC rígido de 100 x 100 mm, com grelha</t>
  </si>
  <si>
    <t>Retirada, Conserto e Instalação</t>
  </si>
  <si>
    <t>orç</t>
  </si>
  <si>
    <t>Instalação</t>
  </si>
  <si>
    <t>BDI (30%) - Obra</t>
  </si>
  <si>
    <t>Total + BDI (Obra)</t>
  </si>
  <si>
    <t>Total - Obra</t>
  </si>
  <si>
    <t>35.20.010</t>
  </si>
  <si>
    <t>29.03.030</t>
  </si>
  <si>
    <t>Tela em poliéster, malha 10 x 10 cm, fio 2 mm, com 1,60m de altura e acessórios de fixação e montagem</t>
  </si>
  <si>
    <t>Cordoalha de aço galvanizado, diâmetro de 1/4´ (6,35 mm) encapado com fixadores metálicos e acessórios</t>
  </si>
  <si>
    <t>S.04.000.049579</t>
  </si>
  <si>
    <t>Serra circular</t>
  </si>
  <si>
    <t>B.07.000.024042</t>
  </si>
  <si>
    <t>Disco de corte 7´</t>
  </si>
  <si>
    <t>MERCADO</t>
  </si>
  <si>
    <t>Telha ecológica onduline na cor verde 2,om x 0,95m</t>
  </si>
  <si>
    <t xml:space="preserve">un </t>
  </si>
  <si>
    <t>B.01.000.010111</t>
  </si>
  <si>
    <t>Carpinteiro/telhadista</t>
  </si>
  <si>
    <t>B.01.000.020118</t>
  </si>
  <si>
    <t>Engenheiro senior de civil</t>
  </si>
  <si>
    <t>01.17.051</t>
  </si>
  <si>
    <t>Projeto executivo de estrutura em formato A1</t>
  </si>
  <si>
    <t>5.2</t>
  </si>
  <si>
    <t>6.1</t>
  </si>
  <si>
    <t>PÍER FLUTUANTE</t>
  </si>
  <si>
    <t>Píer flutuante para lago Pousada Lontra</t>
  </si>
  <si>
    <t>CONJUNTO DE DECK (30m²) E PASSARELA FLUTUANTE (14,40m²) conforme espeificações descritas em Termo de Referência.</t>
  </si>
  <si>
    <t>20.20.200</t>
  </si>
  <si>
    <t>Raspagem com calafetação e aplicação de verniz sinteco</t>
  </si>
  <si>
    <t>Verniz fungicida para madeira</t>
  </si>
  <si>
    <t>5.3</t>
  </si>
  <si>
    <t>5.4</t>
  </si>
  <si>
    <t>4.4</t>
  </si>
  <si>
    <t>01.17.031</t>
  </si>
  <si>
    <t>Projeto executivo de arquitetura em formato A1</t>
  </si>
  <si>
    <t>01.17.071</t>
  </si>
  <si>
    <t>Projeto executivo de instalações hidráulicas em formato A1</t>
  </si>
  <si>
    <t>01.17.111</t>
  </si>
  <si>
    <t>Projeto executivo de instalações elétricas em formato A1</t>
  </si>
  <si>
    <t>SERVIÇOS PRELIMINARES</t>
  </si>
  <si>
    <t>01.21.010</t>
  </si>
  <si>
    <t>Taxa de mobilização e desmobilização de equipamentos para execução de sondagem</t>
  </si>
  <si>
    <t>tx</t>
  </si>
  <si>
    <t>01.21.100</t>
  </si>
  <si>
    <t>Sondagem do terreno a trado</t>
  </si>
  <si>
    <t>02.01.020</t>
  </si>
  <si>
    <t>Construção provisória em madeira - fornecimento e montagem</t>
  </si>
  <si>
    <t>02.01.200</t>
  </si>
  <si>
    <t>Desmobilização de construção provisória</t>
  </si>
  <si>
    <t>02.01.180</t>
  </si>
  <si>
    <t>Banheiro químico, modelo Standard, com manutenção conforme exigências da CETESB</t>
  </si>
  <si>
    <t>unxmês</t>
  </si>
  <si>
    <t>LOCAÇÃO DE OBRA</t>
  </si>
  <si>
    <t>02.10.020</t>
  </si>
  <si>
    <t>Locação de obra de edificação</t>
  </si>
  <si>
    <t>11.02.04</t>
  </si>
  <si>
    <t>10.01.04</t>
  </si>
  <si>
    <t>11.01.13</t>
  </si>
  <si>
    <t>06.01.02</t>
  </si>
  <si>
    <t>Escavação manual em solo de 1ª e 2ª categoria em campo aberto</t>
  </si>
  <si>
    <t>07.11.02</t>
  </si>
  <si>
    <t>05.07.04</t>
  </si>
  <si>
    <t>09.01.02</t>
  </si>
  <si>
    <t>Reaterro compactado mecanizado de vala ou cava com compactador</t>
  </si>
  <si>
    <t>ESTRUTURA DE CONCRETO</t>
  </si>
  <si>
    <t>PROJETO EXECUTIVO - AS BUILT</t>
  </si>
  <si>
    <t>Concreto usinado não estrutural mínimo 200 kg cimento / m³</t>
  </si>
  <si>
    <t>Forma em madeira comum para fundação</t>
  </si>
  <si>
    <t>Armadura em barra de aço CA-50 (A ou B) fyk= 500 MPa</t>
  </si>
  <si>
    <t>kg</t>
  </si>
  <si>
    <t>Concreto usinado, fck = 25,0 MPa</t>
  </si>
  <si>
    <t>FUNDAÇÕES PROFUNDAS E CONTENÇÕES</t>
  </si>
  <si>
    <t>4.1.1</t>
  </si>
  <si>
    <t>4.1.2</t>
  </si>
  <si>
    <t>4.1.3</t>
  </si>
  <si>
    <t>4.1.4</t>
  </si>
  <si>
    <t>4.1.5</t>
  </si>
  <si>
    <t>4.1.6</t>
  </si>
  <si>
    <t>4.1.7</t>
  </si>
  <si>
    <t>FUNDAÇÕES SUPERCIAIS DECKS/RAMPAS/ACESSOS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</si>
  <si>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</si>
  <si>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</si>
  <si>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</si>
  <si>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</si>
  <si>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</si>
  <si>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</si>
  <si>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</si>
  <si>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</si>
  <si>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</si>
  <si>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14.05.05</t>
  </si>
  <si>
    <t>13.01.12</t>
  </si>
  <si>
    <t>Alvenaria de bloco cerâmico estrutural, uso revestido, de 14 cm</t>
  </si>
  <si>
    <t>Laje pré-fabricada mista vigota treliçada/lajota cerâmica - LT 12 (8+4) e capa com concreto de 25MPa</t>
  </si>
  <si>
    <t>ESTRUTURA DE MADEIRA</t>
  </si>
  <si>
    <t>ESTRUTURA DE MADEIRA LAMINADA COLADA EM PINUS, INCLUINDO LIGAÇÕES METÁLICAS PRODUTOS ACABAMENTOS E FRETE</t>
  </si>
  <si>
    <t>cj</t>
  </si>
  <si>
    <t>CAIXILHOS E ESQUADRIAS</t>
  </si>
  <si>
    <t>23.01.050</t>
  </si>
  <si>
    <t>23.02.030</t>
  </si>
  <si>
    <t>Porta macho e fêmea com batente de madeira - 70 x 210 cm</t>
  </si>
  <si>
    <t>6.2</t>
  </si>
  <si>
    <t>27.02.050</t>
  </si>
  <si>
    <t>Chapa de policarbonato alveolar de 6 mm</t>
  </si>
  <si>
    <t>Caixilho em madeira maximar para fechamento em policarbonato</t>
  </si>
  <si>
    <t>6.3</t>
  </si>
  <si>
    <t>23.04.080</t>
  </si>
  <si>
    <t>Porta em laminado fenólico melamínico com batente em alumínio - 60 x 160 cm</t>
  </si>
  <si>
    <t>6.4</t>
  </si>
  <si>
    <t>COBERTURA</t>
  </si>
  <si>
    <t>TETO VERDE</t>
  </si>
  <si>
    <t>08.05.180</t>
  </si>
  <si>
    <t>Manta geotêxtil com resistência à tração longitudinal de 10kN/m e transversal de 9kN/m</t>
  </si>
  <si>
    <t>8.1</t>
  </si>
  <si>
    <t>8.2</t>
  </si>
  <si>
    <t>8.3</t>
  </si>
  <si>
    <t>8.5</t>
  </si>
  <si>
    <t>08.05.100</t>
  </si>
  <si>
    <t>Dreno com pedra britada</t>
  </si>
  <si>
    <t>34.01.010</t>
  </si>
  <si>
    <t>Terra vegetal orgânica comum</t>
  </si>
  <si>
    <t>PISOS E REVESTIMENTOS</t>
  </si>
  <si>
    <t>COMPOSIÇÃO</t>
  </si>
  <si>
    <t>9.1</t>
  </si>
  <si>
    <t>9.2</t>
  </si>
  <si>
    <t>9.3</t>
  </si>
  <si>
    <t>9.4</t>
  </si>
  <si>
    <t>7.1</t>
  </si>
  <si>
    <t>7.2</t>
  </si>
  <si>
    <t>Piso poliuretano autonivelante conforme descrições em memorial descritivo com acabamento em pintura poliuretânica em cor a definir.</t>
  </si>
  <si>
    <t>30.04.100</t>
  </si>
  <si>
    <t>Piso tátil de concreto, alerta / direcional, intertravado, espessura de 6 cm, com rejunte em areia</t>
  </si>
  <si>
    <t>21.05.010</t>
  </si>
  <si>
    <t>Piso em painel com miolo de madeira contraplacado por lâminas de madeira e externamente por chapas em CRFS - espessura de 40 mm</t>
  </si>
  <si>
    <t>20.03.010</t>
  </si>
  <si>
    <t>Soalho em tábua de madeira aparelhada para deck</t>
  </si>
  <si>
    <t>Sistema woodframe autoportante com estrutura interna em madeira maciça e fechamento em MDF resistente a umidade revestido de CRF</t>
  </si>
  <si>
    <t>21.07.010</t>
  </si>
  <si>
    <t>Revestimento em laminado melamínico dissipativo</t>
  </si>
  <si>
    <t>ELEVAÇÕES E DIVISÓRIAS</t>
  </si>
  <si>
    <t>16.03.030</t>
  </si>
  <si>
    <t>Telhamento em cimento reforçado com fio sintético CRFS - perfil trapezoidal de 44 cm</t>
  </si>
  <si>
    <t>16.32.120</t>
  </si>
  <si>
    <t>Cobertura plana em policarbonato alveolar 10 mm</t>
  </si>
  <si>
    <t>34.02.040</t>
  </si>
  <si>
    <t>Plantio de grama batatais em placas (jardins e canteiros)</t>
  </si>
  <si>
    <t>Piso para box retangular - em fibra de vidro Ref. Novellini</t>
  </si>
  <si>
    <t>GUARDA CORPO E CORRIMÃO</t>
  </si>
  <si>
    <t>24.03.310</t>
  </si>
  <si>
    <t>Corrimão tubular em aço galvanizado, diâmetro 1 1/2´</t>
  </si>
  <si>
    <t>Guarda-corpo em madeira com fechamento em tela galvanizada e corrimão duplo de alço galvanizado 1/12"</t>
  </si>
  <si>
    <t>COMUNICAÇÃO VISUAL</t>
  </si>
  <si>
    <t>30.06.080</t>
  </si>
  <si>
    <t>Placa de identificação em alumínio para WC, com desenho universal de acessibilidade</t>
  </si>
  <si>
    <t>97.02.190</t>
  </si>
  <si>
    <t>Placa de identificação em acrílico com texto em vinil</t>
  </si>
  <si>
    <t>EQUIPAMENTOS E ACESSÓRIOS SANITÁRIOS</t>
  </si>
  <si>
    <t>30.08.060</t>
  </si>
  <si>
    <t>Bacia sifonada de louça para pessoas com mobilidade reduzida - 6 litros</t>
  </si>
  <si>
    <t>30.08.020</t>
  </si>
  <si>
    <t>Assento para bacia sanitária com abertura frontal, para pessoas com mobilidade reduzida</t>
  </si>
  <si>
    <t>44.01.050</t>
  </si>
  <si>
    <t>Bacia sifonada de louça sem tampa - 6 litros</t>
  </si>
  <si>
    <t>44.03.130</t>
  </si>
  <si>
    <t>Saboneteira tipo dispenser, para refil de 800 ml</t>
  </si>
  <si>
    <t>44.03.050</t>
  </si>
  <si>
    <t>Dispenser papel higiênico em ABS para rolão 300 / 600 m, com visor</t>
  </si>
  <si>
    <t>44.03.670</t>
  </si>
  <si>
    <t>Caixa de descarga de embutir, acionamento frontal, completa</t>
  </si>
  <si>
    <t>44.03.720</t>
  </si>
  <si>
    <t>Torneira de mesa para lavatório, acionamento hidromecânico com alavanca, registro integrado regulador de vazão, em latão cromado, DN= 1/2´</t>
  </si>
  <si>
    <t>44.03.030</t>
  </si>
  <si>
    <t>Dispenser toalheiro metálico esmaltado para bobina de 25cm x 50m, sem alavanca</t>
  </si>
  <si>
    <t>30.01.030</t>
  </si>
  <si>
    <t>Barra de apoio reta, para pessoas com mobilidade reduzida, em tubo de aço inoxidável de 1 1/2´ x 800 mm</t>
  </si>
  <si>
    <t>30.01.130</t>
  </si>
  <si>
    <t>Barra de proteção para lavatório, para pessoas com mobilidade reduzida, em tubo de alumínio acabamento com pintura epóxi</t>
  </si>
  <si>
    <t>44.03.090</t>
  </si>
  <si>
    <t>Cabide cromado para banheiro</t>
  </si>
  <si>
    <t>Bancada em painel com miolo de madeira contraplacado por lâminas de madeira e externamente por chapas em CRFS - espessura de 40 mm pintura epoxi branca</t>
  </si>
  <si>
    <t>47.02.20</t>
  </si>
  <si>
    <t>44.20.20</t>
  </si>
  <si>
    <t>44.03.40</t>
  </si>
  <si>
    <t>44.20.10</t>
  </si>
  <si>
    <t>44.20.64</t>
  </si>
  <si>
    <t>44.20.65</t>
  </si>
  <si>
    <t>Registro regulador de vazão para chuveiro e ducha em latão cromado com canopla, DN= 1/2´</t>
  </si>
  <si>
    <t>44.03.590</t>
  </si>
  <si>
    <t>Torneira de mesa para pia com bica móvel e arejador em latão fundido cromado</t>
  </si>
  <si>
    <t>Sifão de metal cromado de 1 1/2´ x 2´</t>
  </si>
  <si>
    <t>Torneira curta com rosca para uso geral, em latão fundido cromado, DN= 3/4´</t>
  </si>
  <si>
    <t>Engate flexível metálico DN= 1/2´</t>
  </si>
  <si>
    <t>Válvula de metal cromado de 1 1/2´</t>
  </si>
  <si>
    <t>Válvula de metal cromado de 1´</t>
  </si>
  <si>
    <t>INSTALAÇÕES ELÉTRICAS</t>
  </si>
  <si>
    <t>10.1</t>
  </si>
  <si>
    <t>10.2</t>
  </si>
  <si>
    <t>11.1</t>
  </si>
  <si>
    <t>11.2</t>
  </si>
  <si>
    <t>12.1</t>
  </si>
  <si>
    <t>12.2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</si>
  <si>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</si>
  <si>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</si>
  <si>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</si>
  <si>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</si>
  <si>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</si>
  <si>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</si>
  <si>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</si>
  <si>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</si>
  <si>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</si>
  <si>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</si>
  <si>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</si>
  <si>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</si>
  <si>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</si>
  <si>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</si>
  <si>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</si>
  <si>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</si>
  <si>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</si>
  <si>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</si>
  <si>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</si>
  <si>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50.05.26</t>
  </si>
  <si>
    <t>40.20.24</t>
  </si>
  <si>
    <t>40.05.02</t>
  </si>
  <si>
    <t>40.05.08</t>
  </si>
  <si>
    <t>40.04.46</t>
  </si>
  <si>
    <t>40.06.04</t>
  </si>
  <si>
    <t>40.02.02</t>
  </si>
  <si>
    <t>38.21.12</t>
  </si>
  <si>
    <t>38.04.06</t>
  </si>
  <si>
    <t>38.05.04</t>
  </si>
  <si>
    <t>38.01.06</t>
  </si>
  <si>
    <t>Bloco autônomo de iluminação de emergência com autonomia mínima de 1 hora, equipado com 2 lâmpadas de 11 W</t>
  </si>
  <si>
    <t>Plugue com 2P+T de 10A, 250V</t>
  </si>
  <si>
    <t>39.12.520</t>
  </si>
  <si>
    <t>Cabo de cobre flexível blindado de 3 x 1,5 mm², isolamento 600V, isolação em VC/E 105°C - para detecção de incêndio</t>
  </si>
  <si>
    <t>Interruptor com 1 tecla simples e placa</t>
  </si>
  <si>
    <t>Interruptor com 1 tecla paralelo e placa</t>
  </si>
  <si>
    <t>Tomada 2P+T de 20 A - 250 V, completa</t>
  </si>
  <si>
    <t>Condulete metálico de 3/4´</t>
  </si>
  <si>
    <t>Caixa de passagem em chapa, com tampa parafusada, 100 x 100 x 80 mm</t>
  </si>
  <si>
    <t>Eletrocalha lisa galvanizada a fogo, 100 x 50 mm, com acessórios</t>
  </si>
  <si>
    <t>Eletroduto galvanizado, médio de 1´ - com acessórios</t>
  </si>
  <si>
    <t>Eletroduto galvanizado, pesado de 3/4´ - com acessórios</t>
  </si>
  <si>
    <t>Eletroduto de PVC rígido roscável de 1´ - com acessórios</t>
  </si>
  <si>
    <t>39.02.030</t>
  </si>
  <si>
    <t>Cabo de cobre de 6 mm², isolamento 750 V - isolação em PVC 70°C</t>
  </si>
  <si>
    <t>39.02.020</t>
  </si>
  <si>
    <t>Cabo de cobre de 4 mm², isolamento 750 V - isolação em PVC 70°C</t>
  </si>
  <si>
    <t>39.03.170</t>
  </si>
  <si>
    <t>Cabo de cobre de 2,5 mm², isolamento 0,6/1 kV - isolação em PVC 70°C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</si>
  <si>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</si>
  <si>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</si>
  <si>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</si>
  <si>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</si>
  <si>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</si>
  <si>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</si>
  <si>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</si>
  <si>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</si>
  <si>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</si>
  <si>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</si>
  <si>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</si>
  <si>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</si>
  <si>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</si>
  <si>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</si>
  <si>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</si>
  <si>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COTAÇÃO</t>
  </si>
  <si>
    <t>Quadro de distribuição de luz e força do tipo de sobrepor com barramento interno 3F + N + T, proteção geral de 15 KA e disjuntores parciais de 5 KA, placa de fixação independente, fehcadura Yale de acordo com ABNT 60439-1</t>
  </si>
  <si>
    <t>14.16</t>
  </si>
  <si>
    <t>41.31.085</t>
  </si>
  <si>
    <t>Luminária LED redonda de sobrepor com difusor recuado em acrílico translucido, 4000 K, fluxo luminoso de 1000 a 1250 lm, potência de 10 a 15 W</t>
  </si>
  <si>
    <t>14.17</t>
  </si>
  <si>
    <t>ILUMINAÇÃO EXTERNA</t>
  </si>
  <si>
    <t>41.11.700</t>
  </si>
  <si>
    <t>Luminária led retangular para poste de 10.800 até 13.530 lm, eficiência mínima 90 lm/W</t>
  </si>
  <si>
    <t>41.11.440</t>
  </si>
  <si>
    <t>Suporte tubular de fixação em poste para 1 luminária tipo pétala</t>
  </si>
  <si>
    <t>41.10.340</t>
  </si>
  <si>
    <t>Poste telecônico reto em aço SAE 1010/1020 galvanizado a fogo, altura de 8,00 m</t>
  </si>
  <si>
    <t>15.1</t>
  </si>
  <si>
    <t>15.2</t>
  </si>
  <si>
    <t>15.3</t>
  </si>
  <si>
    <t>ALIMENTADORES</t>
  </si>
  <si>
    <t>36.03.15</t>
  </si>
  <si>
    <t>36.03.01</t>
  </si>
  <si>
    <t>37.13.66</t>
  </si>
  <si>
    <t>38.04.12</t>
  </si>
  <si>
    <t>90.60.26</t>
  </si>
  <si>
    <t>38.01.12</t>
  </si>
  <si>
    <t>Caixa de entrada tipo ´E´ (560 x 350 x 210) mm - padrão Eletropaulo</t>
  </si>
  <si>
    <t>Caixa de medição tipo II (300 x 560 x 200) mm, padrão concessionárias</t>
  </si>
  <si>
    <t>Disjuntor termomagnético, tripolar 220/380 V, corrente de 60 A até 100 A</t>
  </si>
  <si>
    <t>Eletroduto galvanizado, médio de 2´ - com acessórios</t>
  </si>
  <si>
    <t>Eletroduto de PVC rígido roscável de 2´ - com acessórios</t>
  </si>
  <si>
    <t>39.06.060</t>
  </si>
  <si>
    <t>Cabo de cobre de 25 mm², tensão de isolamento 8,7/15 kV - isolação EPR 90°C</t>
  </si>
  <si>
    <t>Padrão de entrada de energia conforme concessionária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</si>
  <si>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</si>
  <si>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</si>
  <si>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</si>
  <si>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</si>
  <si>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</si>
  <si>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</si>
  <si>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</si>
  <si>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</si>
  <si>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</si>
  <si>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SPDA</t>
  </si>
  <si>
    <t>42.05.25</t>
  </si>
  <si>
    <t>42.05.11</t>
  </si>
  <si>
    <t>39.09.12</t>
  </si>
  <si>
    <t>42.05.21</t>
  </si>
  <si>
    <t>42.05.16</t>
  </si>
  <si>
    <t>42.05.14</t>
  </si>
  <si>
    <t>39.04.07</t>
  </si>
  <si>
    <t>39.04.08</t>
  </si>
  <si>
    <t>Barra condutora chata de alumínio, 3/4´ x 1/4´ - inclusive acessórios de fixação</t>
  </si>
  <si>
    <t>Conector cabo/haste de 3/4´</t>
  </si>
  <si>
    <t>Conector split-bolt para cabo de 35 mm², latão, com rabicho</t>
  </si>
  <si>
    <t>Haste de aterramento de 5/8´ x 3,00 m</t>
  </si>
  <si>
    <t>Conector olhal cabo/haste de 5/8´</t>
  </si>
  <si>
    <t>Conector olhal cabo/haste de 3/4´</t>
  </si>
  <si>
    <t>Cabo de cobre nu, têmpera mole, classe 2, de 35 mm²</t>
  </si>
  <si>
    <t>Cabo de cobre nu, têmpera mole, classe 2, de 50 mm²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</si>
  <si>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</si>
  <si>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</si>
  <si>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</si>
  <si>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</si>
  <si>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</si>
  <si>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</si>
  <si>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</si>
  <si>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</si>
  <si>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</si>
  <si>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SISTEMA FOTOVOLTAICO</t>
  </si>
  <si>
    <t>Fornecimento e instalação de sistema com 10 módulos de 256W e inversor fronius 2,5 kwp, inclusive homologação junto à concessionária.</t>
  </si>
  <si>
    <t>18.1</t>
  </si>
  <si>
    <t>HIDRÁULICA</t>
  </si>
  <si>
    <t>47.02.02</t>
  </si>
  <si>
    <t>47.01.06</t>
  </si>
  <si>
    <t>47.01.07</t>
  </si>
  <si>
    <t>47.01.13</t>
  </si>
  <si>
    <t>46.01.02</t>
  </si>
  <si>
    <t>46.01.03</t>
  </si>
  <si>
    <t>46.01.05</t>
  </si>
  <si>
    <t>46.01.06</t>
  </si>
  <si>
    <t>Registro de gaveta em latão fundido cromado com canopla, DN= 3/4´ - linha especial</t>
  </si>
  <si>
    <t>Registro de gaveta em latão fundido sem acabamento, DN= 2´</t>
  </si>
  <si>
    <t>Registro de pressão em latão fundido sem acabamento, DN= 3/4´</t>
  </si>
  <si>
    <t>Registro de gaveta em latão fundido sem acabamento, DN= 2 1/2´</t>
  </si>
  <si>
    <t>Tubo de PVC rígido soldável marrom, DN= 25 mm, (3/4´), inclusive conexões</t>
  </si>
  <si>
    <t>Tubo de PVC rígido soldável marrom, DN= 32 mm, (1´), inclusive conexões</t>
  </si>
  <si>
    <t>Tubo de PVC rígido soldável marrom, DN= 50 mm, (1 1/2´), inclusive conexões</t>
  </si>
  <si>
    <t>Tubo de PVC rígido soldável marrom, DN= 60 mm, (2´), inclusive conexões</t>
  </si>
  <si>
    <t>19.1</t>
  </si>
  <si>
    <t>19.2</t>
  </si>
  <si>
    <t>19.3</t>
  </si>
  <si>
    <t>19.4</t>
  </si>
  <si>
    <t>19.5</t>
  </si>
  <si>
    <t>19.6</t>
  </si>
  <si>
    <t>19.7</t>
  </si>
  <si>
    <t>19.8</t>
  </si>
  <si>
    <t>Cotovelo 45º, PVC, DN 25mm, instalado em ramal ou subramal de água fornecimento e instalação</t>
  </si>
  <si>
    <t>Cotovelo 45º, PVC, DN 32mm, instalado em ramal ou subramal de água fornecimento e instalação</t>
  </si>
  <si>
    <t>Cotovelo 45º, PVC, DN 50mm, instalado em ramal ou subramal de água fornecimento e instalação</t>
  </si>
  <si>
    <t>Cotovelo 45º, PVC, DN 60mm, instalado em ramal ou subramal de água fornecimento e instalação</t>
  </si>
  <si>
    <t>Te, PVC, DN 25mm, instalado em ramal ou subramal de água fornecimento e instalação</t>
  </si>
  <si>
    <t>Te, PVC, DN 32mm, instalado em ramal ou subramal de água fornecimento e instalação</t>
  </si>
  <si>
    <t>Te, PVC, DN 50mm, instalado em ramal ou subramal de água fornecimento e instalação</t>
  </si>
  <si>
    <t>Te, PVC, DN 60mm, instalado em ramal ou subramal de água fornecimento e instalação</t>
  </si>
  <si>
    <t>Joelho 90 graus com bucha de latão, PVC, soldável DN 25mm, X 3/4 instalado em ramal ou subramal de água, fornecimento e instalação</t>
  </si>
  <si>
    <t>União PVC, soldável 25mm, para água fria predial instalado em ramal ou subramal de água, fornecimento e instalação</t>
  </si>
  <si>
    <t>Luva de redução soldável PVC 25mm X 20mm, para água fria predial instalado em ramal ou subramal de água, fornecimento e instalação</t>
  </si>
  <si>
    <t>Luva soldável PVC 25mm, para água fria predial instalado em ramal ou subramal de água, fornecimento e instalação</t>
  </si>
  <si>
    <t>Luva soldável PVC 32mm, para água fria predial instalado em ramal ou subramal de água, fornecimento e instalação</t>
  </si>
  <si>
    <t>Luva soldável PVC 50mm, para água fria predial instalado em ramal ou subramal de água, fornecimento e instalação</t>
  </si>
  <si>
    <t>Luva soldável PVC 60mm, para água fria predial instalado em ramal ou subramal de água, fornecimento e instalação</t>
  </si>
  <si>
    <t>Adaptador curto com bolsa e rosca para registro, PVC soldável DN 50mm x 1.1/2" instalação em prumada de água fornecimento e instalação</t>
  </si>
  <si>
    <t>Adaptador PVC soldável, com flanges livres, 50mm x 1.1/2" para caixa d´água fornecimento e instalação</t>
  </si>
  <si>
    <t>Adaptador PVC soldável, com flanges livres, 60mm x 2" para caixa d´água fornecimento e instalação</t>
  </si>
  <si>
    <t>48.03.01</t>
  </si>
  <si>
    <t>48.05.04</t>
  </si>
  <si>
    <t>Reservatório metálico cilíndrico horizontal - capacidade de 1.000 litros</t>
  </si>
  <si>
    <t>Torneira de boia, DN= 1 1/2´</t>
  </si>
  <si>
    <t>ÁGUA FRIA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</si>
  <si>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</si>
  <si>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</si>
  <si>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</si>
  <si>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</si>
  <si>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</si>
  <si>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</si>
  <si>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</si>
  <si>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</si>
  <si>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</si>
  <si>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</si>
  <si>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</si>
  <si>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</si>
  <si>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</si>
  <si>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</si>
  <si>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</si>
  <si>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</si>
  <si>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</si>
  <si>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</si>
  <si>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</si>
  <si>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</si>
  <si>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SISTEMA DE AQUECIMENTO SOLAR</t>
  </si>
  <si>
    <t>43.03.55</t>
  </si>
  <si>
    <t>Reservatório térmico horizontal em aço inoxidável AISI 304, capacidade de 500 litros</t>
  </si>
  <si>
    <t>INSTALAÇÕES DE ÁGUA QUENTE</t>
  </si>
  <si>
    <t>20.1</t>
  </si>
  <si>
    <t>20.2</t>
  </si>
  <si>
    <t>46.10.02</t>
  </si>
  <si>
    <t>46.10.03</t>
  </si>
  <si>
    <t>32.11.21</t>
  </si>
  <si>
    <t>32.11.22</t>
  </si>
  <si>
    <t>Tubo de cobre classe A, DN= 22mm (3/4´), inclusive conexões</t>
  </si>
  <si>
    <t>Tubo de cobre classe A, DN= 28mm (1´), inclusive conexões</t>
  </si>
  <si>
    <t>Cotovelo de 90º 28mm solda em cobre para água quente, fornecimento e instalação</t>
  </si>
  <si>
    <t>Cotovelo de 90º 22mm solda em cobre para água quente, fornecimento e instalação</t>
  </si>
  <si>
    <t>Te 28mm solda em cobre para água quente, fornecimento e instalação</t>
  </si>
  <si>
    <t>Isolamento térmico em polietileno expandido, espessura de 5 mm, para tubulação de 3/4´ (22 mm)</t>
  </si>
  <si>
    <t>Isolamento térmico em polietileno expandido, espessura de 5 mm, para tubulação de 1´ (28 mm)</t>
  </si>
  <si>
    <t>21.1</t>
  </si>
  <si>
    <t>21.2</t>
  </si>
  <si>
    <t>21.3</t>
  </si>
  <si>
    <t>21.4</t>
  </si>
  <si>
    <t>21.5</t>
  </si>
  <si>
    <t>21.6</t>
  </si>
  <si>
    <t>21.7</t>
  </si>
  <si>
    <t>INSTALAÇÕES DE GÁS</t>
  </si>
  <si>
    <t>47.01.18</t>
  </si>
  <si>
    <t>45.02.04</t>
  </si>
  <si>
    <t>Válvula de esfera monobloco em latão fundido passagem plena, acionamento com alavanca, DN= 3/4´</t>
  </si>
  <si>
    <t>Entrada completa de gás GLP com 2 cilindros de 45 kg</t>
  </si>
  <si>
    <t>22.1</t>
  </si>
  <si>
    <t>22.2</t>
  </si>
  <si>
    <t>22.3</t>
  </si>
  <si>
    <t>22.4</t>
  </si>
  <si>
    <t>22.5</t>
  </si>
  <si>
    <t>INSTALAÇÕES DE ESGOTO</t>
  </si>
  <si>
    <t>Sistema de tratamento fabricado em tanques de PRFV (plástico reforçado com fibra de vidro) com alta proteção química. Sistema para atender 1.600L/dia de esgoto de acordo com os parâmetros da NBR 12.969 - com eficiência de tratamento de efluentes superior a 90%</t>
  </si>
  <si>
    <t>23.1</t>
  </si>
  <si>
    <t>Caixa de inspeção de esgoto ref. tigre ou equivalente técnico</t>
  </si>
  <si>
    <t>46.02.010</t>
  </si>
  <si>
    <t>Tubo de PVC rígido branco, pontas lisas, soldável, linha esgoto série normal, DN= 40 mm, inclusive conexões</t>
  </si>
  <si>
    <t>46.02.070</t>
  </si>
  <si>
    <t>Tubo de PVC rígido branco PxB com virola e anel de borracha, linha esgoto série normal, DN= 100 mm, inclusive conexões</t>
  </si>
  <si>
    <t>Joelho 90 graus de PVC série R diam. 100mm, fornecimento e instalação</t>
  </si>
  <si>
    <t>Joelho 90 graus de PVC série R diam. 50mm, fornecimento e instalação</t>
  </si>
  <si>
    <t>Joelho 90 graus de PVC série R diam. 40mm, fornecimento e instalação</t>
  </si>
  <si>
    <t>Joelho 45 graus de PVC série R diam. 100mm, fornecimento e instalação</t>
  </si>
  <si>
    <t>Joelho 45 graus de PVC série R diam. 50mm, fornecimento e instalação</t>
  </si>
  <si>
    <t>Junção simples de PVC série R diam. 100mm, fornecimento e instalação</t>
  </si>
  <si>
    <t>Junção simples de PVC série R diam. 50mm, fornecimento e instalação</t>
  </si>
  <si>
    <t>Junção invertida de PVC série R diam. 75 x 50mm, fornecimento e instalação</t>
  </si>
  <si>
    <t>Te de PVC série R diam. 50mm, fornecimento e instalação</t>
  </si>
  <si>
    <t>Redução excêntrica de PVC série R diam. 75mm para 50mm, fornecimento e instalação</t>
  </si>
  <si>
    <t>Luvas de PVC série R diam. 100mm, fornecimento e instalação</t>
  </si>
  <si>
    <t>Luva de PVC série R diam. 50mm, fornecimento e instalação</t>
  </si>
  <si>
    <t>Luva de PVC série R diam. 40mm, fornecimento e instalação</t>
  </si>
  <si>
    <t>Caixa de gordura em PVC com cesto de limpeza ref. Tigre ou equivalente técnico dim 250x177x50mm</t>
  </si>
  <si>
    <t>Caixa sifonada de PVC rígido de 100 x 150 x 50 mm, com grelha</t>
  </si>
  <si>
    <t>49.01.020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</si>
  <si>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</si>
  <si>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</si>
  <si>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</si>
  <si>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</si>
  <si>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</si>
  <si>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</si>
  <si>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</si>
  <si>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</si>
  <si>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</si>
  <si>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</si>
  <si>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</si>
  <si>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</si>
  <si>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</si>
  <si>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</si>
  <si>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</si>
  <si>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</si>
  <si>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</si>
  <si>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</si>
  <si>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</si>
  <si>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Redução excêntrica de PVC série R diam. 100mm para 50mm, fornecimento e instalação</t>
  </si>
  <si>
    <t>ÁGUAS PLUVIAIS</t>
  </si>
  <si>
    <t>Tubo de PVC rígido PxB com virola e anel de borracha, linha esgoto série reforçada ´R´, DN= 100 mm, inclusive conexões</t>
  </si>
  <si>
    <t>46.03.050</t>
  </si>
  <si>
    <t>49.06.010</t>
  </si>
  <si>
    <t>Grelha hemisférica em ferro fundido de 4´</t>
  </si>
  <si>
    <t>24.1</t>
  </si>
  <si>
    <t>24.2</t>
  </si>
  <si>
    <t>24.3</t>
  </si>
  <si>
    <t>24.4</t>
  </si>
  <si>
    <t>Caixa de inspeção de águas pluviais ref. Tigre ou equivalente técnico</t>
  </si>
  <si>
    <t>Cisterna 2.800L equipada para água de chuva com 2 filtros e bomba 1/2CV ref. Aqualimp ou equivalente técnico</t>
  </si>
  <si>
    <t>24.5</t>
  </si>
  <si>
    <t>24.6</t>
  </si>
  <si>
    <t>SISTEMA DE COMBATE A INCÊNDIO</t>
  </si>
  <si>
    <t>50.10.120</t>
  </si>
  <si>
    <t>Extintor manual de pó químico seco ABC - capacidade de 6 kg</t>
  </si>
  <si>
    <t>25.1</t>
  </si>
  <si>
    <t>97.01.010</t>
  </si>
  <si>
    <t>Adesivo vinílico, padrão regulamentado, para sinalização de incêndio</t>
  </si>
  <si>
    <t>25.2</t>
  </si>
  <si>
    <t>25.3</t>
  </si>
  <si>
    <t>LIMPEZA</t>
  </si>
  <si>
    <t>26.1</t>
  </si>
  <si>
    <t>SERVIÇOS DE ADEQUAÇÕES E PRODUÇÕES EM MADEIRA</t>
  </si>
  <si>
    <t>ADEQUAÇÕES DE TELHADO</t>
  </si>
  <si>
    <t>ADEQUAÇÕES DE ESGOTO</t>
  </si>
  <si>
    <t>ADEQUAÇÕES DE SISTEMA DE AQUECIMENTO SOLAR</t>
  </si>
  <si>
    <t>ADEQUAÇÕES DE GUARDA-CORPO</t>
  </si>
  <si>
    <t>4.5</t>
  </si>
  <si>
    <t>4.6</t>
  </si>
  <si>
    <t>E.02.000.026760</t>
  </si>
  <si>
    <t>Prego diversas bitolas (referência 18 x 27)</t>
  </si>
  <si>
    <t>16.03.020</t>
  </si>
  <si>
    <t>Telhamento em cimento reforçado com fio sintético CRFS - perfil ondulado de 8 mm</t>
  </si>
  <si>
    <t>7.3</t>
  </si>
  <si>
    <t>7.4</t>
  </si>
  <si>
    <t>03.01.250</t>
  </si>
  <si>
    <t>Demolição mecanizada de pavimento ou piso em concreto, inclusive fragmentação e acomodação do material</t>
  </si>
  <si>
    <t>2.7</t>
  </si>
  <si>
    <t>2.8</t>
  </si>
  <si>
    <t>04.12.020</t>
  </si>
  <si>
    <t>Retirada das placas solares danificadas</t>
  </si>
  <si>
    <t>Coletor solar para aquecimento com 15 tubos a vácuo e suporte em alumínio</t>
  </si>
  <si>
    <t>A.01.000.020704</t>
  </si>
  <si>
    <t>Consultoria - Engenheiro pleno de civil - mão-de-obra consultiva</t>
  </si>
  <si>
    <t>1.6</t>
  </si>
  <si>
    <t>B.01.000.010118</t>
  </si>
  <si>
    <t>Encanador</t>
  </si>
  <si>
    <t>1.7</t>
  </si>
  <si>
    <t>B.01.000.010119</t>
  </si>
  <si>
    <t>Ajudante de encanador</t>
  </si>
  <si>
    <t>1.8</t>
  </si>
  <si>
    <t>B.01.000.010115</t>
  </si>
  <si>
    <t>Eletricista</t>
  </si>
  <si>
    <t>1.9</t>
  </si>
  <si>
    <t>B.01.000.010116</t>
  </si>
  <si>
    <t>Ajudante eletricista</t>
  </si>
  <si>
    <t>1.10</t>
  </si>
  <si>
    <t>46.01.020</t>
  </si>
  <si>
    <t>1.11</t>
  </si>
  <si>
    <t>46.29.020</t>
  </si>
  <si>
    <t>Tubo em polipropileno PPR, classe de pressão PN 20, DN= 25 mm</t>
  </si>
  <si>
    <t>1.12</t>
  </si>
  <si>
    <t>46.29.910</t>
  </si>
  <si>
    <t>Joelho 45° em polipropileno PPR, DN= 25 mm</t>
  </si>
  <si>
    <t>1.13</t>
  </si>
  <si>
    <t>46.30.020</t>
  </si>
  <si>
    <t>Joelho 90° em polipropileno PPR, DN=25 mm</t>
  </si>
  <si>
    <t>46.30.290</t>
  </si>
  <si>
    <t>Tê normal em polipropileno PPR, DN= 25 mm</t>
  </si>
  <si>
    <t>33.10.030</t>
  </si>
  <si>
    <t>Tinta acrílica antimofo em massa, inclusive preparo</t>
  </si>
  <si>
    <t>Projeto executivo de estrutura em formato A1 (escada/telhado/píer)</t>
  </si>
  <si>
    <t>Projeto executivo de instalações hidráulicas em formato A1 (esgoto e aquecimento)</t>
  </si>
  <si>
    <t>J.01.000.038014</t>
  </si>
  <si>
    <t>Lixa massa/madeira uso geral Norton, Alcar ou equivalente (médias)</t>
  </si>
  <si>
    <t>Madeira reparos gerais</t>
  </si>
  <si>
    <t xml:space="preserve">Retirada </t>
  </si>
  <si>
    <t>Coletor solar para aquecimento com 15 tubos a vácuo e suporte em alumínio (30 tubos para cada boyler de 500L)</t>
  </si>
  <si>
    <t>4.7</t>
  </si>
  <si>
    <t>Limpeza</t>
  </si>
  <si>
    <t>11.3</t>
  </si>
  <si>
    <t>11.4</t>
  </si>
  <si>
    <t>11.5</t>
  </si>
  <si>
    <t>FUNDAÇÕES SUPERFICIAIS CONTENÇÕES</t>
  </si>
  <si>
    <t>2.9</t>
  </si>
  <si>
    <t>2.10</t>
  </si>
  <si>
    <t>APOIO MOTORHOME</t>
  </si>
  <si>
    <t>27.1</t>
  </si>
  <si>
    <t>Vagas em pavimentação de pedra - demarcação de 4</t>
  </si>
  <si>
    <t>Local de despejo de esgoto</t>
  </si>
  <si>
    <t>54.01.400</t>
  </si>
  <si>
    <t>Abertura de caixa até 25 cm, inclui escavação, compactação, transporte e preparo do sub-leito</t>
  </si>
  <si>
    <t>10.02.020</t>
  </si>
  <si>
    <t>Armadura em tela soldada de aço</t>
  </si>
  <si>
    <t>11.01.100</t>
  </si>
  <si>
    <t>Concreto usinado, fck = 20,0 MPa</t>
  </si>
  <si>
    <t>17.03.040</t>
  </si>
  <si>
    <t>Cimentado desempenado e alisado (queimado)</t>
  </si>
  <si>
    <t>11.18.040</t>
  </si>
  <si>
    <t>Lastro de pedra britada</t>
  </si>
  <si>
    <t>27.2</t>
  </si>
  <si>
    <t>54.06.020</t>
  </si>
  <si>
    <t>Guia pré-moldada curva tipo PMSP 100 - fck 25 MPa</t>
  </si>
  <si>
    <t>28.1</t>
  </si>
  <si>
    <t>28.5</t>
  </si>
  <si>
    <t>28.2</t>
  </si>
  <si>
    <t>28.3</t>
  </si>
  <si>
    <t>28.4</t>
  </si>
  <si>
    <t>24.03.040</t>
  </si>
  <si>
    <t>Guarda-corpo tubular com tela em aço galvanizado, diâmetro de 1 1/2´</t>
  </si>
  <si>
    <t>28.6</t>
  </si>
  <si>
    <t>97.02.194</t>
  </si>
  <si>
    <t>28.7</t>
  </si>
  <si>
    <t>Placa de sinalização em PVC fotoluminescente, para indicar o local</t>
  </si>
  <si>
    <t>Energia e água nas vagas</t>
  </si>
  <si>
    <t>Tomada para uso externo, aquatic - Legrand ou equivalete técnico com tampa</t>
  </si>
  <si>
    <t>29.1</t>
  </si>
  <si>
    <t>29.2</t>
  </si>
  <si>
    <t xml:space="preserve">Poste baixo em madeira para fixação das tomadas e torneira </t>
  </si>
  <si>
    <t>29.3</t>
  </si>
  <si>
    <t>Caixa de embutir estanque para tomada eexterna</t>
  </si>
  <si>
    <t>44.03.400</t>
  </si>
  <si>
    <t>29.4</t>
  </si>
  <si>
    <t>Ítem</t>
  </si>
  <si>
    <t>Código CPOS</t>
  </si>
  <si>
    <t>Qt</t>
  </si>
  <si>
    <t>P.U.Mat</t>
  </si>
  <si>
    <t>P.U.MO</t>
  </si>
  <si>
    <t>P.Serv</t>
  </si>
  <si>
    <t xml:space="preserve">Projeto Executivo </t>
  </si>
  <si>
    <t>Instalação e transporte de equipamento de sondagem</t>
  </si>
  <si>
    <t>Fundações</t>
  </si>
  <si>
    <t>06.01.020</t>
  </si>
  <si>
    <t>07.10.020</t>
  </si>
  <si>
    <t>Espalhamento de solo em bota-fora com compactação sem controle</t>
  </si>
  <si>
    <t>09.01.020</t>
  </si>
  <si>
    <t>Lona plástica</t>
  </si>
  <si>
    <t>10.01.060</t>
  </si>
  <si>
    <t>Armadura em barra de aço CA-60 (A ou B) fyk= 600 MPa</t>
  </si>
  <si>
    <t>11.01.130</t>
  </si>
  <si>
    <t>Estrutura metálica e madeira</t>
  </si>
  <si>
    <t>15.03.030</t>
  </si>
  <si>
    <t>Fornecimento e montagem de estrutura tubular em aço com escada caracol interna</t>
  </si>
  <si>
    <t>s/cod</t>
  </si>
  <si>
    <t>Chapa em aço xadrez para revestimento de pisada da escada</t>
  </si>
  <si>
    <t>m2</t>
  </si>
  <si>
    <t>E.10.000.090472</t>
  </si>
  <si>
    <t>Cabo de aço galvanizado com alma de aço, diâmetro 5/16´ (7,94mm)</t>
  </si>
  <si>
    <t xml:space="preserve">Assoalho em Pinus tratado com CCA "Deck" para piso e bancos em tábuas </t>
  </si>
  <si>
    <t>Carpinteiro para execução de piso Deck e Bancos em madeira</t>
  </si>
  <si>
    <t>42.01.040</t>
  </si>
  <si>
    <t>Captor tipo Franklin, h= 300 mm, 4 pontos, 2 descidas, acabamento cromado</t>
  </si>
  <si>
    <t>42.04.040</t>
  </si>
  <si>
    <t>Apoio para mastro de diâmetro 2´ metálico, galvanizado,  com parafusos e flange</t>
  </si>
  <si>
    <t>42.04.120</t>
  </si>
  <si>
    <t>Mastro simples galvanizado de diâmetro 2´</t>
  </si>
  <si>
    <t>42.05.050</t>
  </si>
  <si>
    <t>Sinalizador de obstáculo simples, com célula fotoelétrica, LED 12Vcc, 5W</t>
  </si>
  <si>
    <t>42.05.210</t>
  </si>
  <si>
    <t>42.05.300</t>
  </si>
  <si>
    <t>Tampa para caixa de inspeção cilíndrica, aço galvanizado</t>
  </si>
  <si>
    <t>42.05.310</t>
  </si>
  <si>
    <t>Caixa de inspeção do terra cilíndrica em PVC rígido, diâmetro de 300 mm - h= 250 mm, fundo com brita</t>
  </si>
  <si>
    <t>4.8</t>
  </si>
  <si>
    <t>42.05.450</t>
  </si>
  <si>
    <t>Conector com rabicho e porca em latão para cabo de 16 a 35 mm²</t>
  </si>
  <si>
    <t>4.9</t>
  </si>
  <si>
    <t>42.05.560</t>
  </si>
  <si>
    <t>Cordoalha flexível `Jumpers´ de 25 x 300 mm, com 4 furos de 11 mm</t>
  </si>
  <si>
    <t>4.10</t>
  </si>
  <si>
    <t>42.20.190</t>
  </si>
  <si>
    <t>Solda exotérmica conexão cabo-haste em X sobreposto, bitola do cabo de 25mm² a 50mm² para haste de 5/8 e 3/4</t>
  </si>
  <si>
    <t>4.11</t>
  </si>
  <si>
    <t>39.04.060</t>
  </si>
  <si>
    <t>Cabo de cobre nu, têmpera mole, classe 2, de 25 mm²</t>
  </si>
  <si>
    <t>4.12</t>
  </si>
  <si>
    <t>4.13</t>
  </si>
  <si>
    <t>06.11.020</t>
  </si>
  <si>
    <t>Reaterro manual para simples regularização sem compactação</t>
  </si>
  <si>
    <t>4.14</t>
  </si>
  <si>
    <t>11.18.020</t>
  </si>
  <si>
    <t>Lastro de areia</t>
  </si>
  <si>
    <t>Fotovoltaico</t>
  </si>
  <si>
    <t>Kit energia fotovoltaico 60Wp e 180 Wh/dia, composto por placa fotovoltaica de 60Wp, controlador de carga de 5A 12, 24 ou 48Vcc e fiação</t>
  </si>
  <si>
    <t>Bateria estacionária selada 10 Ah/20 h</t>
  </si>
  <si>
    <t>suporte metálico para placa solar fotovoltaico até 50W com fixção em estrutura metálica</t>
  </si>
  <si>
    <t>Rack metálico blindado para acondicionar bateria e regulador de carga, com chaves, 40x40x30</t>
  </si>
  <si>
    <t xml:space="preserve">Tratamento de esgoto </t>
  </si>
  <si>
    <t>POUSADA ESQUILO</t>
  </si>
  <si>
    <t>49.08.250</t>
  </si>
  <si>
    <t>Caixa de inspeção esgoto</t>
  </si>
  <si>
    <t>55.02.010</t>
  </si>
  <si>
    <t>Limpeza de caixa de inspeção</t>
  </si>
  <si>
    <t>55.02.020</t>
  </si>
  <si>
    <t>Limpeza de fossa</t>
  </si>
  <si>
    <t>06.12.020</t>
  </si>
  <si>
    <t>Aterro manual apiloado de área interna com maço de 30 kg</t>
  </si>
  <si>
    <t>POUSADA PICA-PAU</t>
  </si>
  <si>
    <t>POUSADA ONÇA-PINTADA</t>
  </si>
  <si>
    <t>RESTAURANTE</t>
  </si>
  <si>
    <t>LICENÇAS A APROVAÇÕES</t>
  </si>
  <si>
    <t>01.28.610</t>
  </si>
  <si>
    <t>Outorga de direito de uso para poço profundo</t>
  </si>
  <si>
    <t>01.28.620</t>
  </si>
  <si>
    <t>C</t>
  </si>
  <si>
    <t>POUSADA LONTRA</t>
  </si>
  <si>
    <t>A</t>
  </si>
  <si>
    <t>BASE CAMPING E MOTORHOME</t>
  </si>
  <si>
    <t>B</t>
  </si>
  <si>
    <t>MIRANTE</t>
  </si>
  <si>
    <t>D</t>
  </si>
  <si>
    <t>TRATAMENTOS DE ESGOTO</t>
  </si>
  <si>
    <t>E</t>
  </si>
  <si>
    <t>ADMINISTRAÇÃO</t>
  </si>
  <si>
    <t>CUSTOS ADMNISTRAÇÃO LOCAL DAS OBRAS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</si>
  <si>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</si>
  <si>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</si>
  <si>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</si>
  <si>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</si>
  <si>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</si>
  <si>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</si>
  <si>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</si>
  <si>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</si>
  <si>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</si>
  <si>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</si>
  <si>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</si>
  <si>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</si>
  <si>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</si>
  <si>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</si>
  <si>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</si>
  <si>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</si>
  <si>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</si>
  <si>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</si>
  <si>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Balizador de energia solar e led para jardim</t>
  </si>
  <si>
    <t>29.5</t>
  </si>
  <si>
    <t>29.6</t>
  </si>
  <si>
    <t>40.04.460</t>
  </si>
  <si>
    <t>Parecer técnico junto a CETESB - fechamento de fossa e instalação de ETE</t>
  </si>
  <si>
    <t>02.09.030</t>
  </si>
  <si>
    <t>Limpeza manual do terreno, inclusive troncos até 5 cm de diâmetro, com caminhão à disposição, dentro da obra, até o raio de 1,0 km</t>
  </si>
  <si>
    <t>03.04.020</t>
  </si>
  <si>
    <t>Demolição manual de revestimento cerâmico, incluindo a base</t>
  </si>
  <si>
    <t>03.08.020</t>
  </si>
  <si>
    <t>Demolição manual de forro em estuque, inclusive sistema de fixação/tarugamento</t>
  </si>
  <si>
    <t>03.10.140</t>
  </si>
  <si>
    <t>Remoção de pintura em massa com lixamento</t>
  </si>
  <si>
    <t>04.02.020</t>
  </si>
  <si>
    <t>Retirada de peças lineares em madeira com seção até 60 cm²</t>
  </si>
  <si>
    <t>04.02.070</t>
  </si>
  <si>
    <t>Retirada de estrutura em madeira tesoura - telhas perfil qualquer</t>
  </si>
  <si>
    <t>04.09.020</t>
  </si>
  <si>
    <t>Retirada de esquadria metálica em geral</t>
  </si>
  <si>
    <t>04.08.020</t>
  </si>
  <si>
    <t>Retirada de folha de esquadria em madeira</t>
  </si>
  <si>
    <t>Transporte manual horizontal e/ou vertical de entulho até o local de despejo - ensacado</t>
  </si>
  <si>
    <t>05.07.060</t>
  </si>
  <si>
    <t>Remoção de entulho de obra com caçamba metálica - material rejeitado e misturado por vegetação, isopor, manta asfáltica e lã de vidro</t>
  </si>
  <si>
    <t>17.02.120</t>
  </si>
  <si>
    <t>Emboço comum</t>
  </si>
  <si>
    <t>17.02.020</t>
  </si>
  <si>
    <t>Chapisco</t>
  </si>
  <si>
    <t>15.01.310</t>
  </si>
  <si>
    <t>Estrutura em terças para telhas de barro</t>
  </si>
  <si>
    <t>16.02.045</t>
  </si>
  <si>
    <t>Telhas de barro colonial/paulista</t>
  </si>
  <si>
    <t>16.03.300</t>
  </si>
  <si>
    <t>Cumeeira normal em cimento reforçado com fio sintético CRFS - perfil ondulado</t>
  </si>
  <si>
    <t>Calha, rufo, afins em chapa galvanizada nº 24 - corte 0,50 m</t>
  </si>
  <si>
    <t>17.01.060</t>
  </si>
  <si>
    <t>Regularização de piso com nata de cimento e bianco</t>
  </si>
  <si>
    <t>18.11.042</t>
  </si>
  <si>
    <t>Revestimento em placa cerâmica esmaltada de 20x20 cm, tipo monocolor, assentado e rejuntado com argamassa industrializada</t>
  </si>
  <si>
    <t>2.11</t>
  </si>
  <si>
    <t>2.12</t>
  </si>
  <si>
    <t>22.01.010</t>
  </si>
  <si>
    <t>Forro em tábuas aparelhadas macho e fêmea de pinus</t>
  </si>
  <si>
    <t>23.09.040</t>
  </si>
  <si>
    <t>Porta lisa com batente madeira - 80 x 210 cm</t>
  </si>
  <si>
    <t>25.01.020</t>
  </si>
  <si>
    <t>Caixilho em alumínio fixo, sob medida</t>
  </si>
  <si>
    <t>26.01.080</t>
  </si>
  <si>
    <t>Vidro liso transparente de 6 mm</t>
  </si>
  <si>
    <t>28.01.020</t>
  </si>
  <si>
    <t>Ferragem completa com maçaneta tipo alavanca para porta externa com 1 folha</t>
  </si>
  <si>
    <t>28.01.040</t>
  </si>
  <si>
    <t>Ferragem completa com maçaneta tipo alavanca para porta interna com 1 folha</t>
  </si>
  <si>
    <t>32.16.070</t>
  </si>
  <si>
    <t>Impermeabilização em membrana à base de resina termoplástica e cimentos aditivados com reforço em tela poliéster</t>
  </si>
  <si>
    <t>33.01.280</t>
  </si>
  <si>
    <t>Reparo de trincas rasas até 5,0 mm de largura, na massa</t>
  </si>
  <si>
    <t>33.02.060</t>
  </si>
  <si>
    <t>Massa corrida a base de PVA</t>
  </si>
  <si>
    <t>33.10.010</t>
  </si>
  <si>
    <t>Tinta látex antimofo em massa, inclusive preparo</t>
  </si>
  <si>
    <t>33.10.050</t>
  </si>
  <si>
    <t>Tinta acrílica em massa, inclusive preparo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</si>
  <si>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</si>
  <si>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</si>
  <si>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</si>
  <si>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</si>
  <si>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</si>
  <si>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</si>
  <si>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</si>
  <si>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</si>
  <si>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</si>
  <si>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</si>
  <si>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37.25.090</t>
  </si>
  <si>
    <t>Disjuntor em caixa moldada tripolar, térmico e magnético fixos, tensão de isolamento 480/690V, de 10A a 60A</t>
  </si>
  <si>
    <t>38.04.040</t>
  </si>
  <si>
    <t>Eletroduto galvanizado, médio de 3/4´ - com acessórios</t>
  </si>
  <si>
    <t>39.02.016</t>
  </si>
  <si>
    <t>Cabo de cobre de 2,5 mm², isolamento 750 V - isolação em PVC 70°C</t>
  </si>
  <si>
    <t>40.04.450</t>
  </si>
  <si>
    <t>Tomada 2P+T de 10 A - 250 V, completa</t>
  </si>
  <si>
    <t>41.31.040</t>
  </si>
  <si>
    <t>Luminária LED retangular de sobrepor com difusor em acrílico translúcido, 4000 K, fluxo luminoso de 3317 a 3700 lm, potência de 31 a 37 W</t>
  </si>
  <si>
    <t>43.03.510</t>
  </si>
  <si>
    <t>Coletor em alumínio para sistema de aquecimento solar com área coletora até 2,00m²</t>
  </si>
  <si>
    <t>44.01.110</t>
  </si>
  <si>
    <t>Lavatório de louça com coluna</t>
  </si>
  <si>
    <t>44.20.280</t>
  </si>
  <si>
    <t>Tampa de plástico para bacia sanitária</t>
  </si>
  <si>
    <t>44.20.640</t>
  </si>
  <si>
    <t>46.07.020</t>
  </si>
  <si>
    <t>Tubo galvanizado DN= 3/4´, inclusive conexões</t>
  </si>
  <si>
    <t>46.09.050</t>
  </si>
  <si>
    <t>Joelho 45° em ferro fundido, linha predial tradicional, DN= 50 mm</t>
  </si>
  <si>
    <t>46.09.230</t>
  </si>
  <si>
    <t>Junção 45° em ferro fundido, linha predial tradicional, DN= 50 x 50 mm</t>
  </si>
  <si>
    <t>47.01.020</t>
  </si>
  <si>
    <t>Registro de gaveta em latão fundido sem acabamento, DN= 3/4´</t>
  </si>
  <si>
    <t>47.01.130</t>
  </si>
  <si>
    <t>48.20.020</t>
  </si>
  <si>
    <t>Limpeza de caixa d´água até 1.000 litros</t>
  </si>
  <si>
    <t>04.11.020</t>
  </si>
  <si>
    <t>Retirada de aparelho sanitário incluindo acessórios</t>
  </si>
  <si>
    <t>04.11.120</t>
  </si>
  <si>
    <t>Retirada de torneira ou chuveiro</t>
  </si>
  <si>
    <t>04.17.020</t>
  </si>
  <si>
    <t>Remoção de aparelho de iluminação ou projetor fixo em teto, piso ou parede</t>
  </si>
  <si>
    <t>2.23</t>
  </si>
  <si>
    <t>2.24</t>
  </si>
  <si>
    <t>2.25</t>
  </si>
  <si>
    <t>46.13.006</t>
  </si>
  <si>
    <t>MANGUEIRA em polietileno de alta densidade corrugado perfurado, DN= 2 1/2´, inclusive conexões</t>
  </si>
  <si>
    <t>40.05.120</t>
  </si>
  <si>
    <t>Interruptor com 2 teclas, 1 simples, 1 paralelo e placa</t>
  </si>
  <si>
    <t>40.06.060</t>
  </si>
  <si>
    <t>Condulete metálico de 1´</t>
  </si>
  <si>
    <t>41.13.180</t>
  </si>
  <si>
    <t>Luminária blindada, arandela 45° e 90°, para lâmpada fluorescente compacta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</si>
  <si>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</si>
  <si>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</si>
  <si>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</si>
  <si>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</si>
  <si>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</si>
  <si>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</si>
  <si>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</si>
  <si>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</si>
  <si>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</si>
  <si>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</si>
  <si>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</si>
  <si>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</si>
  <si>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</si>
  <si>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</si>
  <si>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</si>
  <si>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</si>
  <si>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</si>
  <si>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</si>
  <si>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</si>
  <si>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55.01.030</t>
  </si>
  <si>
    <t>Limpeza complementar com hidrojateamento</t>
  </si>
  <si>
    <t>97.03.010</t>
  </si>
  <si>
    <t>Sinalização com pictograma em tinta acrílica</t>
  </si>
  <si>
    <t>BASE BARRA GRANDE / BASE ALECRIM / BASE GUAPIRUVU</t>
  </si>
  <si>
    <t>2.26</t>
  </si>
  <si>
    <t>28.20.413</t>
  </si>
  <si>
    <t>Dobradiça em latão cromado reforçada de 3 1/2" x 3", para porta de até 35 kg</t>
  </si>
  <si>
    <t>F</t>
  </si>
  <si>
    <t>G</t>
  </si>
  <si>
    <t>MANUTENÇÕES BASE BARRA GRANDE/ALECRIM/GUAPURUVU</t>
  </si>
  <si>
    <t>Serviços preliminares</t>
  </si>
  <si>
    <t>Manutenção e adequações gerais</t>
  </si>
  <si>
    <t>Manutenção e adequações de elétrica e hidráulica</t>
  </si>
  <si>
    <t>Serviços finais</t>
  </si>
  <si>
    <t>06.02.020</t>
  </si>
  <si>
    <t>Escavação manual em solo de 1ª e 2ª categoria em vala ou cava até 1,50 m</t>
  </si>
  <si>
    <t>17.01.040</t>
  </si>
  <si>
    <t>Lastro de concreto impermeabilizado</t>
  </si>
  <si>
    <t>06.11.060</t>
  </si>
  <si>
    <t>Reaterro manual com adição de 2% de cimento</t>
  </si>
  <si>
    <t>49.14.010</t>
  </si>
  <si>
    <t>Fossa séptica câmara única com anéis pré-moldados em concreto, diâmetro externo de 1,50 m, altura útil de 1,50 m</t>
  </si>
  <si>
    <t>01.28.580</t>
  </si>
  <si>
    <t>Laje de proteção em concreto armado para poço profundo (área mínimo de 3,00 m²)</t>
  </si>
  <si>
    <t>01.28.590</t>
  </si>
  <si>
    <t>Lacre do poço profundo (tampa)</t>
  </si>
  <si>
    <t>49.13.010</t>
  </si>
  <si>
    <t>Filtro biológico anaeróbio com anéis pré-moldados de concreto diâmetro de 1,40 m - h= 2,00 m</t>
  </si>
  <si>
    <t xml:space="preserve">FOSSA SÉPTICA   </t>
  </si>
  <si>
    <t>FLTRO ANAERÓBIO</t>
  </si>
  <si>
    <t>SUMIDOURO</t>
  </si>
  <si>
    <t>FECHAMENTO FOSSA EXISTENTE</t>
  </si>
  <si>
    <t>14.02.040</t>
  </si>
  <si>
    <t>Alvenaria de elevação de 1 tijolo maciço comum</t>
  </si>
  <si>
    <t>ALOJAMENTO FEMININO</t>
  </si>
  <si>
    <t>ALOJAMENTO MASCULINO</t>
  </si>
  <si>
    <t>ALOJAMENTO GUARDA PARQUE</t>
  </si>
  <si>
    <t>RECEPÇÃO ADMINISTRAÇÃO</t>
  </si>
  <si>
    <t>MONITORIA AMBIENTAL</t>
  </si>
  <si>
    <t>CASA TÉCNICA</t>
  </si>
  <si>
    <t>SEDE DE PESQUISA</t>
  </si>
  <si>
    <t>VISITANTE REGIONAL</t>
  </si>
  <si>
    <t>FROTA/MANUTENÇÃO/LAVANDERIA</t>
  </si>
  <si>
    <t>QUIOSQUES</t>
  </si>
  <si>
    <t>CASA APOIO GESTÃO</t>
  </si>
  <si>
    <t>GUARITA RIBEIRÃO GRANDE</t>
  </si>
  <si>
    <t>PORTARIA GUAPIARA</t>
  </si>
  <si>
    <t>VIVEIRO</t>
  </si>
  <si>
    <t>DOMICÍLIO ELISEU</t>
  </si>
  <si>
    <t>DOMICÍLIO RITA</t>
  </si>
  <si>
    <t>DOMICÍLIO VIEIRA</t>
  </si>
  <si>
    <t>DOMICÍLIO BENEDITO</t>
  </si>
  <si>
    <t>DOMICÍLIO FAUSTINO</t>
  </si>
  <si>
    <t>DOMICÍLIO BENTO</t>
  </si>
  <si>
    <t>BASE ALECRIM</t>
  </si>
  <si>
    <t>BASE GUAPIRUVU</t>
  </si>
  <si>
    <t>BASE BARRA GRANDE</t>
  </si>
  <si>
    <t>49.14.020</t>
  </si>
  <si>
    <t>Fossa séptica câmara única com anéis pré-moldados em concreto, diâmetro externo de 2,50 m, altura útil de 2,50 m</t>
  </si>
  <si>
    <t>49.13.020</t>
  </si>
  <si>
    <t>Filtro biológico anaeróbio com anéis pré-moldados de concreto diâmetro de 2,00 m - h= 2,00 m</t>
  </si>
  <si>
    <t>10.3</t>
  </si>
  <si>
    <t>10.4</t>
  </si>
  <si>
    <t>10.5</t>
  </si>
  <si>
    <t>11.6</t>
  </si>
  <si>
    <t>11.7</t>
  </si>
  <si>
    <t>11.8</t>
  </si>
  <si>
    <t>11.9</t>
  </si>
  <si>
    <t>11.10</t>
  </si>
  <si>
    <t>11.11</t>
  </si>
  <si>
    <t>RECEPÇÃO/ADM.</t>
  </si>
  <si>
    <t>MONITORIA AMBINETAL</t>
  </si>
  <si>
    <t>CASA DE APOIO GESTÃO</t>
  </si>
  <si>
    <t>GUARITA RIBEIRÃP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</si>
</sst>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  <numFmt numFmtId="166" formatCode="&quot;R$ &quot;#,##0_);\(&quot;R$ &quot;#,##0\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Ecofont Vera Sans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theme="0"/>
      <name val="Calibri"/>
      <family val="2"/>
      <scheme val="minor"/>
    </font>
    <font>
      <sz val="11"/>
      <color theme="0"/>
      <name val="Ecofont Vera Sans"/>
      <family val="2"/>
    </font>
    <font>
      <sz val="11"/>
      <color rgb="FF006100"/>
      <name val="Calibri"/>
      <family val="2"/>
      <scheme val="minor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Ecofont Vera Sans"/>
      <family val="2"/>
    </font>
    <font>
      <sz val="11"/>
      <color rgb="FFFA7D00"/>
      <name val="Calibri"/>
      <family val="2"/>
      <scheme val="minor"/>
    </font>
    <font>
      <sz val="11"/>
      <color rgb="FFFA7D00"/>
      <name val="Ecofont Vera Sans"/>
      <family val="2"/>
    </font>
    <font>
      <sz val="11"/>
      <color rgb="FF3F3F76"/>
      <name val="Calibri"/>
      <family val="2"/>
      <scheme val="minor"/>
    </font>
    <font>
      <sz val="11"/>
      <color rgb="FF3F3F76"/>
      <name val="Ecofont Vera Sans"/>
      <family val="2"/>
    </font>
    <font>
      <sz val="11"/>
      <color rgb="FF9C0006"/>
      <name val="Calibri"/>
      <family val="2"/>
      <scheme val="minor"/>
    </font>
    <font>
      <sz val="11"/>
      <color rgb="FF9C0006"/>
      <name val="Ecofont Vera Sans"/>
      <family val="2"/>
    </font>
    <font>
      <sz val="11"/>
      <color rgb="FF9C6500"/>
      <name val="Calibri"/>
      <family val="2"/>
      <scheme val="minor"/>
    </font>
    <font>
      <sz val="11"/>
      <color rgb="FF9C6500"/>
      <name val="Ecofont Vera Sans"/>
      <family val="2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  <scheme val="minor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u/>
      <sz val="11"/>
      <name val="Ecofont Vera Sans"/>
      <family val="2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name val="Ecofont Vera Sans"/>
      <family val="2"/>
    </font>
    <font>
      <b/>
      <sz val="11"/>
      <color indexed="8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8"/>
      <name val="Ecofont Vera Sans"/>
      <family val="2"/>
    </font>
    <font>
      <b/>
      <sz val="8"/>
      <name val="Ecofont Vera Sans"/>
      <family val="2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1F711"/>
        <bgColor indexed="64"/>
      </patternFill>
    </fill>
    <fill>
      <patternFill patternType="solid">
        <fgColor rgb="FFF5F57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95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3" applyNumberFormat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13" fillId="22" borderId="4" applyNumberFormat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16" fillId="29" borderId="3" applyNumberFormat="0" applyAlignment="0" applyProtection="0"/>
    <xf numFmtId="0" fontId="17" fillId="29" borderId="3" applyNumberFormat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31" borderId="0" applyNumberFormat="0" applyBorder="0" applyAlignment="0" applyProtection="0"/>
    <xf numFmtId="0" fontId="2" fillId="0" borderId="0"/>
    <xf numFmtId="0" fontId="22" fillId="0" borderId="0"/>
    <xf numFmtId="0" fontId="4" fillId="0" borderId="0"/>
    <xf numFmtId="0" fontId="4" fillId="32" borderId="6" applyNumberFormat="0" applyFont="0" applyAlignment="0" applyProtection="0"/>
    <xf numFmtId="9" fontId="2" fillId="0" borderId="0" applyFont="0" applyFill="0" applyBorder="0" applyAlignment="0" applyProtection="0"/>
    <xf numFmtId="0" fontId="23" fillId="21" borderId="7" applyNumberFormat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1" applyNumberFormat="0" applyFill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2" fillId="0" borderId="0"/>
    <xf numFmtId="9" fontId="43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</cellStyleXfs>
  <cellXfs count="427">
    <xf numFmtId="0" fontId="0" fillId="0" borderId="0" xfId="0"/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4" fontId="38" fillId="0" borderId="0" xfId="0" applyNumberFormat="1" applyFont="1" applyFill="1" applyBorder="1" applyAlignment="1">
      <alignment horizontal="right" vertical="center" wrapText="1"/>
    </xf>
    <xf numFmtId="4" fontId="38" fillId="0" borderId="0" xfId="0" applyNumberFormat="1" applyFont="1" applyFill="1" applyAlignment="1">
      <alignment horizontal="left" vertical="center" wrapText="1"/>
    </xf>
    <xf numFmtId="4" fontId="39" fillId="0" borderId="0" xfId="85" applyNumberFormat="1" applyFont="1" applyFill="1" applyAlignment="1">
      <alignment vertical="center" wrapText="1"/>
    </xf>
    <xf numFmtId="0" fontId="39" fillId="33" borderId="0" xfId="0" applyFont="1" applyFill="1" applyAlignment="1" applyProtection="1">
      <alignment vertical="center" wrapText="1"/>
      <protection locked="0"/>
    </xf>
    <xf numFmtId="0" fontId="38" fillId="33" borderId="0" xfId="0" applyFont="1" applyFill="1" applyAlignment="1">
      <alignment horizontal="center" vertical="center" wrapText="1"/>
    </xf>
    <xf numFmtId="4" fontId="39" fillId="0" borderId="0" xfId="85" applyNumberFormat="1" applyFont="1" applyFill="1" applyAlignment="1">
      <alignment horizontal="left" vertical="center" wrapText="1"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 wrapText="1"/>
    </xf>
    <xf numFmtId="4" fontId="38" fillId="34" borderId="13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 wrapText="1"/>
    </xf>
    <xf numFmtId="43" fontId="39" fillId="0" borderId="16" xfId="89" applyNumberFormat="1" applyFont="1" applyFill="1" applyBorder="1" applyAlignment="1">
      <alignment vertical="center"/>
    </xf>
    <xf numFmtId="0" fontId="39" fillId="0" borderId="16" xfId="0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165" fontId="39" fillId="0" borderId="16" xfId="85" applyFont="1" applyFill="1" applyBorder="1" applyAlignment="1">
      <alignment horizontal="left" vertical="center" wrapText="1"/>
    </xf>
    <xf numFmtId="0" fontId="38" fillId="35" borderId="16" xfId="0" applyFont="1" applyFill="1" applyBorder="1" applyAlignment="1">
      <alignment horizontal="center" vertical="center" wrapText="1"/>
    </xf>
    <xf numFmtId="4" fontId="38" fillId="35" borderId="18" xfId="0" applyNumberFormat="1" applyFont="1" applyFill="1" applyBorder="1" applyAlignment="1">
      <alignment horizontal="left" vertical="center" wrapText="1"/>
    </xf>
    <xf numFmtId="0" fontId="38" fillId="35" borderId="19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29" xfId="0" applyFont="1" applyFill="1" applyBorder="1" applyAlignment="1">
      <alignment horizontal="center" vertical="center" wrapText="1"/>
    </xf>
    <xf numFmtId="4" fontId="38" fillId="34" borderId="24" xfId="0" applyNumberFormat="1" applyFont="1" applyFill="1" applyBorder="1" applyAlignment="1">
      <alignment horizontal="center" vertical="center" wrapText="1"/>
    </xf>
    <xf numFmtId="4" fontId="38" fillId="34" borderId="19" xfId="0" applyNumberFormat="1" applyFont="1" applyFill="1" applyBorder="1" applyAlignment="1">
      <alignment horizontal="center" vertical="center" wrapText="1"/>
    </xf>
    <xf numFmtId="4" fontId="38" fillId="34" borderId="29" xfId="0" applyNumberFormat="1" applyFont="1" applyFill="1" applyBorder="1" applyAlignment="1">
      <alignment horizontal="center" vertical="center" wrapText="1"/>
    </xf>
    <xf numFmtId="43" fontId="38" fillId="34" borderId="13" xfId="85" applyNumberFormat="1" applyFont="1" applyFill="1" applyBorder="1" applyAlignment="1">
      <alignment horizontal="center" vertical="center" wrapText="1"/>
    </xf>
    <xf numFmtId="43" fontId="38" fillId="34" borderId="14" xfId="85" applyNumberFormat="1" applyFont="1" applyFill="1" applyBorder="1" applyAlignment="1">
      <alignment horizontal="center" vertical="center" wrapText="1"/>
    </xf>
    <xf numFmtId="43" fontId="38" fillId="35" borderId="19" xfId="85" applyNumberFormat="1" applyFont="1" applyFill="1" applyBorder="1" applyAlignment="1">
      <alignment vertical="center" wrapText="1"/>
    </xf>
    <xf numFmtId="43" fontId="38" fillId="35" borderId="20" xfId="85" applyNumberFormat="1" applyFont="1" applyFill="1" applyBorder="1" applyAlignment="1">
      <alignment vertical="center" wrapText="1"/>
    </xf>
    <xf numFmtId="43" fontId="38" fillId="35" borderId="17" xfId="85" applyNumberFormat="1" applyFont="1" applyFill="1" applyBorder="1" applyAlignment="1">
      <alignment vertical="center" wrapText="1"/>
    </xf>
    <xf numFmtId="43" fontId="39" fillId="0" borderId="16" xfId="85" applyNumberFormat="1" applyFont="1" applyFill="1" applyBorder="1" applyAlignment="1">
      <alignment vertical="center" wrapText="1"/>
    </xf>
    <xf numFmtId="43" fontId="39" fillId="0" borderId="17" xfId="85" applyNumberFormat="1" applyFont="1" applyFill="1" applyBorder="1" applyAlignment="1">
      <alignment vertical="center" wrapText="1"/>
    </xf>
    <xf numFmtId="43" fontId="3" fillId="0" borderId="17" xfId="85" applyNumberFormat="1" applyFont="1" applyFill="1" applyBorder="1" applyAlignment="1">
      <alignment vertical="center" wrapText="1"/>
    </xf>
    <xf numFmtId="43" fontId="39" fillId="0" borderId="16" xfId="85" applyNumberFormat="1" applyFont="1" applyFill="1" applyBorder="1" applyAlignment="1" applyProtection="1">
      <alignment vertical="center" wrapText="1"/>
      <protection locked="0"/>
    </xf>
    <xf numFmtId="43" fontId="3" fillId="0" borderId="16" xfId="85" applyNumberFormat="1" applyFont="1" applyFill="1" applyBorder="1" applyAlignment="1">
      <alignment vertical="center" wrapText="1"/>
    </xf>
    <xf numFmtId="43" fontId="39" fillId="34" borderId="24" xfId="0" applyNumberFormat="1" applyFont="1" applyFill="1" applyBorder="1" applyAlignment="1">
      <alignment vertical="center" wrapText="1"/>
    </xf>
    <xf numFmtId="43" fontId="39" fillId="34" borderId="24" xfId="85" applyNumberFormat="1" applyFont="1" applyFill="1" applyBorder="1" applyAlignment="1">
      <alignment vertical="center" wrapText="1"/>
    </xf>
    <xf numFmtId="43" fontId="39" fillId="34" borderId="25" xfId="85" applyNumberFormat="1" applyFont="1" applyFill="1" applyBorder="1" applyAlignment="1">
      <alignment vertical="center" wrapText="1"/>
    </xf>
    <xf numFmtId="43" fontId="38" fillId="34" borderId="26" xfId="0" applyNumberFormat="1" applyFont="1" applyFill="1" applyBorder="1" applyAlignment="1">
      <alignment vertical="center" wrapText="1"/>
    </xf>
    <xf numFmtId="43" fontId="38" fillId="34" borderId="27" xfId="85" applyNumberFormat="1" applyFont="1" applyFill="1" applyBorder="1" applyAlignment="1">
      <alignment vertical="center" wrapText="1"/>
    </xf>
    <xf numFmtId="43" fontId="39" fillId="34" borderId="19" xfId="0" applyNumberFormat="1" applyFont="1" applyFill="1" applyBorder="1" applyAlignment="1">
      <alignment vertical="center" wrapText="1"/>
    </xf>
    <xf numFmtId="43" fontId="39" fillId="34" borderId="19" xfId="85" applyNumberFormat="1" applyFont="1" applyFill="1" applyBorder="1" applyAlignment="1">
      <alignment vertical="center" wrapText="1"/>
    </xf>
    <xf numFmtId="43" fontId="39" fillId="34" borderId="27" xfId="85" applyNumberFormat="1" applyFont="1" applyFill="1" applyBorder="1" applyAlignment="1">
      <alignment vertical="center" wrapText="1"/>
    </xf>
    <xf numFmtId="43" fontId="39" fillId="34" borderId="29" xfId="0" applyNumberFormat="1" applyFont="1" applyFill="1" applyBorder="1" applyAlignment="1">
      <alignment vertical="center" wrapText="1"/>
    </xf>
    <xf numFmtId="43" fontId="39" fillId="34" borderId="29" xfId="85" applyNumberFormat="1" applyFont="1" applyFill="1" applyBorder="1" applyAlignment="1">
      <alignment vertical="center" wrapText="1"/>
    </xf>
    <xf numFmtId="43" fontId="38" fillId="34" borderId="30" xfId="0" applyNumberFormat="1" applyFont="1" applyFill="1" applyBorder="1" applyAlignment="1">
      <alignment vertical="center" wrapText="1"/>
    </xf>
    <xf numFmtId="43" fontId="38" fillId="34" borderId="28" xfId="0" applyNumberFormat="1" applyFont="1" applyFill="1" applyBorder="1" applyAlignment="1">
      <alignment vertical="center" wrapText="1"/>
    </xf>
    <xf numFmtId="43" fontId="38" fillId="34" borderId="30" xfId="85" applyNumberFormat="1" applyFont="1" applyFill="1" applyBorder="1" applyAlignment="1">
      <alignment vertical="center" wrapText="1"/>
    </xf>
    <xf numFmtId="43" fontId="39" fillId="0" borderId="0" xfId="0" applyNumberFormat="1" applyFont="1" applyBorder="1" applyAlignment="1">
      <alignment vertical="center" wrapText="1"/>
    </xf>
    <xf numFmtId="43" fontId="38" fillId="0" borderId="0" xfId="85" applyNumberFormat="1" applyFont="1" applyFill="1" applyBorder="1" applyAlignment="1">
      <alignment vertical="center" wrapText="1"/>
    </xf>
    <xf numFmtId="43" fontId="39" fillId="0" borderId="0" xfId="85" applyNumberFormat="1" applyFont="1" applyFill="1" applyBorder="1" applyAlignment="1">
      <alignment vertical="center" wrapText="1"/>
    </xf>
    <xf numFmtId="43" fontId="39" fillId="0" borderId="0" xfId="85" applyNumberFormat="1" applyFont="1" applyFill="1" applyAlignment="1">
      <alignment vertical="center" wrapText="1"/>
    </xf>
    <xf numFmtId="43" fontId="38" fillId="0" borderId="0" xfId="85" applyNumberFormat="1" applyFont="1" applyFill="1" applyAlignment="1">
      <alignment vertical="center" wrapText="1"/>
    </xf>
    <xf numFmtId="43" fontId="39" fillId="0" borderId="16" xfId="0" applyNumberFormat="1" applyFont="1" applyFill="1" applyBorder="1" applyAlignment="1">
      <alignment vertical="center" wrapText="1"/>
    </xf>
    <xf numFmtId="43" fontId="39" fillId="0" borderId="16" xfId="90" quotePrefix="1" applyNumberFormat="1" applyFont="1" applyFill="1" applyBorder="1" applyAlignment="1" applyProtection="1">
      <alignment vertical="center" wrapText="1"/>
    </xf>
    <xf numFmtId="43" fontId="39" fillId="0" borderId="17" xfId="90" applyNumberFormat="1" applyFont="1" applyFill="1" applyBorder="1" applyAlignment="1" applyProtection="1">
      <alignment vertical="center" wrapText="1"/>
    </xf>
    <xf numFmtId="43" fontId="38" fillId="34" borderId="23" xfId="0" applyNumberFormat="1" applyFont="1" applyFill="1" applyBorder="1" applyAlignment="1">
      <alignment vertical="center" wrapText="1"/>
    </xf>
    <xf numFmtId="43" fontId="38" fillId="34" borderId="25" xfId="85" applyNumberFormat="1" applyFont="1" applyFill="1" applyBorder="1" applyAlignment="1">
      <alignment vertical="center" wrapText="1"/>
    </xf>
    <xf numFmtId="0" fontId="38" fillId="35" borderId="15" xfId="0" applyFont="1" applyFill="1" applyBorder="1" applyAlignment="1">
      <alignment horizontal="left" vertical="center"/>
    </xf>
    <xf numFmtId="0" fontId="39" fillId="0" borderId="15" xfId="0" applyFont="1" applyFill="1" applyBorder="1" applyAlignment="1">
      <alignment horizontal="left" vertical="center"/>
    </xf>
    <xf numFmtId="0" fontId="39" fillId="34" borderId="23" xfId="0" applyFont="1" applyFill="1" applyBorder="1" applyAlignment="1">
      <alignment horizontal="left" vertical="center"/>
    </xf>
    <xf numFmtId="0" fontId="39" fillId="34" borderId="26" xfId="0" applyFont="1" applyFill="1" applyBorder="1" applyAlignment="1">
      <alignment horizontal="left" vertical="center"/>
    </xf>
    <xf numFmtId="0" fontId="39" fillId="34" borderId="28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" fontId="38" fillId="34" borderId="24" xfId="0" applyNumberFormat="1" applyFont="1" applyFill="1" applyBorder="1" applyAlignment="1">
      <alignment horizontal="center" vertical="center"/>
    </xf>
    <xf numFmtId="4" fontId="38" fillId="34" borderId="19" xfId="0" applyNumberFormat="1" applyFont="1" applyFill="1" applyBorder="1" applyAlignment="1">
      <alignment horizontal="center" vertical="center"/>
    </xf>
    <xf numFmtId="4" fontId="38" fillId="34" borderId="29" xfId="0" applyNumberFormat="1" applyFont="1" applyFill="1" applyBorder="1" applyAlignment="1">
      <alignment horizontal="center" vertical="center"/>
    </xf>
    <xf numFmtId="43" fontId="39" fillId="0" borderId="0" xfId="0" applyNumberFormat="1" applyFont="1" applyBorder="1" applyAlignment="1">
      <alignment vertical="center"/>
    </xf>
    <xf numFmtId="43" fontId="39" fillId="0" borderId="0" xfId="0" quotePrefix="1" applyNumberFormat="1" applyFont="1" applyBorder="1" applyAlignment="1">
      <alignment vertical="center"/>
    </xf>
    <xf numFmtId="43" fontId="38" fillId="34" borderId="37" xfId="0" applyNumberFormat="1" applyFont="1" applyFill="1" applyBorder="1" applyAlignment="1">
      <alignment horizontal="center" vertical="center"/>
    </xf>
    <xf numFmtId="43" fontId="38" fillId="34" borderId="34" xfId="0" applyNumberFormat="1" applyFont="1" applyFill="1" applyBorder="1" applyAlignment="1">
      <alignment horizontal="center" vertical="center"/>
    </xf>
    <xf numFmtId="43" fontId="38" fillId="34" borderId="12" xfId="0" applyNumberFormat="1" applyFont="1" applyFill="1" applyBorder="1" applyAlignment="1">
      <alignment horizontal="right" vertical="center"/>
    </xf>
    <xf numFmtId="43" fontId="38" fillId="34" borderId="15" xfId="0" applyNumberFormat="1" applyFont="1" applyFill="1" applyBorder="1" applyAlignment="1">
      <alignment horizontal="right" vertical="center"/>
    </xf>
    <xf numFmtId="43" fontId="38" fillId="34" borderId="32" xfId="0" applyNumberFormat="1" applyFont="1" applyFill="1" applyBorder="1" applyAlignment="1">
      <alignment horizontal="right" vertical="center"/>
    </xf>
    <xf numFmtId="43" fontId="38" fillId="0" borderId="0" xfId="0" applyNumberFormat="1" applyFont="1" applyBorder="1" applyAlignment="1">
      <alignment horizontal="right" vertical="center"/>
    </xf>
    <xf numFmtId="0" fontId="38" fillId="34" borderId="38" xfId="0" applyFont="1" applyFill="1" applyBorder="1" applyAlignment="1">
      <alignment horizontal="center" vertical="center"/>
    </xf>
    <xf numFmtId="0" fontId="38" fillId="34" borderId="42" xfId="0" applyFont="1" applyFill="1" applyBorder="1" applyAlignment="1">
      <alignment horizontal="center" vertical="center" wrapText="1"/>
    </xf>
    <xf numFmtId="4" fontId="38" fillId="34" borderId="42" xfId="0" applyNumberFormat="1" applyFont="1" applyFill="1" applyBorder="1" applyAlignment="1">
      <alignment horizontal="center" vertical="center" wrapText="1"/>
    </xf>
    <xf numFmtId="4" fontId="38" fillId="35" borderId="19" xfId="0" quotePrefix="1" applyNumberFormat="1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43" fontId="39" fillId="33" borderId="16" xfId="89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4" fontId="38" fillId="0" borderId="2" xfId="0" applyNumberFormat="1" applyFont="1" applyFill="1" applyBorder="1" applyAlignment="1">
      <alignment horizontal="left" vertical="center" wrapText="1"/>
    </xf>
    <xf numFmtId="43" fontId="39" fillId="0" borderId="2" xfId="85" applyNumberFormat="1" applyFont="1" applyFill="1" applyBorder="1" applyAlignment="1">
      <alignment vertical="center" wrapText="1"/>
    </xf>
    <xf numFmtId="43" fontId="38" fillId="0" borderId="2" xfId="85" applyNumberFormat="1" applyFont="1" applyFill="1" applyBorder="1" applyAlignment="1">
      <alignment vertical="center" wrapText="1"/>
    </xf>
    <xf numFmtId="4" fontId="40" fillId="0" borderId="0" xfId="85" applyNumberFormat="1" applyFont="1" applyFill="1" applyAlignment="1">
      <alignment horizontal="left" vertical="center" wrapText="1"/>
    </xf>
    <xf numFmtId="43" fontId="3" fillId="0" borderId="16" xfId="0" applyNumberFormat="1" applyFont="1" applyBorder="1" applyAlignment="1">
      <alignment vertical="center"/>
    </xf>
    <xf numFmtId="43" fontId="3" fillId="0" borderId="33" xfId="0" applyNumberFormat="1" applyFont="1" applyBorder="1" applyAlignment="1">
      <alignment vertical="center"/>
    </xf>
    <xf numFmtId="43" fontId="3" fillId="0" borderId="33" xfId="85" applyNumberFormat="1" applyFont="1" applyBorder="1" applyAlignment="1">
      <alignment vertical="center"/>
    </xf>
    <xf numFmtId="43" fontId="38" fillId="34" borderId="42" xfId="85" applyNumberFormat="1" applyFont="1" applyFill="1" applyBorder="1" applyAlignment="1">
      <alignment horizontal="center" vertical="center"/>
    </xf>
    <xf numFmtId="43" fontId="38" fillId="34" borderId="39" xfId="85" applyNumberFormat="1" applyFont="1" applyFill="1" applyBorder="1" applyAlignment="1">
      <alignment horizontal="center" vertical="center"/>
    </xf>
    <xf numFmtId="43" fontId="38" fillId="35" borderId="19" xfId="85" applyNumberFormat="1" applyFont="1" applyFill="1" applyBorder="1" applyAlignment="1">
      <alignment vertical="center"/>
    </xf>
    <xf numFmtId="43" fontId="38" fillId="35" borderId="27" xfId="85" applyNumberFormat="1" applyFont="1" applyFill="1" applyBorder="1" applyAlignment="1">
      <alignment vertical="center"/>
    </xf>
    <xf numFmtId="43" fontId="3" fillId="33" borderId="16" xfId="0" applyNumberFormat="1" applyFont="1" applyFill="1" applyBorder="1" applyAlignment="1">
      <alignment vertical="center"/>
    </xf>
    <xf numFmtId="43" fontId="39" fillId="0" borderId="17" xfId="85" applyNumberFormat="1" applyFont="1" applyFill="1" applyBorder="1" applyAlignment="1">
      <alignment vertical="center"/>
    </xf>
    <xf numFmtId="43" fontId="39" fillId="0" borderId="33" xfId="85" applyNumberFormat="1" applyFont="1" applyFill="1" applyBorder="1" applyAlignment="1">
      <alignment vertical="center"/>
    </xf>
    <xf numFmtId="43" fontId="39" fillId="0" borderId="34" xfId="85" applyNumberFormat="1" applyFont="1" applyFill="1" applyBorder="1" applyAlignment="1">
      <alignment vertical="center"/>
    </xf>
    <xf numFmtId="43" fontId="38" fillId="0" borderId="0" xfId="85" applyNumberFormat="1" applyFont="1" applyFill="1" applyAlignment="1">
      <alignment vertical="center"/>
    </xf>
    <xf numFmtId="43" fontId="38" fillId="0" borderId="0" xfId="0" applyNumberFormat="1" applyFont="1" applyFill="1" applyBorder="1" applyAlignment="1">
      <alignment vertical="center"/>
    </xf>
    <xf numFmtId="43" fontId="38" fillId="0" borderId="0" xfId="0" applyNumberFormat="1" applyFont="1" applyFill="1" applyAlignment="1">
      <alignment vertical="center"/>
    </xf>
    <xf numFmtId="0" fontId="39" fillId="33" borderId="15" xfId="0" applyFont="1" applyFill="1" applyBorder="1" applyAlignment="1">
      <alignment horizontal="left" vertical="center"/>
    </xf>
    <xf numFmtId="0" fontId="39" fillId="0" borderId="32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43" fontId="3" fillId="0" borderId="19" xfId="0" applyNumberFormat="1" applyFont="1" applyBorder="1" applyAlignment="1">
      <alignment vertical="center"/>
    </xf>
    <xf numFmtId="43" fontId="39" fillId="0" borderId="27" xfId="85" applyNumberFormat="1" applyFont="1" applyFill="1" applyBorder="1" applyAlignment="1">
      <alignment vertical="center"/>
    </xf>
    <xf numFmtId="0" fontId="39" fillId="0" borderId="18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/>
    </xf>
    <xf numFmtId="43" fontId="39" fillId="0" borderId="19" xfId="0" applyNumberFormat="1" applyFont="1" applyFill="1" applyBorder="1" applyAlignment="1">
      <alignment vertical="center" wrapText="1"/>
    </xf>
    <xf numFmtId="43" fontId="39" fillId="0" borderId="19" xfId="89" applyNumberFormat="1" applyFont="1" applyFill="1" applyBorder="1" applyAlignment="1">
      <alignment vertical="center"/>
    </xf>
    <xf numFmtId="43" fontId="39" fillId="0" borderId="20" xfId="90" quotePrefix="1" applyNumberFormat="1" applyFont="1" applyFill="1" applyBorder="1" applyAlignment="1" applyProtection="1">
      <alignment vertical="center" wrapText="1"/>
    </xf>
    <xf numFmtId="43" fontId="39" fillId="0" borderId="19" xfId="85" applyNumberFormat="1" applyFont="1" applyFill="1" applyBorder="1" applyAlignment="1">
      <alignment vertical="center" wrapText="1"/>
    </xf>
    <xf numFmtId="43" fontId="3" fillId="0" borderId="20" xfId="85" applyNumberFormat="1" applyFont="1" applyFill="1" applyBorder="1" applyAlignment="1">
      <alignment vertical="center" wrapText="1"/>
    </xf>
    <xf numFmtId="43" fontId="39" fillId="0" borderId="20" xfId="85" applyNumberFormat="1" applyFont="1" applyFill="1" applyBorder="1" applyAlignment="1">
      <alignment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vertical="center" wrapText="1"/>
    </xf>
    <xf numFmtId="43" fontId="39" fillId="0" borderId="16" xfId="85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" fontId="39" fillId="0" borderId="2" xfId="0" quotePrefix="1" applyNumberFormat="1" applyFont="1" applyFill="1" applyBorder="1" applyAlignment="1">
      <alignment horizontal="left" vertical="center" wrapText="1"/>
    </xf>
    <xf numFmtId="43" fontId="39" fillId="0" borderId="2" xfId="85" applyNumberFormat="1" applyFont="1" applyFill="1" applyBorder="1" applyAlignment="1">
      <alignment vertical="center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left" vertical="center" wrapText="1"/>
    </xf>
    <xf numFmtId="43" fontId="39" fillId="33" borderId="16" xfId="85" applyNumberFormat="1" applyFont="1" applyFill="1" applyBorder="1" applyAlignment="1">
      <alignment vertical="center" wrapText="1"/>
    </xf>
    <xf numFmtId="43" fontId="3" fillId="33" borderId="17" xfId="85" applyNumberFormat="1" applyFont="1" applyFill="1" applyBorder="1" applyAlignment="1">
      <alignment vertical="center" wrapText="1"/>
    </xf>
    <xf numFmtId="43" fontId="5" fillId="33" borderId="16" xfId="0" applyNumberFormat="1" applyFont="1" applyFill="1" applyBorder="1" applyAlignment="1">
      <alignment vertical="center" wrapText="1"/>
    </xf>
    <xf numFmtId="43" fontId="39" fillId="33" borderId="16" xfId="85" applyNumberFormat="1" applyFont="1" applyFill="1" applyBorder="1" applyAlignment="1" applyProtection="1">
      <alignment vertical="center" wrapText="1"/>
      <protection locked="0"/>
    </xf>
    <xf numFmtId="43" fontId="3" fillId="33" borderId="16" xfId="85" applyNumberFormat="1" applyFont="1" applyFill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19" xfId="0" applyFont="1" applyBorder="1" applyAlignment="1">
      <alignment horizontal="center" vertical="center"/>
    </xf>
    <xf numFmtId="43" fontId="39" fillId="33" borderId="19" xfId="85" applyNumberFormat="1" applyFont="1" applyFill="1" applyBorder="1" applyAlignment="1">
      <alignment vertical="center" wrapText="1"/>
    </xf>
    <xf numFmtId="43" fontId="39" fillId="0" borderId="19" xfId="85" applyNumberFormat="1" applyFont="1" applyBorder="1" applyAlignment="1">
      <alignment vertical="center"/>
    </xf>
    <xf numFmtId="43" fontId="39" fillId="0" borderId="20" xfId="85" applyNumberFormat="1" applyFont="1" applyBorder="1" applyAlignment="1">
      <alignment vertical="center"/>
    </xf>
    <xf numFmtId="43" fontId="3" fillId="0" borderId="22" xfId="0" applyNumberFormat="1" applyFont="1" applyBorder="1" applyAlignment="1">
      <alignment vertical="center"/>
    </xf>
    <xf numFmtId="0" fontId="38" fillId="34" borderId="24" xfId="0" applyFont="1" applyFill="1" applyBorder="1" applyAlignment="1">
      <alignment horizontal="center" vertical="center" wrapText="1"/>
    </xf>
    <xf numFmtId="43" fontId="38" fillId="34" borderId="29" xfId="0" applyNumberFormat="1" applyFont="1" applyFill="1" applyBorder="1" applyAlignment="1">
      <alignment vertical="center" wrapText="1"/>
    </xf>
    <xf numFmtId="0" fontId="38" fillId="34" borderId="23" xfId="0" applyFont="1" applyFill="1" applyBorder="1" applyAlignment="1">
      <alignment horizontal="left" vertical="center"/>
    </xf>
    <xf numFmtId="0" fontId="38" fillId="34" borderId="26" xfId="0" applyFont="1" applyFill="1" applyBorder="1" applyAlignment="1">
      <alignment horizontal="left" vertical="center"/>
    </xf>
    <xf numFmtId="0" fontId="38" fillId="34" borderId="28" xfId="0" applyFont="1" applyFill="1" applyBorder="1" applyAlignment="1">
      <alignment horizontal="left" vertical="center"/>
    </xf>
    <xf numFmtId="4" fontId="38" fillId="35" borderId="19" xfId="0" applyNumberFormat="1" applyFont="1" applyFill="1" applyBorder="1" applyAlignment="1">
      <alignment horizontal="left" vertical="center" wrapText="1"/>
    </xf>
    <xf numFmtId="0" fontId="44" fillId="0" borderId="0" xfId="0" applyFont="1"/>
    <xf numFmtId="43" fontId="44" fillId="0" borderId="0" xfId="0" applyNumberFormat="1" applyFont="1" applyAlignment="1"/>
    <xf numFmtId="0" fontId="44" fillId="0" borderId="0" xfId="0" applyFont="1" applyAlignment="1">
      <alignment horizontal="left"/>
    </xf>
    <xf numFmtId="0" fontId="39" fillId="33" borderId="21" xfId="0" applyFont="1" applyFill="1" applyBorder="1" applyAlignment="1">
      <alignment horizontal="left" vertical="center"/>
    </xf>
    <xf numFmtId="0" fontId="39" fillId="0" borderId="22" xfId="0" applyFont="1" applyBorder="1" applyAlignment="1">
      <alignment horizontal="center" vertical="center"/>
    </xf>
    <xf numFmtId="0" fontId="39" fillId="0" borderId="22" xfId="0" applyFont="1" applyBorder="1" applyAlignment="1">
      <alignment vertical="center" wrapText="1"/>
    </xf>
    <xf numFmtId="43" fontId="3" fillId="0" borderId="16" xfId="85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43" fontId="3" fillId="0" borderId="19" xfId="85" applyNumberFormat="1" applyFont="1" applyBorder="1" applyAlignment="1">
      <alignment vertical="center"/>
    </xf>
    <xf numFmtId="2" fontId="3" fillId="0" borderId="16" xfId="63" applyNumberFormat="1" applyFont="1" applyBorder="1" applyAlignment="1">
      <alignment horizontal="center" vertical="center"/>
    </xf>
    <xf numFmtId="2" fontId="3" fillId="0" borderId="16" xfId="63" applyNumberFormat="1" applyFont="1" applyBorder="1" applyAlignment="1">
      <alignment vertical="center" wrapText="1"/>
    </xf>
    <xf numFmtId="43" fontId="3" fillId="0" borderId="16" xfId="86" applyNumberFormat="1" applyFont="1" applyBorder="1" applyAlignment="1">
      <alignment vertical="center"/>
    </xf>
    <xf numFmtId="2" fontId="3" fillId="0" borderId="18" xfId="63" applyNumberFormat="1" applyFont="1" applyBorder="1" applyAlignment="1">
      <alignment vertical="center" wrapText="1"/>
    </xf>
    <xf numFmtId="2" fontId="3" fillId="0" borderId="19" xfId="63" applyNumberFormat="1" applyFont="1" applyBorder="1" applyAlignment="1">
      <alignment horizontal="center" vertical="center"/>
    </xf>
    <xf numFmtId="2" fontId="3" fillId="0" borderId="16" xfId="63" applyNumberFormat="1" applyFont="1" applyBorder="1" applyAlignment="1">
      <alignment horizontal="center" vertical="center" wrapText="1"/>
    </xf>
    <xf numFmtId="1" fontId="3" fillId="0" borderId="16" xfId="63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3" fontId="3" fillId="0" borderId="19" xfId="86" applyNumberFormat="1" applyFont="1" applyBorder="1" applyAlignment="1">
      <alignment vertical="center"/>
    </xf>
    <xf numFmtId="43" fontId="3" fillId="0" borderId="20" xfId="86" applyNumberFormat="1" applyFont="1" applyBorder="1" applyAlignment="1">
      <alignment vertical="center"/>
    </xf>
    <xf numFmtId="0" fontId="38" fillId="34" borderId="15" xfId="0" applyFont="1" applyFill="1" applyBorder="1" applyAlignment="1">
      <alignment horizontal="left" vertical="center"/>
    </xf>
    <xf numFmtId="0" fontId="38" fillId="34" borderId="16" xfId="0" applyFont="1" applyFill="1" applyBorder="1" applyAlignment="1">
      <alignment horizontal="center" vertical="center" wrapText="1"/>
    </xf>
    <xf numFmtId="4" fontId="38" fillId="34" borderId="18" xfId="0" applyNumberFormat="1" applyFont="1" applyFill="1" applyBorder="1" applyAlignment="1">
      <alignment horizontal="left" vertical="center" wrapText="1"/>
    </xf>
    <xf numFmtId="0" fontId="38" fillId="34" borderId="19" xfId="0" applyFont="1" applyFill="1" applyBorder="1" applyAlignment="1">
      <alignment horizontal="center" vertical="center" wrapText="1"/>
    </xf>
    <xf numFmtId="43" fontId="38" fillId="34" borderId="19" xfId="85" applyNumberFormat="1" applyFont="1" applyFill="1" applyBorder="1" applyAlignment="1">
      <alignment vertical="center" wrapText="1"/>
    </xf>
    <xf numFmtId="43" fontId="38" fillId="34" borderId="20" xfId="85" applyNumberFormat="1" applyFont="1" applyFill="1" applyBorder="1" applyAlignment="1">
      <alignment vertical="center" wrapText="1"/>
    </xf>
    <xf numFmtId="43" fontId="38" fillId="34" borderId="17" xfId="85" applyNumberFormat="1" applyFont="1" applyFill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43" fontId="39" fillId="0" borderId="27" xfId="85" applyNumberFormat="1" applyFont="1" applyFill="1" applyBorder="1" applyAlignment="1">
      <alignment vertical="center" wrapText="1"/>
    </xf>
    <xf numFmtId="43" fontId="39" fillId="0" borderId="0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43" fontId="3" fillId="33" borderId="22" xfId="0" applyNumberFormat="1" applyFont="1" applyFill="1" applyBorder="1" applyAlignment="1">
      <alignment vertical="center"/>
    </xf>
    <xf numFmtId="43" fontId="39" fillId="33" borderId="22" xfId="89" applyNumberFormat="1" applyFont="1" applyFill="1" applyBorder="1" applyAlignment="1">
      <alignment vertical="center"/>
    </xf>
    <xf numFmtId="43" fontId="39" fillId="0" borderId="31" xfId="85" applyNumberFormat="1" applyFont="1" applyFill="1" applyBorder="1" applyAlignment="1">
      <alignment vertical="center"/>
    </xf>
    <xf numFmtId="2" fontId="3" fillId="35" borderId="16" xfId="63" applyNumberFormat="1" applyFont="1" applyFill="1" applyBorder="1" applyAlignment="1">
      <alignment horizontal="center" vertical="center"/>
    </xf>
    <xf numFmtId="43" fontId="3" fillId="35" borderId="16" xfId="86" applyNumberFormat="1" applyFont="1" applyFill="1" applyBorder="1" applyAlignment="1">
      <alignment vertical="center"/>
    </xf>
    <xf numFmtId="0" fontId="39" fillId="33" borderId="0" xfId="0" applyFont="1" applyFill="1" applyBorder="1" applyAlignment="1">
      <alignment horizontal="left" vertical="center"/>
    </xf>
    <xf numFmtId="0" fontId="39" fillId="34" borderId="15" xfId="0" applyFont="1" applyFill="1" applyBorder="1" applyAlignment="1">
      <alignment horizontal="left" vertical="center"/>
    </xf>
    <xf numFmtId="2" fontId="3" fillId="34" borderId="16" xfId="63" applyNumberFormat="1" applyFont="1" applyFill="1" applyBorder="1" applyAlignment="1">
      <alignment horizontal="center" vertical="center"/>
    </xf>
    <xf numFmtId="2" fontId="3" fillId="34" borderId="19" xfId="63" applyNumberFormat="1" applyFont="1" applyFill="1" applyBorder="1" applyAlignment="1">
      <alignment horizontal="center" vertical="center"/>
    </xf>
    <xf numFmtId="43" fontId="3" fillId="34" borderId="19" xfId="86" applyNumberFormat="1" applyFont="1" applyFill="1" applyBorder="1" applyAlignment="1">
      <alignment vertical="center"/>
    </xf>
    <xf numFmtId="43" fontId="3" fillId="34" borderId="20" xfId="86" applyNumberFormat="1" applyFont="1" applyFill="1" applyBorder="1" applyAlignment="1">
      <alignment vertical="center"/>
    </xf>
    <xf numFmtId="43" fontId="3" fillId="34" borderId="17" xfId="85" applyNumberFormat="1" applyFont="1" applyFill="1" applyBorder="1" applyAlignment="1">
      <alignment vertical="center" wrapText="1"/>
    </xf>
    <xf numFmtId="2" fontId="45" fillId="34" borderId="18" xfId="63" applyNumberFormat="1" applyFont="1" applyFill="1" applyBorder="1" applyAlignment="1">
      <alignment vertical="center" wrapText="1"/>
    </xf>
    <xf numFmtId="0" fontId="38" fillId="34" borderId="43" xfId="87" applyFont="1" applyFill="1" applyBorder="1" applyAlignment="1">
      <alignment horizontal="center" vertical="center" wrapText="1"/>
    </xf>
    <xf numFmtId="0" fontId="38" fillId="34" borderId="44" xfId="87" applyFont="1" applyFill="1" applyBorder="1" applyAlignment="1">
      <alignment horizontal="center" vertical="center" wrapText="1"/>
    </xf>
    <xf numFmtId="4" fontId="38" fillId="34" borderId="44" xfId="87" applyNumberFormat="1" applyFont="1" applyFill="1" applyBorder="1" applyAlignment="1">
      <alignment horizontal="center" vertical="center" wrapText="1"/>
    </xf>
    <xf numFmtId="165" fontId="38" fillId="34" borderId="44" xfId="85" applyFont="1" applyFill="1" applyBorder="1" applyAlignment="1">
      <alignment horizontal="center" vertical="center" wrapText="1"/>
    </xf>
    <xf numFmtId="4" fontId="38" fillId="34" borderId="44" xfId="92" applyNumberFormat="1" applyFont="1" applyFill="1" applyBorder="1" applyAlignment="1">
      <alignment horizontal="center" vertical="center" wrapText="1"/>
    </xf>
    <xf numFmtId="4" fontId="38" fillId="34" borderId="45" xfId="9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35" borderId="12" xfId="0" applyFont="1" applyFill="1" applyBorder="1" applyAlignment="1">
      <alignment horizontal="left" vertical="center"/>
    </xf>
    <xf numFmtId="0" fontId="37" fillId="35" borderId="13" xfId="0" applyFont="1" applyFill="1" applyBorder="1" applyAlignment="1">
      <alignment horizontal="center" vertical="center"/>
    </xf>
    <xf numFmtId="0" fontId="38" fillId="35" borderId="46" xfId="0" applyFont="1" applyFill="1" applyBorder="1" applyAlignment="1">
      <alignment vertical="center" wrapText="1"/>
    </xf>
    <xf numFmtId="0" fontId="38" fillId="35" borderId="24" xfId="0" applyFont="1" applyFill="1" applyBorder="1" applyAlignment="1">
      <alignment horizontal="center" vertical="center"/>
    </xf>
    <xf numFmtId="165" fontId="38" fillId="35" borderId="24" xfId="85" applyFont="1" applyFill="1" applyBorder="1" applyAlignment="1">
      <alignment vertical="center"/>
    </xf>
    <xf numFmtId="4" fontId="38" fillId="35" borderId="24" xfId="93" applyNumberFormat="1" applyFont="1" applyFill="1" applyBorder="1" applyAlignment="1">
      <alignment vertical="center"/>
    </xf>
    <xf numFmtId="4" fontId="37" fillId="35" borderId="35" xfId="0" applyNumberFormat="1" applyFont="1" applyFill="1" applyBorder="1" applyAlignment="1">
      <alignment vertical="center"/>
    </xf>
    <xf numFmtId="4" fontId="37" fillId="35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2" fontId="3" fillId="0" borderId="16" xfId="63" applyNumberFormat="1" applyFont="1" applyBorder="1" applyAlignment="1">
      <alignment horizontal="left" vertical="center" wrapText="1"/>
    </xf>
    <xf numFmtId="4" fontId="39" fillId="0" borderId="16" xfId="85" applyNumberFormat="1" applyFont="1" applyFill="1" applyBorder="1" applyAlignment="1">
      <alignment vertical="center" wrapText="1"/>
    </xf>
    <xf numFmtId="4" fontId="5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4" fontId="39" fillId="0" borderId="17" xfId="85" applyNumberFormat="1" applyFont="1" applyFill="1" applyBorder="1" applyAlignment="1">
      <alignment vertical="center" wrapText="1"/>
    </xf>
    <xf numFmtId="4" fontId="39" fillId="0" borderId="16" xfId="85" applyNumberFormat="1" applyFont="1" applyFill="1" applyBorder="1" applyAlignment="1">
      <alignment horizontal="right" vertical="center" wrapText="1"/>
    </xf>
    <xf numFmtId="4" fontId="3" fillId="0" borderId="16" xfId="85" applyNumberFormat="1" applyFont="1" applyBorder="1" applyAlignment="1">
      <alignment vertical="center"/>
    </xf>
    <xf numFmtId="0" fontId="37" fillId="35" borderId="15" xfId="0" applyFont="1" applyFill="1" applyBorder="1" applyAlignment="1">
      <alignment horizontal="left" vertical="center"/>
    </xf>
    <xf numFmtId="0" fontId="37" fillId="35" borderId="16" xfId="0" applyFont="1" applyFill="1" applyBorder="1" applyAlignment="1">
      <alignment horizontal="center" vertical="center"/>
    </xf>
    <xf numFmtId="0" fontId="38" fillId="35" borderId="18" xfId="0" applyFont="1" applyFill="1" applyBorder="1" applyAlignment="1">
      <alignment vertical="center" wrapText="1"/>
    </xf>
    <xf numFmtId="0" fontId="38" fillId="35" borderId="19" xfId="0" applyFont="1" applyFill="1" applyBorder="1" applyAlignment="1">
      <alignment horizontal="center" vertical="center"/>
    </xf>
    <xf numFmtId="165" fontId="38" fillId="35" borderId="19" xfId="85" applyFont="1" applyFill="1" applyBorder="1" applyAlignment="1">
      <alignment vertical="center"/>
    </xf>
    <xf numFmtId="4" fontId="38" fillId="35" borderId="19" xfId="93" applyNumberFormat="1" applyFont="1" applyFill="1" applyBorder="1" applyAlignment="1">
      <alignment vertical="center"/>
    </xf>
    <xf numFmtId="4" fontId="37" fillId="35" borderId="20" xfId="0" applyNumberFormat="1" applyFont="1" applyFill="1" applyBorder="1" applyAlignment="1">
      <alignment vertical="center"/>
    </xf>
    <xf numFmtId="4" fontId="37" fillId="35" borderId="17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165" fontId="39" fillId="0" borderId="16" xfId="85" applyFont="1" applyFill="1" applyBorder="1" applyAlignment="1">
      <alignment vertical="center"/>
    </xf>
    <xf numFmtId="165" fontId="5" fillId="0" borderId="16" xfId="85" applyFont="1" applyBorder="1" applyAlignment="1">
      <alignment vertical="center"/>
    </xf>
    <xf numFmtId="165" fontId="3" fillId="0" borderId="16" xfId="85" applyFont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165" fontId="3" fillId="0" borderId="33" xfId="85" applyFont="1" applyBorder="1" applyAlignment="1">
      <alignment vertical="center"/>
    </xf>
    <xf numFmtId="4" fontId="3" fillId="0" borderId="33" xfId="85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85" applyFont="1" applyBorder="1" applyAlignment="1">
      <alignment vertical="center"/>
    </xf>
    <xf numFmtId="4" fontId="3" fillId="0" borderId="1" xfId="85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0" borderId="0" xfId="85" applyFont="1" applyAlignment="1">
      <alignment vertical="center"/>
    </xf>
    <xf numFmtId="4" fontId="5" fillId="0" borderId="0" xfId="0" applyNumberFormat="1" applyFont="1" applyAlignment="1">
      <alignment vertical="center"/>
    </xf>
    <xf numFmtId="2" fontId="3" fillId="0" borderId="0" xfId="63" applyNumberFormat="1" applyFont="1" applyBorder="1" applyAlignment="1">
      <alignment horizontal="center" vertical="center"/>
    </xf>
    <xf numFmtId="2" fontId="3" fillId="0" borderId="0" xfId="63" applyNumberFormat="1" applyFont="1" applyBorder="1" applyAlignment="1">
      <alignment vertical="center" wrapText="1"/>
    </xf>
    <xf numFmtId="43" fontId="3" fillId="0" borderId="0" xfId="86" applyNumberFormat="1" applyFont="1" applyBorder="1" applyAlignment="1">
      <alignment vertical="center"/>
    </xf>
    <xf numFmtId="43" fontId="39" fillId="0" borderId="47" xfId="85" applyNumberFormat="1" applyFont="1" applyFill="1" applyBorder="1" applyAlignment="1">
      <alignment vertical="center"/>
    </xf>
    <xf numFmtId="0" fontId="38" fillId="40" borderId="15" xfId="0" applyFont="1" applyFill="1" applyBorder="1" applyAlignment="1">
      <alignment horizontal="left" vertical="center"/>
    </xf>
    <xf numFmtId="0" fontId="38" fillId="40" borderId="16" xfId="0" applyFont="1" applyFill="1" applyBorder="1" applyAlignment="1">
      <alignment horizontal="center" vertical="center" wrapText="1"/>
    </xf>
    <xf numFmtId="4" fontId="38" fillId="40" borderId="19" xfId="0" applyNumberFormat="1" applyFont="1" applyFill="1" applyBorder="1" applyAlignment="1">
      <alignment horizontal="left" vertical="center" wrapText="1"/>
    </xf>
    <xf numFmtId="0" fontId="38" fillId="40" borderId="19" xfId="0" applyFont="1" applyFill="1" applyBorder="1" applyAlignment="1">
      <alignment horizontal="center" vertical="center" wrapText="1"/>
    </xf>
    <xf numFmtId="43" fontId="38" fillId="40" borderId="19" xfId="85" applyNumberFormat="1" applyFont="1" applyFill="1" applyBorder="1" applyAlignment="1">
      <alignment vertical="center"/>
    </xf>
    <xf numFmtId="43" fontId="38" fillId="40" borderId="27" xfId="85" applyNumberFormat="1" applyFont="1" applyFill="1" applyBorder="1" applyAlignment="1">
      <alignment vertical="center"/>
    </xf>
    <xf numFmtId="0" fontId="38" fillId="39" borderId="0" xfId="0" applyFont="1" applyFill="1" applyBorder="1" applyAlignment="1">
      <alignment horizontal="center" vertical="center"/>
    </xf>
    <xf numFmtId="43" fontId="38" fillId="39" borderId="50" xfId="0" applyNumberFormat="1" applyFont="1" applyFill="1" applyBorder="1" applyAlignment="1">
      <alignment horizontal="center" vertical="center"/>
    </xf>
    <xf numFmtId="43" fontId="38" fillId="39" borderId="40" xfId="0" applyNumberFormat="1" applyFont="1" applyFill="1" applyBorder="1" applyAlignment="1">
      <alignment horizontal="center" vertical="center"/>
    </xf>
    <xf numFmtId="0" fontId="38" fillId="42" borderId="0" xfId="0" applyFont="1" applyFill="1" applyBorder="1" applyAlignment="1">
      <alignment horizontal="center" vertical="center"/>
    </xf>
    <xf numFmtId="43" fontId="38" fillId="42" borderId="48" xfId="0" quotePrefix="1" applyNumberFormat="1" applyFont="1" applyFill="1" applyBorder="1" applyAlignment="1">
      <alignment horizontal="center" vertical="center"/>
    </xf>
    <xf numFmtId="43" fontId="39" fillId="42" borderId="0" xfId="0" applyNumberFormat="1" applyFont="1" applyFill="1" applyBorder="1" applyAlignment="1">
      <alignment horizontal="center" vertical="center"/>
    </xf>
    <xf numFmtId="43" fontId="39" fillId="42" borderId="49" xfId="0" applyNumberFormat="1" applyFont="1" applyFill="1" applyBorder="1" applyAlignment="1">
      <alignment horizontal="center" vertical="center"/>
    </xf>
    <xf numFmtId="43" fontId="38" fillId="42" borderId="50" xfId="0" applyNumberFormat="1" applyFont="1" applyFill="1" applyBorder="1" applyAlignment="1">
      <alignment horizontal="center" vertical="center"/>
    </xf>
    <xf numFmtId="43" fontId="38" fillId="42" borderId="40" xfId="0" applyNumberFormat="1" applyFont="1" applyFill="1" applyBorder="1" applyAlignment="1">
      <alignment horizontal="center" vertical="center"/>
    </xf>
    <xf numFmtId="0" fontId="38" fillId="43" borderId="0" xfId="0" applyFont="1" applyFill="1" applyBorder="1" applyAlignment="1">
      <alignment horizontal="center" vertical="center"/>
    </xf>
    <xf numFmtId="43" fontId="38" fillId="43" borderId="50" xfId="0" applyNumberFormat="1" applyFont="1" applyFill="1" applyBorder="1" applyAlignment="1">
      <alignment horizontal="center" vertical="center"/>
    </xf>
    <xf numFmtId="43" fontId="38" fillId="43" borderId="40" xfId="0" applyNumberFormat="1" applyFont="1" applyFill="1" applyBorder="1" applyAlignment="1">
      <alignment horizontal="center" vertical="center"/>
    </xf>
    <xf numFmtId="0" fontId="39" fillId="41" borderId="21" xfId="0" applyFont="1" applyFill="1" applyBorder="1" applyAlignment="1">
      <alignment horizontal="left" vertical="center"/>
    </xf>
    <xf numFmtId="0" fontId="39" fillId="40" borderId="21" xfId="0" applyFont="1" applyFill="1" applyBorder="1" applyAlignment="1">
      <alignment horizontal="left" vertical="center"/>
    </xf>
    <xf numFmtId="4" fontId="39" fillId="40" borderId="31" xfId="0" applyNumberFormat="1" applyFont="1" applyFill="1" applyBorder="1" applyAlignment="1">
      <alignment vertical="center" wrapText="1"/>
    </xf>
    <xf numFmtId="0" fontId="46" fillId="42" borderId="0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39" fillId="44" borderId="21" xfId="0" applyFont="1" applyFill="1" applyBorder="1" applyAlignment="1">
      <alignment horizontal="left" vertical="center"/>
    </xf>
    <xf numFmtId="4" fontId="39" fillId="44" borderId="31" xfId="0" applyNumberFormat="1" applyFont="1" applyFill="1" applyBorder="1" applyAlignment="1">
      <alignment vertical="center"/>
    </xf>
    <xf numFmtId="4" fontId="39" fillId="44" borderId="31" xfId="0" applyNumberFormat="1" applyFont="1" applyFill="1" applyBorder="1" applyAlignment="1">
      <alignment horizontal="left" vertical="center"/>
    </xf>
    <xf numFmtId="0" fontId="38" fillId="45" borderId="0" xfId="0" applyFont="1" applyFill="1" applyBorder="1" applyAlignment="1">
      <alignment horizontal="center" vertical="center"/>
    </xf>
    <xf numFmtId="43" fontId="38" fillId="45" borderId="50" xfId="0" applyNumberFormat="1" applyFont="1" applyFill="1" applyBorder="1" applyAlignment="1">
      <alignment horizontal="center" vertical="center"/>
    </xf>
    <xf numFmtId="43" fontId="38" fillId="45" borderId="40" xfId="0" applyNumberFormat="1" applyFont="1" applyFill="1" applyBorder="1" applyAlignment="1">
      <alignment horizontal="center" vertical="center"/>
    </xf>
    <xf numFmtId="0" fontId="46" fillId="46" borderId="0" xfId="0" applyFont="1" applyFill="1" applyBorder="1" applyAlignment="1">
      <alignment horizontal="center" vertical="center"/>
    </xf>
    <xf numFmtId="0" fontId="38" fillId="46" borderId="0" xfId="0" applyFont="1" applyFill="1" applyBorder="1" applyAlignment="1">
      <alignment horizontal="center" vertical="center"/>
    </xf>
    <xf numFmtId="43" fontId="38" fillId="46" borderId="50" xfId="0" applyNumberFormat="1" applyFont="1" applyFill="1" applyBorder="1" applyAlignment="1">
      <alignment horizontal="center" vertical="center"/>
    </xf>
    <xf numFmtId="43" fontId="38" fillId="46" borderId="40" xfId="0" applyNumberFormat="1" applyFont="1" applyFill="1" applyBorder="1" applyAlignment="1">
      <alignment horizontal="center" vertical="center"/>
    </xf>
    <xf numFmtId="0" fontId="39" fillId="47" borderId="21" xfId="0" applyFont="1" applyFill="1" applyBorder="1" applyAlignment="1">
      <alignment horizontal="left" vertical="center"/>
    </xf>
    <xf numFmtId="4" fontId="39" fillId="47" borderId="31" xfId="0" applyNumberFormat="1" applyFont="1" applyFill="1" applyBorder="1" applyAlignment="1">
      <alignment vertical="center"/>
    </xf>
    <xf numFmtId="4" fontId="39" fillId="47" borderId="31" xfId="0" applyNumberFormat="1" applyFont="1" applyFill="1" applyBorder="1" applyAlignment="1">
      <alignment horizontal="left" vertical="center"/>
    </xf>
    <xf numFmtId="0" fontId="38" fillId="36" borderId="0" xfId="0" applyFont="1" applyFill="1" applyBorder="1" applyAlignment="1">
      <alignment horizontal="center" vertical="center"/>
    </xf>
    <xf numFmtId="43" fontId="38" fillId="36" borderId="50" xfId="0" applyNumberFormat="1" applyFont="1" applyFill="1" applyBorder="1" applyAlignment="1">
      <alignment horizontal="center" vertical="center"/>
    </xf>
    <xf numFmtId="43" fontId="38" fillId="36" borderId="40" xfId="0" applyNumberFormat="1" applyFont="1" applyFill="1" applyBorder="1" applyAlignment="1">
      <alignment horizontal="center" vertical="center"/>
    </xf>
    <xf numFmtId="0" fontId="39" fillId="37" borderId="21" xfId="0" applyFont="1" applyFill="1" applyBorder="1" applyAlignment="1">
      <alignment horizontal="left" vertical="center"/>
    </xf>
    <xf numFmtId="4" fontId="39" fillId="37" borderId="31" xfId="0" applyNumberFormat="1" applyFont="1" applyFill="1" applyBorder="1" applyAlignment="1">
      <alignment vertical="center"/>
    </xf>
    <xf numFmtId="43" fontId="38" fillId="41" borderId="21" xfId="0" applyNumberFormat="1" applyFont="1" applyFill="1" applyBorder="1" applyAlignment="1">
      <alignment horizontal="center" vertical="center"/>
    </xf>
    <xf numFmtId="10" fontId="39" fillId="41" borderId="31" xfId="91" applyNumberFormat="1" applyFont="1" applyFill="1" applyBorder="1" applyAlignment="1">
      <alignment horizontal="center" vertical="center"/>
    </xf>
    <xf numFmtId="10" fontId="39" fillId="41" borderId="40" xfId="91" applyNumberFormat="1" applyFont="1" applyFill="1" applyBorder="1" applyAlignment="1">
      <alignment horizontal="center" vertical="center"/>
    </xf>
    <xf numFmtId="43" fontId="38" fillId="44" borderId="21" xfId="0" applyNumberFormat="1" applyFont="1" applyFill="1" applyBorder="1" applyAlignment="1">
      <alignment horizontal="center" vertical="center"/>
    </xf>
    <xf numFmtId="10" fontId="39" fillId="44" borderId="31" xfId="91" applyNumberFormat="1" applyFont="1" applyFill="1" applyBorder="1" applyAlignment="1">
      <alignment horizontal="center" vertical="center"/>
    </xf>
    <xf numFmtId="43" fontId="38" fillId="40" borderId="21" xfId="0" applyNumberFormat="1" applyFont="1" applyFill="1" applyBorder="1" applyAlignment="1">
      <alignment horizontal="center" vertical="center"/>
    </xf>
    <xf numFmtId="10" fontId="39" fillId="40" borderId="31" xfId="91" applyNumberFormat="1" applyFont="1" applyFill="1" applyBorder="1" applyAlignment="1">
      <alignment horizontal="center" vertical="center"/>
    </xf>
    <xf numFmtId="43" fontId="38" fillId="47" borderId="21" xfId="0" applyNumberFormat="1" applyFont="1" applyFill="1" applyBorder="1" applyAlignment="1">
      <alignment horizontal="center" vertical="center"/>
    </xf>
    <xf numFmtId="10" fontId="39" fillId="47" borderId="31" xfId="91" applyNumberFormat="1" applyFont="1" applyFill="1" applyBorder="1" applyAlignment="1">
      <alignment horizontal="center" vertical="center"/>
    </xf>
    <xf numFmtId="43" fontId="38" fillId="37" borderId="21" xfId="0" applyNumberFormat="1" applyFont="1" applyFill="1" applyBorder="1" applyAlignment="1">
      <alignment horizontal="center" vertical="center"/>
    </xf>
    <xf numFmtId="10" fontId="39" fillId="37" borderId="31" xfId="91" applyNumberFormat="1" applyFont="1" applyFill="1" applyBorder="1" applyAlignment="1">
      <alignment horizontal="center" vertical="center"/>
    </xf>
    <xf numFmtId="0" fontId="39" fillId="48" borderId="21" xfId="0" applyFont="1" applyFill="1" applyBorder="1" applyAlignment="1">
      <alignment horizontal="left" vertical="center"/>
    </xf>
    <xf numFmtId="4" fontId="39" fillId="48" borderId="31" xfId="0" applyNumberFormat="1" applyFont="1" applyFill="1" applyBorder="1" applyAlignment="1">
      <alignment vertical="center"/>
    </xf>
    <xf numFmtId="43" fontId="38" fillId="48" borderId="21" xfId="0" applyNumberFormat="1" applyFont="1" applyFill="1" applyBorder="1" applyAlignment="1">
      <alignment horizontal="center" vertical="center"/>
    </xf>
    <xf numFmtId="10" fontId="39" fillId="48" borderId="31" xfId="91" applyNumberFormat="1" applyFont="1" applyFill="1" applyBorder="1" applyAlignment="1">
      <alignment horizontal="center" vertical="center"/>
    </xf>
    <xf numFmtId="4" fontId="39" fillId="48" borderId="31" xfId="0" applyNumberFormat="1" applyFont="1" applyFill="1" applyBorder="1" applyAlignment="1">
      <alignment horizontal="left" vertical="center"/>
    </xf>
    <xf numFmtId="4" fontId="47" fillId="41" borderId="31" xfId="0" applyNumberFormat="1" applyFont="1" applyFill="1" applyBorder="1" applyAlignment="1">
      <alignment vertical="center"/>
    </xf>
    <xf numFmtId="4" fontId="47" fillId="41" borderId="31" xfId="0" applyNumberFormat="1" applyFont="1" applyFill="1" applyBorder="1" applyAlignment="1">
      <alignment horizontal="left" vertical="center"/>
    </xf>
    <xf numFmtId="43" fontId="48" fillId="38" borderId="15" xfId="0" applyNumberFormat="1" applyFont="1" applyFill="1" applyBorder="1" applyAlignment="1">
      <alignment horizontal="center" vertical="center"/>
    </xf>
    <xf numFmtId="43" fontId="48" fillId="38" borderId="16" xfId="0" applyNumberFormat="1" applyFont="1" applyFill="1" applyBorder="1" applyAlignment="1">
      <alignment horizontal="center" vertical="center"/>
    </xf>
    <xf numFmtId="43" fontId="48" fillId="41" borderId="16" xfId="0" applyNumberFormat="1" applyFont="1" applyFill="1" applyBorder="1" applyAlignment="1">
      <alignment horizontal="center" vertical="center"/>
    </xf>
    <xf numFmtId="43" fontId="48" fillId="41" borderId="18" xfId="0" applyNumberFormat="1" applyFont="1" applyFill="1" applyBorder="1" applyAlignment="1">
      <alignment horizontal="center" vertical="center"/>
    </xf>
    <xf numFmtId="43" fontId="48" fillId="41" borderId="15" xfId="0" applyNumberFormat="1" applyFont="1" applyFill="1" applyBorder="1" applyAlignment="1">
      <alignment horizontal="center" vertical="center"/>
    </xf>
    <xf numFmtId="43" fontId="48" fillId="41" borderId="17" xfId="0" applyNumberFormat="1" applyFont="1" applyFill="1" applyBorder="1" applyAlignment="1">
      <alignment horizontal="center" vertical="center"/>
    </xf>
    <xf numFmtId="43" fontId="48" fillId="38" borderId="18" xfId="0" applyNumberFormat="1" applyFont="1" applyFill="1" applyBorder="1" applyAlignment="1">
      <alignment horizontal="center" vertical="center"/>
    </xf>
    <xf numFmtId="43" fontId="48" fillId="38" borderId="17" xfId="0" applyNumberFormat="1" applyFont="1" applyFill="1" applyBorder="1" applyAlignment="1">
      <alignment horizontal="center" vertical="center"/>
    </xf>
    <xf numFmtId="43" fontId="48" fillId="41" borderId="16" xfId="0" applyNumberFormat="1" applyFont="1" applyFill="1" applyBorder="1" applyAlignment="1">
      <alignment vertical="center"/>
    </xf>
    <xf numFmtId="43" fontId="48" fillId="38" borderId="16" xfId="0" applyNumberFormat="1" applyFont="1" applyFill="1" applyBorder="1" applyAlignment="1">
      <alignment vertical="center"/>
    </xf>
    <xf numFmtId="43" fontId="48" fillId="38" borderId="18" xfId="0" applyNumberFormat="1" applyFont="1" applyFill="1" applyBorder="1" applyAlignment="1">
      <alignment vertical="center"/>
    </xf>
    <xf numFmtId="43" fontId="48" fillId="41" borderId="15" xfId="0" applyNumberFormat="1" applyFont="1" applyFill="1" applyBorder="1" applyAlignment="1">
      <alignment vertical="center"/>
    </xf>
    <xf numFmtId="43" fontId="48" fillId="41" borderId="17" xfId="0" applyNumberFormat="1" applyFont="1" applyFill="1" applyBorder="1" applyAlignment="1">
      <alignment vertical="center"/>
    </xf>
    <xf numFmtId="43" fontId="48" fillId="41" borderId="18" xfId="0" applyNumberFormat="1" applyFont="1" applyFill="1" applyBorder="1" applyAlignment="1">
      <alignment vertical="center"/>
    </xf>
    <xf numFmtId="43" fontId="49" fillId="43" borderId="48" xfId="0" quotePrefix="1" applyNumberFormat="1" applyFont="1" applyFill="1" applyBorder="1" applyAlignment="1">
      <alignment horizontal="center" vertical="center"/>
    </xf>
    <xf numFmtId="43" fontId="48" fillId="43" borderId="0" xfId="0" applyNumberFormat="1" applyFont="1" applyFill="1" applyBorder="1" applyAlignment="1">
      <alignment horizontal="center" vertical="center"/>
    </xf>
    <xf numFmtId="43" fontId="48" fillId="43" borderId="49" xfId="0" applyNumberFormat="1" applyFont="1" applyFill="1" applyBorder="1" applyAlignment="1">
      <alignment horizontal="center" vertical="center"/>
    </xf>
    <xf numFmtId="43" fontId="48" fillId="40" borderId="15" xfId="0" applyNumberFormat="1" applyFont="1" applyFill="1" applyBorder="1" applyAlignment="1">
      <alignment horizontal="center" vertical="center"/>
    </xf>
    <xf numFmtId="43" fontId="48" fillId="40" borderId="16" xfId="0" applyNumberFormat="1" applyFont="1" applyFill="1" applyBorder="1" applyAlignment="1">
      <alignment horizontal="center" vertical="center"/>
    </xf>
    <xf numFmtId="43" fontId="48" fillId="40" borderId="18" xfId="0" applyNumberFormat="1" applyFont="1" applyFill="1" applyBorder="1" applyAlignment="1">
      <alignment horizontal="center" vertical="center"/>
    </xf>
    <xf numFmtId="43" fontId="48" fillId="40" borderId="17" xfId="0" applyNumberFormat="1" applyFont="1" applyFill="1" applyBorder="1" applyAlignment="1">
      <alignment horizontal="center" vertical="center"/>
    </xf>
    <xf numFmtId="43" fontId="49" fillId="39" borderId="48" xfId="0" quotePrefix="1" applyNumberFormat="1" applyFont="1" applyFill="1" applyBorder="1" applyAlignment="1">
      <alignment horizontal="center" vertical="center"/>
    </xf>
    <xf numFmtId="43" fontId="48" fillId="39" borderId="0" xfId="0" applyNumberFormat="1" applyFont="1" applyFill="1" applyBorder="1" applyAlignment="1">
      <alignment horizontal="center" vertical="center"/>
    </xf>
    <xf numFmtId="43" fontId="48" fillId="39" borderId="49" xfId="0" applyNumberFormat="1" applyFont="1" applyFill="1" applyBorder="1" applyAlignment="1">
      <alignment horizontal="center" vertical="center"/>
    </xf>
    <xf numFmtId="43" fontId="48" fillId="44" borderId="15" xfId="0" applyNumberFormat="1" applyFont="1" applyFill="1" applyBorder="1" applyAlignment="1">
      <alignment horizontal="center" vertical="center"/>
    </xf>
    <xf numFmtId="43" fontId="48" fillId="44" borderId="16" xfId="0" applyNumberFormat="1" applyFont="1" applyFill="1" applyBorder="1" applyAlignment="1">
      <alignment horizontal="center" vertical="center"/>
    </xf>
    <xf numFmtId="43" fontId="48" fillId="44" borderId="18" xfId="0" applyNumberFormat="1" applyFont="1" applyFill="1" applyBorder="1" applyAlignment="1">
      <alignment horizontal="center" vertical="center"/>
    </xf>
    <xf numFmtId="43" fontId="48" fillId="44" borderId="17" xfId="0" applyNumberFormat="1" applyFont="1" applyFill="1" applyBorder="1" applyAlignment="1">
      <alignment horizontal="center" vertical="center"/>
    </xf>
    <xf numFmtId="43" fontId="49" fillId="46" borderId="48" xfId="0" quotePrefix="1" applyNumberFormat="1" applyFont="1" applyFill="1" applyBorder="1" applyAlignment="1">
      <alignment horizontal="center" vertical="center"/>
    </xf>
    <xf numFmtId="43" fontId="48" fillId="46" borderId="0" xfId="0" applyNumberFormat="1" applyFont="1" applyFill="1" applyBorder="1" applyAlignment="1">
      <alignment horizontal="center" vertical="center"/>
    </xf>
    <xf numFmtId="43" fontId="48" fillId="46" borderId="49" xfId="0" applyNumberFormat="1" applyFont="1" applyFill="1" applyBorder="1" applyAlignment="1">
      <alignment horizontal="center" vertical="center"/>
    </xf>
    <xf numFmtId="43" fontId="48" fillId="47" borderId="15" xfId="0" applyNumberFormat="1" applyFont="1" applyFill="1" applyBorder="1" applyAlignment="1">
      <alignment horizontal="center" vertical="center"/>
    </xf>
    <xf numFmtId="43" fontId="48" fillId="47" borderId="16" xfId="0" applyNumberFormat="1" applyFont="1" applyFill="1" applyBorder="1" applyAlignment="1">
      <alignment horizontal="center" vertical="center"/>
    </xf>
    <xf numFmtId="43" fontId="48" fillId="47" borderId="17" xfId="0" applyNumberFormat="1" applyFont="1" applyFill="1" applyBorder="1" applyAlignment="1">
      <alignment horizontal="center" vertical="center"/>
    </xf>
    <xf numFmtId="43" fontId="48" fillId="47" borderId="18" xfId="0" applyNumberFormat="1" applyFont="1" applyFill="1" applyBorder="1" applyAlignment="1">
      <alignment horizontal="center" vertical="center"/>
    </xf>
    <xf numFmtId="43" fontId="49" fillId="36" borderId="48" xfId="0" quotePrefix="1" applyNumberFormat="1" applyFont="1" applyFill="1" applyBorder="1" applyAlignment="1">
      <alignment horizontal="center" vertical="center"/>
    </xf>
    <xf numFmtId="43" fontId="48" fillId="36" borderId="0" xfId="0" applyNumberFormat="1" applyFont="1" applyFill="1" applyBorder="1" applyAlignment="1">
      <alignment horizontal="center" vertical="center"/>
    </xf>
    <xf numFmtId="43" fontId="48" fillId="36" borderId="49" xfId="0" applyNumberFormat="1" applyFont="1" applyFill="1" applyBorder="1" applyAlignment="1">
      <alignment horizontal="center" vertical="center"/>
    </xf>
    <xf numFmtId="43" fontId="48" fillId="48" borderId="15" xfId="0" applyNumberFormat="1" applyFont="1" applyFill="1" applyBorder="1" applyAlignment="1">
      <alignment horizontal="center" vertical="center"/>
    </xf>
    <xf numFmtId="43" fontId="48" fillId="48" borderId="16" xfId="0" applyNumberFormat="1" applyFont="1" applyFill="1" applyBorder="1" applyAlignment="1">
      <alignment horizontal="center" vertical="center"/>
    </xf>
    <xf numFmtId="43" fontId="48" fillId="48" borderId="18" xfId="0" applyNumberFormat="1" applyFont="1" applyFill="1" applyBorder="1" applyAlignment="1">
      <alignment horizontal="center" vertical="center"/>
    </xf>
    <xf numFmtId="43" fontId="48" fillId="48" borderId="17" xfId="0" applyNumberFormat="1" applyFont="1" applyFill="1" applyBorder="1" applyAlignment="1">
      <alignment horizontal="center" vertical="center"/>
    </xf>
    <xf numFmtId="43" fontId="49" fillId="45" borderId="48" xfId="0" quotePrefix="1" applyNumberFormat="1" applyFont="1" applyFill="1" applyBorder="1" applyAlignment="1">
      <alignment horizontal="center" vertical="center"/>
    </xf>
    <xf numFmtId="43" fontId="48" fillId="45" borderId="0" xfId="0" applyNumberFormat="1" applyFont="1" applyFill="1" applyBorder="1" applyAlignment="1">
      <alignment horizontal="center" vertical="center"/>
    </xf>
    <xf numFmtId="43" fontId="48" fillId="45" borderId="49" xfId="0" applyNumberFormat="1" applyFont="1" applyFill="1" applyBorder="1" applyAlignment="1">
      <alignment horizontal="center" vertical="center"/>
    </xf>
    <xf numFmtId="0" fontId="38" fillId="49" borderId="15" xfId="0" applyFont="1" applyFill="1" applyBorder="1" applyAlignment="1">
      <alignment horizontal="left" vertical="center"/>
    </xf>
    <xf numFmtId="0" fontId="38" fillId="49" borderId="16" xfId="0" applyFont="1" applyFill="1" applyBorder="1" applyAlignment="1">
      <alignment horizontal="center" vertical="center" wrapText="1"/>
    </xf>
    <xf numFmtId="4" fontId="38" fillId="49" borderId="19" xfId="0" applyNumberFormat="1" applyFont="1" applyFill="1" applyBorder="1" applyAlignment="1">
      <alignment horizontal="left" vertical="center" wrapText="1"/>
    </xf>
    <xf numFmtId="0" fontId="38" fillId="49" borderId="19" xfId="0" applyFont="1" applyFill="1" applyBorder="1" applyAlignment="1">
      <alignment horizontal="center" vertical="center" wrapText="1"/>
    </xf>
    <xf numFmtId="43" fontId="38" fillId="49" borderId="19" xfId="85" applyNumberFormat="1" applyFont="1" applyFill="1" applyBorder="1" applyAlignment="1">
      <alignment vertical="center"/>
    </xf>
    <xf numFmtId="43" fontId="38" fillId="49" borderId="27" xfId="85" applyNumberFormat="1" applyFont="1" applyFill="1" applyBorder="1" applyAlignment="1">
      <alignment vertical="center"/>
    </xf>
    <xf numFmtId="0" fontId="38" fillId="50" borderId="0" xfId="0" applyFont="1" applyFill="1" applyBorder="1" applyAlignment="1">
      <alignment horizontal="center" vertical="center"/>
    </xf>
    <xf numFmtId="43" fontId="49" fillId="50" borderId="48" xfId="0" quotePrefix="1" applyNumberFormat="1" applyFont="1" applyFill="1" applyBorder="1" applyAlignment="1">
      <alignment horizontal="center" vertical="center"/>
    </xf>
    <xf numFmtId="43" fontId="48" fillId="50" borderId="0" xfId="0" applyNumberFormat="1" applyFont="1" applyFill="1" applyBorder="1" applyAlignment="1">
      <alignment horizontal="center" vertical="center"/>
    </xf>
    <xf numFmtId="43" fontId="48" fillId="50" borderId="49" xfId="0" applyNumberFormat="1" applyFont="1" applyFill="1" applyBorder="1" applyAlignment="1">
      <alignment horizontal="center" vertical="center"/>
    </xf>
    <xf numFmtId="43" fontId="38" fillId="50" borderId="50" xfId="0" applyNumberFormat="1" applyFont="1" applyFill="1" applyBorder="1" applyAlignment="1">
      <alignment horizontal="center" vertical="center"/>
    </xf>
    <xf numFmtId="43" fontId="38" fillId="50" borderId="40" xfId="0" applyNumberFormat="1" applyFont="1" applyFill="1" applyBorder="1" applyAlignment="1">
      <alignment horizontal="center" vertical="center"/>
    </xf>
    <xf numFmtId="0" fontId="39" fillId="51" borderId="21" xfId="0" applyFont="1" applyFill="1" applyBorder="1" applyAlignment="1">
      <alignment horizontal="left" vertical="center"/>
    </xf>
    <xf numFmtId="4" fontId="39" fillId="51" borderId="31" xfId="0" applyNumberFormat="1" applyFont="1" applyFill="1" applyBorder="1" applyAlignment="1">
      <alignment vertical="center"/>
    </xf>
    <xf numFmtId="43" fontId="48" fillId="51" borderId="15" xfId="0" applyNumberFormat="1" applyFont="1" applyFill="1" applyBorder="1" applyAlignment="1">
      <alignment horizontal="center" vertical="center"/>
    </xf>
    <xf numFmtId="43" fontId="48" fillId="51" borderId="16" xfId="0" applyNumberFormat="1" applyFont="1" applyFill="1" applyBorder="1" applyAlignment="1">
      <alignment horizontal="center" vertical="center"/>
    </xf>
    <xf numFmtId="43" fontId="48" fillId="51" borderId="18" xfId="0" applyNumberFormat="1" applyFont="1" applyFill="1" applyBorder="1" applyAlignment="1">
      <alignment horizontal="center" vertical="center"/>
    </xf>
    <xf numFmtId="43" fontId="48" fillId="51" borderId="17" xfId="0" applyNumberFormat="1" applyFont="1" applyFill="1" applyBorder="1" applyAlignment="1">
      <alignment horizontal="center" vertical="center"/>
    </xf>
    <xf numFmtId="43" fontId="38" fillId="51" borderId="21" xfId="0" applyNumberFormat="1" applyFont="1" applyFill="1" applyBorder="1" applyAlignment="1">
      <alignment horizontal="center" vertical="center"/>
    </xf>
    <xf numFmtId="10" fontId="39" fillId="51" borderId="31" xfId="91" applyNumberFormat="1" applyFont="1" applyFill="1" applyBorder="1" applyAlignment="1">
      <alignment horizontal="center" vertical="center"/>
    </xf>
    <xf numFmtId="4" fontId="39" fillId="51" borderId="31" xfId="0" applyNumberFormat="1" applyFont="1" applyFill="1" applyBorder="1" applyAlignment="1">
      <alignment horizontal="left" vertical="center"/>
    </xf>
    <xf numFmtId="0" fontId="39" fillId="48" borderId="15" xfId="0" applyFont="1" applyFill="1" applyBorder="1" applyAlignment="1">
      <alignment horizontal="left" vertical="center"/>
    </xf>
    <xf numFmtId="2" fontId="3" fillId="48" borderId="16" xfId="63" applyNumberFormat="1" applyFont="1" applyFill="1" applyBorder="1" applyAlignment="1">
      <alignment horizontal="center" vertical="center"/>
    </xf>
    <xf numFmtId="2" fontId="3" fillId="48" borderId="16" xfId="63" applyNumberFormat="1" applyFont="1" applyFill="1" applyBorder="1" applyAlignment="1">
      <alignment vertical="center" wrapText="1"/>
    </xf>
    <xf numFmtId="43" fontId="3" fillId="48" borderId="16" xfId="86" applyNumberFormat="1" applyFont="1" applyFill="1" applyBorder="1" applyAlignment="1">
      <alignment vertical="center"/>
    </xf>
    <xf numFmtId="2" fontId="3" fillId="48" borderId="22" xfId="63" applyNumberFormat="1" applyFont="1" applyFill="1" applyBorder="1" applyAlignment="1">
      <alignment vertical="center" wrapText="1"/>
    </xf>
    <xf numFmtId="43" fontId="38" fillId="34" borderId="28" xfId="0" applyNumberFormat="1" applyFont="1" applyFill="1" applyBorder="1" applyAlignment="1">
      <alignment horizontal="center" vertical="center"/>
    </xf>
    <xf numFmtId="43" fontId="38" fillId="34" borderId="29" xfId="0" applyNumberFormat="1" applyFont="1" applyFill="1" applyBorder="1" applyAlignment="1">
      <alignment horizontal="center" vertical="center"/>
    </xf>
    <xf numFmtId="43" fontId="38" fillId="34" borderId="30" xfId="0" applyNumberFormat="1" applyFont="1" applyFill="1" applyBorder="1" applyAlignment="1">
      <alignment horizontal="center" vertical="center"/>
    </xf>
    <xf numFmtId="43" fontId="38" fillId="34" borderId="23" xfId="0" applyNumberFormat="1" applyFont="1" applyFill="1" applyBorder="1" applyAlignment="1">
      <alignment horizontal="center" vertical="center"/>
    </xf>
    <xf numFmtId="43" fontId="38" fillId="34" borderId="24" xfId="0" applyNumberFormat="1" applyFont="1" applyFill="1" applyBorder="1" applyAlignment="1">
      <alignment horizontal="center" vertical="center"/>
    </xf>
    <xf numFmtId="43" fontId="38" fillId="34" borderId="25" xfId="0" applyNumberFormat="1" applyFont="1" applyFill="1" applyBorder="1" applyAlignment="1">
      <alignment horizontal="center" vertical="center"/>
    </xf>
    <xf numFmtId="43" fontId="38" fillId="34" borderId="26" xfId="0" applyNumberFormat="1" applyFont="1" applyFill="1" applyBorder="1" applyAlignment="1">
      <alignment horizontal="center" vertical="center"/>
    </xf>
    <xf numFmtId="43" fontId="38" fillId="34" borderId="19" xfId="0" applyNumberFormat="1" applyFont="1" applyFill="1" applyBorder="1" applyAlignment="1">
      <alignment horizontal="center" vertical="center"/>
    </xf>
    <xf numFmtId="43" fontId="38" fillId="34" borderId="27" xfId="0" applyNumberFormat="1" applyFont="1" applyFill="1" applyBorder="1" applyAlignment="1">
      <alignment horizontal="center" vertical="center"/>
    </xf>
    <xf numFmtId="0" fontId="38" fillId="34" borderId="32" xfId="0" quotePrefix="1" applyNumberFormat="1" applyFont="1" applyFill="1" applyBorder="1" applyAlignment="1">
      <alignment horizontal="center" vertical="center"/>
    </xf>
    <xf numFmtId="0" fontId="39" fillId="34" borderId="33" xfId="0" applyNumberFormat="1" applyFont="1" applyFill="1" applyBorder="1" applyAlignment="1">
      <alignment horizontal="center" vertical="center"/>
    </xf>
    <xf numFmtId="0" fontId="39" fillId="34" borderId="34" xfId="0" applyNumberFormat="1" applyFont="1" applyFill="1" applyBorder="1" applyAlignment="1">
      <alignment horizontal="center" vertical="center"/>
    </xf>
    <xf numFmtId="0" fontId="39" fillId="34" borderId="36" xfId="0" applyNumberFormat="1" applyFont="1" applyFill="1" applyBorder="1" applyAlignment="1">
      <alignment horizontal="center" vertical="center"/>
    </xf>
    <xf numFmtId="43" fontId="38" fillId="34" borderId="23" xfId="0" applyNumberFormat="1" applyFont="1" applyFill="1" applyBorder="1" applyAlignment="1">
      <alignment horizontal="center" vertical="center" wrapText="1"/>
    </xf>
    <xf numFmtId="43" fontId="38" fillId="34" borderId="24" xfId="0" applyNumberFormat="1" applyFont="1" applyFill="1" applyBorder="1" applyAlignment="1">
      <alignment horizontal="center" vertical="center" wrapText="1"/>
    </xf>
    <xf numFmtId="43" fontId="38" fillId="34" borderId="25" xfId="0" applyNumberFormat="1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center" vertical="center"/>
    </xf>
    <xf numFmtId="43" fontId="38" fillId="34" borderId="35" xfId="0" applyNumberFormat="1" applyFont="1" applyFill="1" applyBorder="1" applyAlignment="1">
      <alignment horizontal="center" vertical="center"/>
    </xf>
    <xf numFmtId="43" fontId="38" fillId="34" borderId="14" xfId="0" applyNumberFormat="1" applyFont="1" applyFill="1" applyBorder="1" applyAlignment="1">
      <alignment horizontal="center" vertical="center"/>
    </xf>
    <xf numFmtId="10" fontId="39" fillId="34" borderId="39" xfId="91" applyNumberFormat="1" applyFont="1" applyFill="1" applyBorder="1" applyAlignment="1">
      <alignment horizontal="center" vertical="center"/>
    </xf>
    <xf numFmtId="10" fontId="39" fillId="34" borderId="40" xfId="91" applyNumberFormat="1" applyFont="1" applyFill="1" applyBorder="1" applyAlignment="1">
      <alignment horizontal="center" vertical="center"/>
    </xf>
    <xf numFmtId="10" fontId="39" fillId="34" borderId="41" xfId="91" applyNumberFormat="1" applyFont="1" applyFill="1" applyBorder="1" applyAlignment="1">
      <alignment horizontal="center" vertical="center"/>
    </xf>
    <xf numFmtId="0" fontId="37" fillId="34" borderId="23" xfId="0" applyFont="1" applyFill="1" applyBorder="1" applyAlignment="1">
      <alignment horizontal="center" vertical="center"/>
    </xf>
    <xf numFmtId="0" fontId="37" fillId="34" borderId="24" xfId="0" applyFont="1" applyFill="1" applyBorder="1" applyAlignment="1">
      <alignment horizontal="center" vertical="center"/>
    </xf>
    <xf numFmtId="4" fontId="37" fillId="34" borderId="23" xfId="0" applyNumberFormat="1" applyFont="1" applyFill="1" applyBorder="1" applyAlignment="1">
      <alignment vertical="center"/>
    </xf>
    <xf numFmtId="4" fontId="37" fillId="34" borderId="25" xfId="0" applyNumberFormat="1" applyFont="1" applyFill="1" applyBorder="1" applyAlignment="1">
      <alignment vertical="center"/>
    </xf>
    <xf numFmtId="0" fontId="37" fillId="34" borderId="26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/>
    </xf>
    <xf numFmtId="4" fontId="37" fillId="34" borderId="26" xfId="0" applyNumberFormat="1" applyFont="1" applyFill="1" applyBorder="1" applyAlignment="1">
      <alignment vertical="center"/>
    </xf>
    <xf numFmtId="4" fontId="37" fillId="34" borderId="27" xfId="0" applyNumberFormat="1" applyFont="1" applyFill="1" applyBorder="1" applyAlignment="1">
      <alignment vertical="center"/>
    </xf>
    <xf numFmtId="0" fontId="37" fillId="34" borderId="28" xfId="0" applyFont="1" applyFill="1" applyBorder="1" applyAlignment="1">
      <alignment horizontal="center" vertical="center"/>
    </xf>
    <xf numFmtId="0" fontId="37" fillId="34" borderId="29" xfId="0" applyFont="1" applyFill="1" applyBorder="1" applyAlignment="1">
      <alignment horizontal="center" vertical="center"/>
    </xf>
    <xf numFmtId="4" fontId="37" fillId="34" borderId="28" xfId="0" applyNumberFormat="1" applyFont="1" applyFill="1" applyBorder="1" applyAlignment="1">
      <alignment vertical="center"/>
    </xf>
    <xf numFmtId="4" fontId="37" fillId="34" borderId="30" xfId="0" applyNumberFormat="1" applyFont="1" applyFill="1" applyBorder="1" applyAlignment="1">
      <alignment vertical="center"/>
    </xf>
  </cellXfs>
  <cellStyles count="95">
    <cellStyle name="20% - Ênfase1" xfId="1" builtinId="30" customBuiltin="1"/>
    <cellStyle name="20% - Ênfase1 2" xfId="2"/>
    <cellStyle name="20% - Ênfase2" xfId="3" builtinId="34" customBuiltin="1"/>
    <cellStyle name="20% - Ênfase2 2" xfId="4"/>
    <cellStyle name="20% - Ênfase3" xfId="5" builtinId="38" customBuiltin="1"/>
    <cellStyle name="20% - Ênfase3 2" xfId="6"/>
    <cellStyle name="20% - Ênfase4" xfId="7" builtinId="42" customBuiltin="1"/>
    <cellStyle name="20% - Ênfase4 2" xfId="8"/>
    <cellStyle name="20% - Ênfase5" xfId="9" builtinId="46" customBuiltin="1"/>
    <cellStyle name="20% - Ênfase5 2" xfId="10"/>
    <cellStyle name="20% - Ênfase6" xfId="11" builtinId="50" customBuiltin="1"/>
    <cellStyle name="20% - Ênfase6 2" xfId="12"/>
    <cellStyle name="40% - Ênfase1" xfId="13" builtinId="31" customBuiltin="1"/>
    <cellStyle name="40% - Ênfase1 2" xfId="14"/>
    <cellStyle name="40% - Ênfase2" xfId="15" builtinId="35" customBuiltin="1"/>
    <cellStyle name="40% - Ênfase2 2" xfId="16"/>
    <cellStyle name="40% - Ênfase3" xfId="17" builtinId="39" customBuiltin="1"/>
    <cellStyle name="40% - Ênfase3 2" xfId="18"/>
    <cellStyle name="40% - Ênfase4" xfId="19" builtinId="43" customBuiltin="1"/>
    <cellStyle name="40% - Ênfase4 2" xfId="20"/>
    <cellStyle name="40% - Ênfase5" xfId="21" builtinId="47" customBuiltin="1"/>
    <cellStyle name="40% - Ênfase5 2" xfId="22"/>
    <cellStyle name="40% - Ênfase6" xfId="23" builtinId="51" customBuiltin="1"/>
    <cellStyle name="40% - Ênfase6 2" xfId="24"/>
    <cellStyle name="60% - Ênfase1" xfId="25" builtinId="32" customBuiltin="1"/>
    <cellStyle name="60% - Ênfase1 2" xfId="26"/>
    <cellStyle name="60% - Ênfase2" xfId="27" builtinId="36" customBuiltin="1"/>
    <cellStyle name="60% - Ênfase2 2" xfId="28"/>
    <cellStyle name="60% - Ênfase3" xfId="29" builtinId="40" customBuiltin="1"/>
    <cellStyle name="60% - Ênfase3 2" xfId="30"/>
    <cellStyle name="60% - Ênfase4" xfId="31" builtinId="44" customBuiltin="1"/>
    <cellStyle name="60% - Ênfase4 2" xfId="32"/>
    <cellStyle name="60% - Ênfase5" xfId="33" builtinId="48" customBuiltin="1"/>
    <cellStyle name="60% - Ênfase5 2" xfId="34"/>
    <cellStyle name="60% - Ênfase6" xfId="35" builtinId="52" customBuiltin="1"/>
    <cellStyle name="60% - Ênfase6 2" xfId="36"/>
    <cellStyle name="Bom" xfId="37" builtinId="26" customBuiltin="1"/>
    <cellStyle name="Bom 2" xfId="38"/>
    <cellStyle name="Cálculo" xfId="39" builtinId="22" customBuiltin="1"/>
    <cellStyle name="Cálculo 2" xfId="40"/>
    <cellStyle name="Célula de Verificação" xfId="41" builtinId="23" customBuiltin="1"/>
    <cellStyle name="Célula de Verificação 2" xfId="42"/>
    <cellStyle name="Célula Vinculada" xfId="43" builtinId="24" customBuiltin="1"/>
    <cellStyle name="Célula Vinculada 2" xfId="44"/>
    <cellStyle name="Ênfase1" xfId="45" builtinId="29" customBuiltin="1"/>
    <cellStyle name="Ênfase1 2" xfId="46"/>
    <cellStyle name="Ênfase2" xfId="47" builtinId="33" customBuiltin="1"/>
    <cellStyle name="Ênfase2 2" xfId="48"/>
    <cellStyle name="Ênfase3" xfId="49" builtinId="37" customBuiltin="1"/>
    <cellStyle name="Ênfase3 2" xfId="50"/>
    <cellStyle name="Ênfase4" xfId="51" builtinId="41" customBuiltin="1"/>
    <cellStyle name="Ênfase4 2" xfId="52"/>
    <cellStyle name="Ênfase5" xfId="53" builtinId="45" customBuiltin="1"/>
    <cellStyle name="Ênfase5 2" xfId="54"/>
    <cellStyle name="Ênfase6" xfId="55" builtinId="49" customBuiltin="1"/>
    <cellStyle name="Ênfase6 2" xfId="56"/>
    <cellStyle name="Entrada" xfId="57" builtinId="20" customBuiltin="1"/>
    <cellStyle name="Entrada 2" xfId="58"/>
    <cellStyle name="Incorreto" xfId="59" builtinId="27" customBuiltin="1"/>
    <cellStyle name="Incorreto 2" xfId="60"/>
    <cellStyle name="Moeda 2" xfId="88"/>
    <cellStyle name="Moeda_OCC - GERALDO" xfId="93"/>
    <cellStyle name="Neutra" xfId="61" builtinId="28" customBuiltin="1"/>
    <cellStyle name="Neutra 2" xfId="62"/>
    <cellStyle name="Normal" xfId="0" builtinId="0"/>
    <cellStyle name="Normal 2" xfId="63"/>
    <cellStyle name="Normal 2 2" xfId="94"/>
    <cellStyle name="Normal 3" xfId="64"/>
    <cellStyle name="Normal 4" xfId="65"/>
    <cellStyle name="Normal 5" xfId="87"/>
    <cellStyle name="Normal_Caragua1" xfId="90"/>
    <cellStyle name="Nota 2" xfId="66"/>
    <cellStyle name="Porcentagem" xfId="91" builtinId="5"/>
    <cellStyle name="Porcentagem 2" xfId="67"/>
    <cellStyle name="Saída" xfId="68" builtinId="21" customBuiltin="1"/>
    <cellStyle name="Saída 2" xfId="69"/>
    <cellStyle name="Separador de milhares 3" xfId="92"/>
    <cellStyle name="Texto de Aviso" xfId="70" builtinId="11" customBuiltin="1"/>
    <cellStyle name="Texto de Aviso 2" xfId="71"/>
    <cellStyle name="Texto Explicativo" xfId="72" builtinId="53" customBuiltin="1"/>
    <cellStyle name="Texto Explicativo 2" xfId="73"/>
    <cellStyle name="Título" xfId="74" builtinId="15" customBuiltin="1"/>
    <cellStyle name="Título 1" xfId="75" builtinId="16" customBuiltin="1"/>
    <cellStyle name="Título 1 2" xfId="76"/>
    <cellStyle name="Título 2" xfId="77" builtinId="17" customBuiltin="1"/>
    <cellStyle name="Título 2 2" xfId="78"/>
    <cellStyle name="Título 3" xfId="79" builtinId="18" customBuiltin="1"/>
    <cellStyle name="Título 3 2" xfId="80"/>
    <cellStyle name="Título 4" xfId="81" builtinId="19" customBuiltin="1"/>
    <cellStyle name="Título 4 2" xfId="82"/>
    <cellStyle name="Total" xfId="83" builtinId="25" customBuiltin="1"/>
    <cellStyle name="Total 2" xfId="84"/>
    <cellStyle name="Vírgula" xfId="85" builtinId="3"/>
    <cellStyle name="Vírgula 2" xfId="86"/>
    <cellStyle name="Vírgula 4" xfId="8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5F573"/>
      <color rgb="FFF462E3"/>
      <color rgb="FFE1F711"/>
      <color rgb="FFF88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2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3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4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5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6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7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8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9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10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11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12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13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14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15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16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17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18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19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20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21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22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23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</xdr:row>
      <xdr:rowOff>0</xdr:rowOff>
    </xdr:from>
    <xdr:to>
      <xdr:col>2</xdr:col>
      <xdr:colOff>2486025</xdr:colOff>
      <xdr:row>4</xdr:row>
      <xdr:rowOff>38100</xdr:rowOff>
    </xdr:to>
    <xdr:sp macro="" textlink="">
      <xdr:nvSpPr>
        <xdr:cNvPr id="24" name="Text Box 245"/>
        <xdr:cNvSpPr txBox="1">
          <a:spLocks noChangeArrowheads="1"/>
        </xdr:cNvSpPr>
      </xdr:nvSpPr>
      <xdr:spPr bwMode="auto">
        <a:xfrm>
          <a:off x="2724150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25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26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27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28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29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30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31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32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33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34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35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36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37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38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39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40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41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42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43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44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45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46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</xdr:row>
      <xdr:rowOff>0</xdr:rowOff>
    </xdr:from>
    <xdr:to>
      <xdr:col>2</xdr:col>
      <xdr:colOff>2486025</xdr:colOff>
      <xdr:row>32</xdr:row>
      <xdr:rowOff>38100</xdr:rowOff>
    </xdr:to>
    <xdr:sp macro="" textlink="">
      <xdr:nvSpPr>
        <xdr:cNvPr id="47" name="Text Box 245"/>
        <xdr:cNvSpPr txBox="1">
          <a:spLocks noChangeArrowheads="1"/>
        </xdr:cNvSpPr>
      </xdr:nvSpPr>
      <xdr:spPr bwMode="auto">
        <a:xfrm>
          <a:off x="4410075" y="76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48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49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50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51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52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53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54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55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56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57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58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59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60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61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62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63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64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65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66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67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68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69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</xdr:row>
      <xdr:rowOff>0</xdr:rowOff>
    </xdr:from>
    <xdr:to>
      <xdr:col>2</xdr:col>
      <xdr:colOff>2486025</xdr:colOff>
      <xdr:row>60</xdr:row>
      <xdr:rowOff>38100</xdr:rowOff>
    </xdr:to>
    <xdr:sp macro="" textlink="">
      <xdr:nvSpPr>
        <xdr:cNvPr id="70" name="Text Box 245"/>
        <xdr:cNvSpPr txBox="1">
          <a:spLocks noChangeArrowheads="1"/>
        </xdr:cNvSpPr>
      </xdr:nvSpPr>
      <xdr:spPr bwMode="auto">
        <a:xfrm>
          <a:off x="4410075" y="800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71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72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73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74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75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76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77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78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79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80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81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82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83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84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85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86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87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88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89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90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91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92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93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94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95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96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97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98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99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00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01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02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03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04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05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06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07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08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09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10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11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12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13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14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15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115</xdr:row>
      <xdr:rowOff>0</xdr:rowOff>
    </xdr:from>
    <xdr:to>
      <xdr:col>2</xdr:col>
      <xdr:colOff>2486025</xdr:colOff>
      <xdr:row>116</xdr:row>
      <xdr:rowOff>38100</xdr:rowOff>
    </xdr:to>
    <xdr:sp macro="" textlink="">
      <xdr:nvSpPr>
        <xdr:cNvPr id="116" name="Text Box 245"/>
        <xdr:cNvSpPr txBox="1">
          <a:spLocks noChangeArrowheads="1"/>
        </xdr:cNvSpPr>
      </xdr:nvSpPr>
      <xdr:spPr bwMode="auto">
        <a:xfrm>
          <a:off x="4410075" y="2247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17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18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19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20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21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22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23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24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25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26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27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28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29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30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31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32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33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34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35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36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37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38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143</xdr:row>
      <xdr:rowOff>0</xdr:rowOff>
    </xdr:from>
    <xdr:to>
      <xdr:col>2</xdr:col>
      <xdr:colOff>2486025</xdr:colOff>
      <xdr:row>144</xdr:row>
      <xdr:rowOff>38100</xdr:rowOff>
    </xdr:to>
    <xdr:sp macro="" textlink="">
      <xdr:nvSpPr>
        <xdr:cNvPr id="139" name="Text Box 245"/>
        <xdr:cNvSpPr txBox="1">
          <a:spLocks noChangeArrowheads="1"/>
        </xdr:cNvSpPr>
      </xdr:nvSpPr>
      <xdr:spPr bwMode="auto">
        <a:xfrm>
          <a:off x="4410075" y="2971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40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41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42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43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44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45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46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47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48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49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50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51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52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53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54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55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56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57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58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59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60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61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171</xdr:row>
      <xdr:rowOff>0</xdr:rowOff>
    </xdr:from>
    <xdr:to>
      <xdr:col>2</xdr:col>
      <xdr:colOff>2486025</xdr:colOff>
      <xdr:row>172</xdr:row>
      <xdr:rowOff>38100</xdr:rowOff>
    </xdr:to>
    <xdr:sp macro="" textlink="">
      <xdr:nvSpPr>
        <xdr:cNvPr id="162" name="Text Box 245"/>
        <xdr:cNvSpPr txBox="1">
          <a:spLocks noChangeArrowheads="1"/>
        </xdr:cNvSpPr>
      </xdr:nvSpPr>
      <xdr:spPr bwMode="auto">
        <a:xfrm>
          <a:off x="4410075" y="3695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63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64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65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66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67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68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69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70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71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72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73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74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75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76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77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78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79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80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81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82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83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84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199</xdr:row>
      <xdr:rowOff>0</xdr:rowOff>
    </xdr:from>
    <xdr:to>
      <xdr:col>2</xdr:col>
      <xdr:colOff>2486025</xdr:colOff>
      <xdr:row>200</xdr:row>
      <xdr:rowOff>38100</xdr:rowOff>
    </xdr:to>
    <xdr:sp macro="" textlink="">
      <xdr:nvSpPr>
        <xdr:cNvPr id="185" name="Text Box 245"/>
        <xdr:cNvSpPr txBox="1">
          <a:spLocks noChangeArrowheads="1"/>
        </xdr:cNvSpPr>
      </xdr:nvSpPr>
      <xdr:spPr bwMode="auto">
        <a:xfrm>
          <a:off x="4410075" y="4419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86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87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88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89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90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91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92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93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94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95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96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97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98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199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200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201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202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203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204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205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206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207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208" name="Text Box 245"/>
        <xdr:cNvSpPr txBox="1">
          <a:spLocks noChangeArrowheads="1"/>
        </xdr:cNvSpPr>
      </xdr:nvSpPr>
      <xdr:spPr bwMode="auto">
        <a:xfrm>
          <a:off x="4410075" y="5143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09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10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11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12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13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14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15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16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17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18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19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20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21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22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23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24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25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26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27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28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30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255</xdr:row>
      <xdr:rowOff>0</xdr:rowOff>
    </xdr:from>
    <xdr:to>
      <xdr:col>2</xdr:col>
      <xdr:colOff>2486025</xdr:colOff>
      <xdr:row>256</xdr:row>
      <xdr:rowOff>38100</xdr:rowOff>
    </xdr:to>
    <xdr:sp macro="" textlink="">
      <xdr:nvSpPr>
        <xdr:cNvPr id="231" name="Text Box 245"/>
        <xdr:cNvSpPr txBox="1">
          <a:spLocks noChangeArrowheads="1"/>
        </xdr:cNvSpPr>
      </xdr:nvSpPr>
      <xdr:spPr bwMode="auto">
        <a:xfrm>
          <a:off x="4410075" y="5867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32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33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34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35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36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37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38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39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40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41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42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43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44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45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47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48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49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50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51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52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53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283</xdr:row>
      <xdr:rowOff>0</xdr:rowOff>
    </xdr:from>
    <xdr:to>
      <xdr:col>2</xdr:col>
      <xdr:colOff>2486025</xdr:colOff>
      <xdr:row>284</xdr:row>
      <xdr:rowOff>38100</xdr:rowOff>
    </xdr:to>
    <xdr:sp macro="" textlink="">
      <xdr:nvSpPr>
        <xdr:cNvPr id="254" name="Text Box 245"/>
        <xdr:cNvSpPr txBox="1">
          <a:spLocks noChangeArrowheads="1"/>
        </xdr:cNvSpPr>
      </xdr:nvSpPr>
      <xdr:spPr bwMode="auto">
        <a:xfrm>
          <a:off x="4410075" y="6591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55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56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57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58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59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60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61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62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63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64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65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66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67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68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69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70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71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72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73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74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75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76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277" name="Text Box 245"/>
        <xdr:cNvSpPr txBox="1">
          <a:spLocks noChangeArrowheads="1"/>
        </xdr:cNvSpPr>
      </xdr:nvSpPr>
      <xdr:spPr bwMode="auto">
        <a:xfrm>
          <a:off x="4410075" y="7315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78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79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80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81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82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83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84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85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86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87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88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89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90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91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92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93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94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95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96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97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98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299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339</xdr:row>
      <xdr:rowOff>0</xdr:rowOff>
    </xdr:from>
    <xdr:to>
      <xdr:col>2</xdr:col>
      <xdr:colOff>2486025</xdr:colOff>
      <xdr:row>340</xdr:row>
      <xdr:rowOff>38100</xdr:rowOff>
    </xdr:to>
    <xdr:sp macro="" textlink="">
      <xdr:nvSpPr>
        <xdr:cNvPr id="300" name="Text Box 245"/>
        <xdr:cNvSpPr txBox="1">
          <a:spLocks noChangeArrowheads="1"/>
        </xdr:cNvSpPr>
      </xdr:nvSpPr>
      <xdr:spPr bwMode="auto">
        <a:xfrm>
          <a:off x="4410075" y="8039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01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02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03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04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05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06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07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08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09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10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11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12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13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14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15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16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17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18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19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20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21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22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323" name="Text Box 245"/>
        <xdr:cNvSpPr txBox="1">
          <a:spLocks noChangeArrowheads="1"/>
        </xdr:cNvSpPr>
      </xdr:nvSpPr>
      <xdr:spPr bwMode="auto">
        <a:xfrm>
          <a:off x="4410075" y="8763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24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25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26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27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28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29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30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31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32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33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34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35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36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37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38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39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40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41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42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43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44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45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395</xdr:row>
      <xdr:rowOff>0</xdr:rowOff>
    </xdr:from>
    <xdr:to>
      <xdr:col>2</xdr:col>
      <xdr:colOff>2486025</xdr:colOff>
      <xdr:row>396</xdr:row>
      <xdr:rowOff>38100</xdr:rowOff>
    </xdr:to>
    <xdr:sp macro="" textlink="">
      <xdr:nvSpPr>
        <xdr:cNvPr id="346" name="Text Box 245"/>
        <xdr:cNvSpPr txBox="1">
          <a:spLocks noChangeArrowheads="1"/>
        </xdr:cNvSpPr>
      </xdr:nvSpPr>
      <xdr:spPr bwMode="auto">
        <a:xfrm>
          <a:off x="4410075" y="9486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47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48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49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50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51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52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53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54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55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56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57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58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59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60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61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62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63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64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65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66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67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68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423</xdr:row>
      <xdr:rowOff>0</xdr:rowOff>
    </xdr:from>
    <xdr:to>
      <xdr:col>2</xdr:col>
      <xdr:colOff>2486025</xdr:colOff>
      <xdr:row>424</xdr:row>
      <xdr:rowOff>38100</xdr:rowOff>
    </xdr:to>
    <xdr:sp macro="" textlink="">
      <xdr:nvSpPr>
        <xdr:cNvPr id="369" name="Text Box 245"/>
        <xdr:cNvSpPr txBox="1">
          <a:spLocks noChangeArrowheads="1"/>
        </xdr:cNvSpPr>
      </xdr:nvSpPr>
      <xdr:spPr bwMode="auto">
        <a:xfrm>
          <a:off x="4410075" y="10210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70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71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72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73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74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75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76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77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78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79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80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81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82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83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84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85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86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87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88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89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90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91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451</xdr:row>
      <xdr:rowOff>0</xdr:rowOff>
    </xdr:from>
    <xdr:to>
      <xdr:col>2</xdr:col>
      <xdr:colOff>2486025</xdr:colOff>
      <xdr:row>452</xdr:row>
      <xdr:rowOff>38100</xdr:rowOff>
    </xdr:to>
    <xdr:sp macro="" textlink="">
      <xdr:nvSpPr>
        <xdr:cNvPr id="392" name="Text Box 245"/>
        <xdr:cNvSpPr txBox="1">
          <a:spLocks noChangeArrowheads="1"/>
        </xdr:cNvSpPr>
      </xdr:nvSpPr>
      <xdr:spPr bwMode="auto">
        <a:xfrm>
          <a:off x="4410075" y="10934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393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394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395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396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397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398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399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00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01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02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03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04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05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06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07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08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09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10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11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12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13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14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479</xdr:row>
      <xdr:rowOff>0</xdr:rowOff>
    </xdr:from>
    <xdr:to>
      <xdr:col>2</xdr:col>
      <xdr:colOff>2486025</xdr:colOff>
      <xdr:row>480</xdr:row>
      <xdr:rowOff>38100</xdr:rowOff>
    </xdr:to>
    <xdr:sp macro="" textlink="">
      <xdr:nvSpPr>
        <xdr:cNvPr id="415" name="Text Box 245"/>
        <xdr:cNvSpPr txBox="1">
          <a:spLocks noChangeArrowheads="1"/>
        </xdr:cNvSpPr>
      </xdr:nvSpPr>
      <xdr:spPr bwMode="auto">
        <a:xfrm>
          <a:off x="4410075" y="11658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16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17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18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19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20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21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22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23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24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25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26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27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28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29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30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31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32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33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34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35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36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37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506</xdr:row>
      <xdr:rowOff>0</xdr:rowOff>
    </xdr:from>
    <xdr:to>
      <xdr:col>2</xdr:col>
      <xdr:colOff>2486025</xdr:colOff>
      <xdr:row>507</xdr:row>
      <xdr:rowOff>38100</xdr:rowOff>
    </xdr:to>
    <xdr:sp macro="" textlink="">
      <xdr:nvSpPr>
        <xdr:cNvPr id="438" name="Text Box 245"/>
        <xdr:cNvSpPr txBox="1">
          <a:spLocks noChangeArrowheads="1"/>
        </xdr:cNvSpPr>
      </xdr:nvSpPr>
      <xdr:spPr bwMode="auto">
        <a:xfrm>
          <a:off x="4410075" y="12382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39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40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41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42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43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44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45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46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47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48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49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50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51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52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53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54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55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56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57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58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59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60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507</xdr:row>
      <xdr:rowOff>0</xdr:rowOff>
    </xdr:from>
    <xdr:to>
      <xdr:col>2</xdr:col>
      <xdr:colOff>2486025</xdr:colOff>
      <xdr:row>508</xdr:row>
      <xdr:rowOff>38100</xdr:rowOff>
    </xdr:to>
    <xdr:sp macro="" textlink="">
      <xdr:nvSpPr>
        <xdr:cNvPr id="461" name="Text Box 245"/>
        <xdr:cNvSpPr txBox="1">
          <a:spLocks noChangeArrowheads="1"/>
        </xdr:cNvSpPr>
      </xdr:nvSpPr>
      <xdr:spPr bwMode="auto">
        <a:xfrm>
          <a:off x="4410075" y="131064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62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63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64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65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66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67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68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69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70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71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72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73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74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75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76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77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78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79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80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81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82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83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535</xdr:row>
      <xdr:rowOff>0</xdr:rowOff>
    </xdr:from>
    <xdr:to>
      <xdr:col>2</xdr:col>
      <xdr:colOff>2486025</xdr:colOff>
      <xdr:row>536</xdr:row>
      <xdr:rowOff>38100</xdr:rowOff>
    </xdr:to>
    <xdr:sp macro="" textlink="">
      <xdr:nvSpPr>
        <xdr:cNvPr id="484" name="Text Box 245"/>
        <xdr:cNvSpPr txBox="1">
          <a:spLocks noChangeArrowheads="1"/>
        </xdr:cNvSpPr>
      </xdr:nvSpPr>
      <xdr:spPr bwMode="auto">
        <a:xfrm>
          <a:off x="4410075" y="138303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85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86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87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88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89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90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91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92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93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94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95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96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97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98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499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500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501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502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503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504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505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506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563</xdr:row>
      <xdr:rowOff>0</xdr:rowOff>
    </xdr:from>
    <xdr:to>
      <xdr:col>2</xdr:col>
      <xdr:colOff>2486025</xdr:colOff>
      <xdr:row>564</xdr:row>
      <xdr:rowOff>38100</xdr:rowOff>
    </xdr:to>
    <xdr:sp macro="" textlink="">
      <xdr:nvSpPr>
        <xdr:cNvPr id="507" name="Text Box 245"/>
        <xdr:cNvSpPr txBox="1">
          <a:spLocks noChangeArrowheads="1"/>
        </xdr:cNvSpPr>
      </xdr:nvSpPr>
      <xdr:spPr bwMode="auto">
        <a:xfrm>
          <a:off x="4410075" y="145542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08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09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10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11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12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13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14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15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16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17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18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19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20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21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22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23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24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25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26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27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28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29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591</xdr:row>
      <xdr:rowOff>0</xdr:rowOff>
    </xdr:from>
    <xdr:to>
      <xdr:col>2</xdr:col>
      <xdr:colOff>2486025</xdr:colOff>
      <xdr:row>592</xdr:row>
      <xdr:rowOff>38100</xdr:rowOff>
    </xdr:to>
    <xdr:sp macro="" textlink="">
      <xdr:nvSpPr>
        <xdr:cNvPr id="530" name="Text Box 245"/>
        <xdr:cNvSpPr txBox="1">
          <a:spLocks noChangeArrowheads="1"/>
        </xdr:cNvSpPr>
      </xdr:nvSpPr>
      <xdr:spPr bwMode="auto">
        <a:xfrm>
          <a:off x="4410075" y="1527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31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32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33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34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35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36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37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38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39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40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41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42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43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44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45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46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47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48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49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50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51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52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619</xdr:row>
      <xdr:rowOff>0</xdr:rowOff>
    </xdr:from>
    <xdr:to>
      <xdr:col>2</xdr:col>
      <xdr:colOff>2486025</xdr:colOff>
      <xdr:row>620</xdr:row>
      <xdr:rowOff>38100</xdr:rowOff>
    </xdr:to>
    <xdr:sp macro="" textlink="">
      <xdr:nvSpPr>
        <xdr:cNvPr id="553" name="Text Box 245"/>
        <xdr:cNvSpPr txBox="1">
          <a:spLocks noChangeArrowheads="1"/>
        </xdr:cNvSpPr>
      </xdr:nvSpPr>
      <xdr:spPr bwMode="auto">
        <a:xfrm>
          <a:off x="4410075" y="16002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54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55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56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57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58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59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60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61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62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63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64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65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66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67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68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69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70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71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72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73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74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75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647</xdr:row>
      <xdr:rowOff>0</xdr:rowOff>
    </xdr:from>
    <xdr:to>
      <xdr:col>2</xdr:col>
      <xdr:colOff>2486025</xdr:colOff>
      <xdr:row>648</xdr:row>
      <xdr:rowOff>38100</xdr:rowOff>
    </xdr:to>
    <xdr:sp macro="" textlink="">
      <xdr:nvSpPr>
        <xdr:cNvPr id="576" name="Text Box 245"/>
        <xdr:cNvSpPr txBox="1">
          <a:spLocks noChangeArrowheads="1"/>
        </xdr:cNvSpPr>
      </xdr:nvSpPr>
      <xdr:spPr bwMode="auto">
        <a:xfrm>
          <a:off x="4410075" y="167259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77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78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79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80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81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82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83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84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85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86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87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88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89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90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91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92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93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94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95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96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97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98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675</xdr:row>
      <xdr:rowOff>0</xdr:rowOff>
    </xdr:from>
    <xdr:to>
      <xdr:col>2</xdr:col>
      <xdr:colOff>2486025</xdr:colOff>
      <xdr:row>676</xdr:row>
      <xdr:rowOff>38100</xdr:rowOff>
    </xdr:to>
    <xdr:sp macro="" textlink="">
      <xdr:nvSpPr>
        <xdr:cNvPr id="599" name="Text Box 245"/>
        <xdr:cNvSpPr txBox="1">
          <a:spLocks noChangeArrowheads="1"/>
        </xdr:cNvSpPr>
      </xdr:nvSpPr>
      <xdr:spPr bwMode="auto">
        <a:xfrm>
          <a:off x="4410075" y="174498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00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01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02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03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04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05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06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07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08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09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10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11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12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13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14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15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16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17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18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19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20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21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703</xdr:row>
      <xdr:rowOff>0</xdr:rowOff>
    </xdr:from>
    <xdr:to>
      <xdr:col>2</xdr:col>
      <xdr:colOff>2486025</xdr:colOff>
      <xdr:row>704</xdr:row>
      <xdr:rowOff>38100</xdr:rowOff>
    </xdr:to>
    <xdr:sp macro="" textlink="">
      <xdr:nvSpPr>
        <xdr:cNvPr id="622" name="Text Box 245"/>
        <xdr:cNvSpPr txBox="1">
          <a:spLocks noChangeArrowheads="1"/>
        </xdr:cNvSpPr>
      </xdr:nvSpPr>
      <xdr:spPr bwMode="auto">
        <a:xfrm>
          <a:off x="4410075" y="181737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23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24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25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26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27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28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30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31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32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33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34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35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36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37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38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39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40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41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42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43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44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731</xdr:row>
      <xdr:rowOff>0</xdr:rowOff>
    </xdr:from>
    <xdr:to>
      <xdr:col>2</xdr:col>
      <xdr:colOff>2486025</xdr:colOff>
      <xdr:row>732</xdr:row>
      <xdr:rowOff>38100</xdr:rowOff>
    </xdr:to>
    <xdr:sp macro="" textlink="">
      <xdr:nvSpPr>
        <xdr:cNvPr id="645" name="Text Box 245"/>
        <xdr:cNvSpPr txBox="1">
          <a:spLocks noChangeArrowheads="1"/>
        </xdr:cNvSpPr>
      </xdr:nvSpPr>
      <xdr:spPr bwMode="auto">
        <a:xfrm>
          <a:off x="4410075" y="188976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46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47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48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49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50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51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52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53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54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55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56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57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58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59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60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61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62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63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64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65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66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67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87</xdr:row>
      <xdr:rowOff>0</xdr:rowOff>
    </xdr:from>
    <xdr:to>
      <xdr:col>2</xdr:col>
      <xdr:colOff>2486025</xdr:colOff>
      <xdr:row>88</xdr:row>
      <xdr:rowOff>38100</xdr:rowOff>
    </xdr:to>
    <xdr:sp macro="" textlink="">
      <xdr:nvSpPr>
        <xdr:cNvPr id="668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69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70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71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72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73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74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75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76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77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78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79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80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81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82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83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84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85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86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87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88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89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90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227</xdr:row>
      <xdr:rowOff>0</xdr:rowOff>
    </xdr:from>
    <xdr:to>
      <xdr:col>2</xdr:col>
      <xdr:colOff>2486025</xdr:colOff>
      <xdr:row>228</xdr:row>
      <xdr:rowOff>38100</xdr:rowOff>
    </xdr:to>
    <xdr:sp macro="" textlink="">
      <xdr:nvSpPr>
        <xdr:cNvPr id="691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692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693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694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695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696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697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698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699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00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01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02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03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04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05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06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07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08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09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10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11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12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13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311</xdr:row>
      <xdr:rowOff>0</xdr:rowOff>
    </xdr:from>
    <xdr:to>
      <xdr:col>2</xdr:col>
      <xdr:colOff>2486025</xdr:colOff>
      <xdr:row>312</xdr:row>
      <xdr:rowOff>38100</xdr:rowOff>
    </xdr:to>
    <xdr:sp macro="" textlink="">
      <xdr:nvSpPr>
        <xdr:cNvPr id="714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15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16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17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18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19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20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21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22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23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24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25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26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27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28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29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30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31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32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33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34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35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36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2409825</xdr:colOff>
      <xdr:row>367</xdr:row>
      <xdr:rowOff>0</xdr:rowOff>
    </xdr:from>
    <xdr:to>
      <xdr:col>2</xdr:col>
      <xdr:colOff>2486025</xdr:colOff>
      <xdr:row>368</xdr:row>
      <xdr:rowOff>38100</xdr:rowOff>
    </xdr:to>
    <xdr:sp macro="" textlink="">
      <xdr:nvSpPr>
        <xdr:cNvPr id="737" name="Text Box 245"/>
        <xdr:cNvSpPr txBox="1">
          <a:spLocks noChangeArrowheads="1"/>
        </xdr:cNvSpPr>
      </xdr:nvSpPr>
      <xdr:spPr bwMode="auto">
        <a:xfrm>
          <a:off x="4410075" y="15240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rmuratore\Meus%20documentos\ze%20roberto\PECarlosBotelho\SP%20139\sanit&#225;rio\planilhas\caragua\nucleolazer\play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USTA\Olivia\Mirante\Planilha%20or&#231;ament&#225;ria%20Mirante%20Intervales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Custos"/>
    </sheetNames>
    <sheetDataSet>
      <sheetData sheetId="0"/>
      <sheetData sheetId="1">
        <row r="38">
          <cell r="C38" t="str">
            <v>Fotovoltaico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102"/>
  <sheetViews>
    <sheetView showGridLines="0" showZeros="0" topLeftCell="G1" zoomScale="80" zoomScaleNormal="80" zoomScaleSheetLayoutView="100" zoomScalePageLayoutView="90" workbookViewId="0">
      <selection activeCell="V101" sqref="V101"/>
    </sheetView>
  </sheetViews>
  <sheetFormatPr defaultColWidth="11.42578125" defaultRowHeight="15" x14ac:dyDescent="0.2"/>
  <cols>
    <col min="1" max="1" width="6.28515625" style="78" customWidth="1"/>
    <col min="2" max="2" width="68.85546875" style="76" customWidth="1"/>
    <col min="3" max="26" width="9.42578125" style="82" customWidth="1"/>
    <col min="27" max="27" width="21" style="89" customWidth="1"/>
    <col min="28" max="28" width="13.42578125" style="82" bestFit="1" customWidth="1"/>
    <col min="29" max="29" width="4.5703125" style="76" customWidth="1"/>
    <col min="30" max="30" width="20.85546875" style="76" customWidth="1"/>
    <col min="31" max="31" width="11.42578125" style="76"/>
    <col min="32" max="32" width="18.85546875" style="76" customWidth="1"/>
    <col min="33" max="16384" width="11.42578125" style="76"/>
  </cols>
  <sheetData>
    <row r="1" spans="1:32" x14ac:dyDescent="0.2">
      <c r="A1" s="408"/>
      <c r="B1" s="409" t="s">
        <v>72</v>
      </c>
      <c r="C1" s="405" t="s">
        <v>75</v>
      </c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7"/>
      <c r="AA1" s="410" t="s">
        <v>69</v>
      </c>
      <c r="AB1" s="411"/>
    </row>
    <row r="2" spans="1:32" s="75" customFormat="1" x14ac:dyDescent="0.2">
      <c r="A2" s="408"/>
      <c r="B2" s="409"/>
      <c r="C2" s="401">
        <v>1</v>
      </c>
      <c r="D2" s="402"/>
      <c r="E2" s="402"/>
      <c r="F2" s="404"/>
      <c r="G2" s="401">
        <v>2</v>
      </c>
      <c r="H2" s="402"/>
      <c r="I2" s="402"/>
      <c r="J2" s="403"/>
      <c r="K2" s="401">
        <v>3</v>
      </c>
      <c r="L2" s="402"/>
      <c r="M2" s="402"/>
      <c r="N2" s="403"/>
      <c r="O2" s="401">
        <v>4</v>
      </c>
      <c r="P2" s="402"/>
      <c r="Q2" s="402"/>
      <c r="R2" s="403"/>
      <c r="S2" s="401">
        <v>5</v>
      </c>
      <c r="T2" s="402"/>
      <c r="U2" s="402"/>
      <c r="V2" s="404"/>
      <c r="W2" s="401">
        <v>6</v>
      </c>
      <c r="X2" s="402"/>
      <c r="Y2" s="402"/>
      <c r="Z2" s="403"/>
      <c r="AA2" s="84" t="s">
        <v>73</v>
      </c>
      <c r="AB2" s="85" t="s">
        <v>74</v>
      </c>
      <c r="AD2" s="76"/>
    </row>
    <row r="3" spans="1:32" s="75" customFormat="1" ht="32.1" customHeight="1" x14ac:dyDescent="0.2">
      <c r="A3" s="282" t="s">
        <v>786</v>
      </c>
      <c r="B3" s="270" t="s">
        <v>785</v>
      </c>
      <c r="C3" s="271"/>
      <c r="D3" s="272"/>
      <c r="E3" s="272"/>
      <c r="F3" s="272"/>
      <c r="G3" s="271"/>
      <c r="H3" s="272"/>
      <c r="I3" s="272"/>
      <c r="J3" s="273"/>
      <c r="K3" s="271"/>
      <c r="L3" s="272"/>
      <c r="M3" s="272"/>
      <c r="N3" s="272"/>
      <c r="O3" s="271"/>
      <c r="P3" s="272"/>
      <c r="Q3" s="272"/>
      <c r="R3" s="273"/>
      <c r="S3" s="271"/>
      <c r="T3" s="272"/>
      <c r="U3" s="272"/>
      <c r="V3" s="272"/>
      <c r="W3" s="271"/>
      <c r="X3" s="272"/>
      <c r="Y3" s="272"/>
      <c r="Z3" s="273"/>
      <c r="AA3" s="274">
        <f>SUM(AA4:AA16)</f>
        <v>120064.582652</v>
      </c>
      <c r="AB3" s="275"/>
      <c r="AD3" s="76"/>
    </row>
    <row r="4" spans="1:32" s="77" customFormat="1" ht="20.100000000000001" customHeight="1" x14ac:dyDescent="0.2">
      <c r="A4" s="279" t="s">
        <v>6</v>
      </c>
      <c r="B4" s="319" t="str">
        <f>'POUSADA LONTRA'!C3</f>
        <v>Serviços Preliminares</v>
      </c>
      <c r="C4" s="321">
        <f>AA4/2</f>
        <v>5340.9849999999997</v>
      </c>
      <c r="D4" s="322">
        <f>AA4/2</f>
        <v>5340.9849999999997</v>
      </c>
      <c r="E4" s="323"/>
      <c r="F4" s="324"/>
      <c r="G4" s="325"/>
      <c r="H4" s="323"/>
      <c r="I4" s="323"/>
      <c r="J4" s="326"/>
      <c r="K4" s="325"/>
      <c r="L4" s="323"/>
      <c r="M4" s="323"/>
      <c r="N4" s="324"/>
      <c r="O4" s="325"/>
      <c r="P4" s="323"/>
      <c r="Q4" s="323"/>
      <c r="R4" s="326"/>
      <c r="S4" s="325"/>
      <c r="T4" s="323"/>
      <c r="U4" s="323"/>
      <c r="V4" s="324"/>
      <c r="W4" s="325"/>
      <c r="X4" s="323"/>
      <c r="Y4" s="323"/>
      <c r="Z4" s="326"/>
      <c r="AA4" s="303">
        <f>'POUSADA LONTRA'!I3</f>
        <v>10681.97</v>
      </c>
      <c r="AB4" s="304"/>
      <c r="AD4" s="190"/>
    </row>
    <row r="5" spans="1:32" s="77" customFormat="1" ht="20.100000000000001" customHeight="1" x14ac:dyDescent="0.2">
      <c r="A5" s="279" t="s">
        <v>7</v>
      </c>
      <c r="B5" s="319" t="str">
        <f>'POUSADA LONTRA'!C10</f>
        <v>Madeira reparos gerais</v>
      </c>
      <c r="C5" s="325"/>
      <c r="D5" s="322">
        <f>AA5/3</f>
        <v>1284.3792839999999</v>
      </c>
      <c r="E5" s="322">
        <f>AA5/3</f>
        <v>1284.3792839999999</v>
      </c>
      <c r="F5" s="327">
        <f>AA5/3</f>
        <v>1284.3792839999999</v>
      </c>
      <c r="G5" s="325"/>
      <c r="H5" s="323"/>
      <c r="I5" s="323"/>
      <c r="J5" s="326"/>
      <c r="K5" s="325"/>
      <c r="L5" s="323"/>
      <c r="M5" s="323"/>
      <c r="N5" s="324"/>
      <c r="O5" s="325"/>
      <c r="P5" s="323"/>
      <c r="Q5" s="323"/>
      <c r="R5" s="326"/>
      <c r="S5" s="325"/>
      <c r="T5" s="323"/>
      <c r="U5" s="323"/>
      <c r="V5" s="324"/>
      <c r="W5" s="325"/>
      <c r="X5" s="323"/>
      <c r="Y5" s="323"/>
      <c r="Z5" s="326"/>
      <c r="AA5" s="303">
        <f>'POUSADA LONTRA'!I10</f>
        <v>3853.1378519999998</v>
      </c>
      <c r="AB5" s="303"/>
      <c r="AD5" s="190"/>
    </row>
    <row r="6" spans="1:32" s="77" customFormat="1" ht="20.100000000000001" customHeight="1" x14ac:dyDescent="0.2">
      <c r="A6" s="279" t="s">
        <v>35</v>
      </c>
      <c r="B6" s="320" t="str">
        <f>'POUSADA LONTRA'!C18</f>
        <v>Pintura</v>
      </c>
      <c r="C6" s="325"/>
      <c r="D6" s="323"/>
      <c r="E6" s="323"/>
      <c r="F6" s="324"/>
      <c r="G6" s="321">
        <f>AA6/6</f>
        <v>6053.7651333333333</v>
      </c>
      <c r="H6" s="322">
        <f>AA6/6</f>
        <v>6053.7651333333333</v>
      </c>
      <c r="I6" s="322">
        <f>AA6/6</f>
        <v>6053.7651333333333</v>
      </c>
      <c r="J6" s="328">
        <f>AA6/6</f>
        <v>6053.7651333333333</v>
      </c>
      <c r="K6" s="321">
        <f>AA6/6</f>
        <v>6053.7651333333333</v>
      </c>
      <c r="L6" s="322">
        <f>AA6/6</f>
        <v>6053.7651333333333</v>
      </c>
      <c r="M6" s="323"/>
      <c r="N6" s="324"/>
      <c r="O6" s="325"/>
      <c r="P6" s="323"/>
      <c r="Q6" s="323"/>
      <c r="R6" s="326"/>
      <c r="S6" s="325"/>
      <c r="T6" s="323"/>
      <c r="U6" s="323"/>
      <c r="V6" s="324"/>
      <c r="W6" s="325"/>
      <c r="X6" s="323"/>
      <c r="Y6" s="323"/>
      <c r="Z6" s="326"/>
      <c r="AA6" s="303">
        <f>'POUSADA LONTRA'!I18</f>
        <v>36322.590799999998</v>
      </c>
      <c r="AB6" s="304"/>
      <c r="AD6" s="190"/>
      <c r="AF6" s="303"/>
    </row>
    <row r="7" spans="1:32" s="77" customFormat="1" ht="20.100000000000001" customHeight="1" x14ac:dyDescent="0.2">
      <c r="A7" s="279" t="s">
        <v>36</v>
      </c>
      <c r="B7" s="320" t="str">
        <f>'POUSADA LONTRA'!C26</f>
        <v>Serviços Preliminares</v>
      </c>
      <c r="C7" s="321">
        <f>AA7/2</f>
        <v>938.77500000000009</v>
      </c>
      <c r="D7" s="322">
        <f>AA7/2</f>
        <v>938.77500000000009</v>
      </c>
      <c r="E7" s="323"/>
      <c r="F7" s="324"/>
      <c r="G7" s="325"/>
      <c r="H7" s="323"/>
      <c r="I7" s="323"/>
      <c r="J7" s="326"/>
      <c r="K7" s="325"/>
      <c r="L7" s="323"/>
      <c r="M7" s="323"/>
      <c r="N7" s="324"/>
      <c r="O7" s="325"/>
      <c r="P7" s="323"/>
      <c r="Q7" s="323"/>
      <c r="R7" s="326"/>
      <c r="S7" s="325"/>
      <c r="T7" s="323"/>
      <c r="U7" s="323"/>
      <c r="V7" s="324"/>
      <c r="W7" s="325"/>
      <c r="X7" s="323"/>
      <c r="Y7" s="323"/>
      <c r="Z7" s="326"/>
      <c r="AA7" s="303">
        <f>'POUSADA LONTRA'!I26</f>
        <v>1877.5500000000002</v>
      </c>
      <c r="AB7" s="304"/>
      <c r="AD7" s="190"/>
    </row>
    <row r="8" spans="1:32" s="77" customFormat="1" ht="20.100000000000001" customHeight="1" x14ac:dyDescent="0.2">
      <c r="A8" s="279" t="s">
        <v>624</v>
      </c>
      <c r="B8" s="320" t="str">
        <f>'POUSADA LONTRA'!C31</f>
        <v>Retirada de Telhado e Demolição</v>
      </c>
      <c r="C8" s="325"/>
      <c r="D8" s="322">
        <f>AA8/3</f>
        <v>600.5</v>
      </c>
      <c r="E8" s="322">
        <f>AA8/3</f>
        <v>600.5</v>
      </c>
      <c r="F8" s="327">
        <f>AA8/3</f>
        <v>600.5</v>
      </c>
      <c r="G8" s="325"/>
      <c r="H8" s="323"/>
      <c r="I8" s="323"/>
      <c r="J8" s="326"/>
      <c r="K8" s="325"/>
      <c r="L8" s="323"/>
      <c r="M8" s="323"/>
      <c r="N8" s="324"/>
      <c r="O8" s="325"/>
      <c r="P8" s="323"/>
      <c r="Q8" s="323"/>
      <c r="R8" s="326"/>
      <c r="S8" s="325"/>
      <c r="T8" s="323"/>
      <c r="U8" s="323"/>
      <c r="V8" s="324"/>
      <c r="W8" s="325"/>
      <c r="X8" s="323"/>
      <c r="Y8" s="323"/>
      <c r="Z8" s="326"/>
      <c r="AA8" s="303">
        <f>'POUSADA LONTRA'!I31</f>
        <v>1801.5</v>
      </c>
      <c r="AB8" s="304"/>
      <c r="AD8" s="190"/>
    </row>
    <row r="9" spans="1:32" s="77" customFormat="1" ht="20.100000000000001" customHeight="1" x14ac:dyDescent="0.2">
      <c r="A9" s="279" t="s">
        <v>627</v>
      </c>
      <c r="B9" s="320" t="str">
        <f>'POUSADA LONTRA'!C36</f>
        <v>Instalação Telhado</v>
      </c>
      <c r="C9" s="325"/>
      <c r="D9" s="323"/>
      <c r="E9" s="323"/>
      <c r="F9" s="324"/>
      <c r="G9" s="321">
        <f>AA9/2</f>
        <v>5667.9500000000007</v>
      </c>
      <c r="H9" s="322">
        <f>AA9/2</f>
        <v>5667.9500000000007</v>
      </c>
      <c r="I9" s="323"/>
      <c r="J9" s="326"/>
      <c r="K9" s="325"/>
      <c r="L9" s="323"/>
      <c r="M9" s="323"/>
      <c r="N9" s="324"/>
      <c r="O9" s="325"/>
      <c r="P9" s="323"/>
      <c r="Q9" s="323"/>
      <c r="R9" s="326"/>
      <c r="S9" s="325"/>
      <c r="T9" s="323"/>
      <c r="U9" s="323"/>
      <c r="V9" s="324"/>
      <c r="W9" s="325"/>
      <c r="X9" s="323"/>
      <c r="Y9" s="323"/>
      <c r="Z9" s="326"/>
      <c r="AA9" s="303">
        <f>'POUSADA LONTRA'!I36</f>
        <v>11335.900000000001</v>
      </c>
      <c r="AB9" s="304"/>
      <c r="AD9" s="190"/>
    </row>
    <row r="10" spans="1:32" s="77" customFormat="1" ht="20.100000000000001" customHeight="1" x14ac:dyDescent="0.2">
      <c r="A10" s="279" t="s">
        <v>630</v>
      </c>
      <c r="B10" s="320" t="str">
        <f>'POUSADA LONTRA'!C41</f>
        <v>Transporte</v>
      </c>
      <c r="C10" s="325"/>
      <c r="D10" s="323"/>
      <c r="E10" s="323"/>
      <c r="F10" s="324"/>
      <c r="G10" s="325"/>
      <c r="H10" s="322">
        <f>AA10/2</f>
        <v>1773.18</v>
      </c>
      <c r="I10" s="322">
        <f>AA10/2</f>
        <v>1773.18</v>
      </c>
      <c r="J10" s="326"/>
      <c r="K10" s="325"/>
      <c r="L10" s="323"/>
      <c r="M10" s="323"/>
      <c r="N10" s="324"/>
      <c r="O10" s="325"/>
      <c r="P10" s="323"/>
      <c r="Q10" s="323"/>
      <c r="R10" s="326"/>
      <c r="S10" s="325"/>
      <c r="T10" s="323"/>
      <c r="U10" s="323"/>
      <c r="V10" s="324"/>
      <c r="W10" s="325"/>
      <c r="X10" s="323"/>
      <c r="Y10" s="323"/>
      <c r="Z10" s="326"/>
      <c r="AA10" s="303">
        <f>'POUSADA LONTRA'!I41</f>
        <v>3546.36</v>
      </c>
      <c r="AB10" s="304"/>
      <c r="AD10" s="190"/>
    </row>
    <row r="11" spans="1:32" s="77" customFormat="1" ht="20.100000000000001" customHeight="1" x14ac:dyDescent="0.2">
      <c r="A11" s="279" t="s">
        <v>633</v>
      </c>
      <c r="B11" s="320" t="str">
        <f>'POUSADA LONTRA'!C46</f>
        <v xml:space="preserve">Retirada </v>
      </c>
      <c r="C11" s="325"/>
      <c r="D11" s="323"/>
      <c r="E11" s="323"/>
      <c r="F11" s="324"/>
      <c r="G11" s="325"/>
      <c r="H11" s="322">
        <f>AA11/2</f>
        <v>25.865000000000002</v>
      </c>
      <c r="I11" s="322">
        <f>AA11/2</f>
        <v>25.865000000000002</v>
      </c>
      <c r="J11" s="326"/>
      <c r="K11" s="325"/>
      <c r="L11" s="323"/>
      <c r="M11" s="323"/>
      <c r="N11" s="324"/>
      <c r="O11" s="325"/>
      <c r="P11" s="323"/>
      <c r="Q11" s="323"/>
      <c r="R11" s="326"/>
      <c r="S11" s="325"/>
      <c r="T11" s="323"/>
      <c r="U11" s="323"/>
      <c r="V11" s="324"/>
      <c r="W11" s="325"/>
      <c r="X11" s="323"/>
      <c r="Y11" s="323"/>
      <c r="Z11" s="326"/>
      <c r="AA11" s="303">
        <f>'POUSADA LONTRA'!I46</f>
        <v>51.730000000000004</v>
      </c>
      <c r="AB11" s="304"/>
      <c r="AD11" s="190"/>
    </row>
    <row r="12" spans="1:32" ht="20.100000000000001" customHeight="1" x14ac:dyDescent="0.2">
      <c r="A12" s="279" t="s">
        <v>636</v>
      </c>
      <c r="B12" s="320" t="str">
        <f>'POUSADA LONTRA'!C51</f>
        <v>Recorte</v>
      </c>
      <c r="C12" s="325"/>
      <c r="D12" s="329"/>
      <c r="E12" s="330">
        <f>AA12/2</f>
        <v>162.41</v>
      </c>
      <c r="F12" s="331">
        <f>AA12/2</f>
        <v>162.41</v>
      </c>
      <c r="G12" s="332"/>
      <c r="H12" s="329"/>
      <c r="I12" s="329"/>
      <c r="J12" s="333"/>
      <c r="K12" s="325"/>
      <c r="L12" s="329"/>
      <c r="M12" s="329"/>
      <c r="N12" s="334"/>
      <c r="O12" s="332"/>
      <c r="P12" s="329"/>
      <c r="Q12" s="329"/>
      <c r="R12" s="333"/>
      <c r="S12" s="325"/>
      <c r="T12" s="329"/>
      <c r="U12" s="329"/>
      <c r="V12" s="334"/>
      <c r="W12" s="332"/>
      <c r="X12" s="329"/>
      <c r="Y12" s="329"/>
      <c r="Z12" s="333"/>
      <c r="AA12" s="303">
        <f>'POUSADA LONTRA'!I51</f>
        <v>324.82</v>
      </c>
      <c r="AB12" s="304"/>
      <c r="AD12" s="190"/>
    </row>
    <row r="13" spans="1:32" ht="20.100000000000001" customHeight="1" x14ac:dyDescent="0.2">
      <c r="A13" s="279" t="s">
        <v>638</v>
      </c>
      <c r="B13" s="320" t="str">
        <f>'POUSADA LONTRA'!C54</f>
        <v>Tubulações e Revestimentos</v>
      </c>
      <c r="C13" s="325"/>
      <c r="D13" s="329"/>
      <c r="E13" s="330">
        <f>AA13/2</f>
        <v>423.85199999999998</v>
      </c>
      <c r="F13" s="331">
        <f>AA13/2</f>
        <v>423.85199999999998</v>
      </c>
      <c r="G13" s="332"/>
      <c r="H13" s="329"/>
      <c r="I13" s="329"/>
      <c r="J13" s="333"/>
      <c r="K13" s="325"/>
      <c r="L13" s="329"/>
      <c r="M13" s="329"/>
      <c r="N13" s="334"/>
      <c r="O13" s="332"/>
      <c r="P13" s="329"/>
      <c r="Q13" s="329"/>
      <c r="R13" s="333"/>
      <c r="S13" s="325"/>
      <c r="T13" s="329"/>
      <c r="U13" s="329"/>
      <c r="V13" s="334"/>
      <c r="W13" s="332"/>
      <c r="X13" s="329"/>
      <c r="Y13" s="329"/>
      <c r="Z13" s="333"/>
      <c r="AA13" s="303">
        <f>'POUSADA LONTRA'!I54</f>
        <v>847.70399999999995</v>
      </c>
      <c r="AB13" s="304"/>
      <c r="AD13" s="190"/>
    </row>
    <row r="14" spans="1:32" ht="20.100000000000001" customHeight="1" x14ac:dyDescent="0.2">
      <c r="A14" s="279" t="s">
        <v>641</v>
      </c>
      <c r="B14" s="320" t="str">
        <f>'POUSADA LONTRA'!C62</f>
        <v>Retirada, Conserto e Instalação</v>
      </c>
      <c r="C14" s="325"/>
      <c r="D14" s="323"/>
      <c r="E14" s="323"/>
      <c r="F14" s="324"/>
      <c r="G14" s="321">
        <f>AA14/4</f>
        <v>6621.079999999999</v>
      </c>
      <c r="H14" s="322">
        <f>AA14/4</f>
        <v>6621.079999999999</v>
      </c>
      <c r="I14" s="322">
        <f>AA14/4</f>
        <v>6621.079999999999</v>
      </c>
      <c r="J14" s="328">
        <f>AA14/4</f>
        <v>6621.079999999999</v>
      </c>
      <c r="K14" s="325"/>
      <c r="L14" s="323"/>
      <c r="M14" s="323"/>
      <c r="N14" s="324"/>
      <c r="O14" s="325"/>
      <c r="P14" s="323"/>
      <c r="Q14" s="323"/>
      <c r="R14" s="326"/>
      <c r="S14" s="325"/>
      <c r="T14" s="323"/>
      <c r="U14" s="323"/>
      <c r="V14" s="324"/>
      <c r="W14" s="325"/>
      <c r="X14" s="323"/>
      <c r="Y14" s="323"/>
      <c r="Z14" s="326"/>
      <c r="AA14" s="303">
        <f>'POUSADA LONTRA'!I62</f>
        <v>26484.319999999996</v>
      </c>
      <c r="AB14" s="305"/>
      <c r="AD14" s="190"/>
    </row>
    <row r="15" spans="1:32" ht="20.100000000000001" customHeight="1" x14ac:dyDescent="0.2">
      <c r="A15" s="279" t="s">
        <v>644</v>
      </c>
      <c r="B15" s="320" t="str">
        <f>'POUSADA LONTRA'!C76</f>
        <v>Instalação</v>
      </c>
      <c r="C15" s="325"/>
      <c r="D15" s="323"/>
      <c r="E15" s="323"/>
      <c r="F15" s="324"/>
      <c r="G15" s="321">
        <f>AA15/4</f>
        <v>4184.75</v>
      </c>
      <c r="H15" s="322">
        <f>AA15/4</f>
        <v>4184.75</v>
      </c>
      <c r="I15" s="322">
        <f>AA15/4</f>
        <v>4184.75</v>
      </c>
      <c r="J15" s="328">
        <f>AA15/4</f>
        <v>4184.75</v>
      </c>
      <c r="K15" s="325"/>
      <c r="L15" s="323"/>
      <c r="M15" s="323"/>
      <c r="N15" s="324"/>
      <c r="O15" s="325"/>
      <c r="P15" s="323"/>
      <c r="Q15" s="323"/>
      <c r="R15" s="326"/>
      <c r="S15" s="325"/>
      <c r="T15" s="323"/>
      <c r="U15" s="323"/>
      <c r="V15" s="324"/>
      <c r="W15" s="325"/>
      <c r="X15" s="323"/>
      <c r="Y15" s="323"/>
      <c r="Z15" s="326"/>
      <c r="AA15" s="303">
        <f>'POUSADA LONTRA'!I76</f>
        <v>16739</v>
      </c>
      <c r="AB15" s="305"/>
      <c r="AD15" s="190"/>
    </row>
    <row r="16" spans="1:32" s="77" customFormat="1" ht="20.100000000000001" customHeight="1" x14ac:dyDescent="0.2">
      <c r="A16" s="279" t="s">
        <v>795</v>
      </c>
      <c r="B16" s="320" t="str">
        <f>'POUSADA LONTRA'!C79</f>
        <v>Limpeza</v>
      </c>
      <c r="C16" s="325"/>
      <c r="D16" s="323"/>
      <c r="E16" s="323"/>
      <c r="F16" s="324"/>
      <c r="G16" s="325"/>
      <c r="H16" s="323"/>
      <c r="I16" s="323"/>
      <c r="J16" s="326"/>
      <c r="K16" s="325"/>
      <c r="L16" s="323"/>
      <c r="M16" s="322">
        <f>AA16/2</f>
        <v>3099</v>
      </c>
      <c r="N16" s="327">
        <f>AA16/2</f>
        <v>3099</v>
      </c>
      <c r="O16" s="325"/>
      <c r="P16" s="323"/>
      <c r="Q16" s="323"/>
      <c r="R16" s="326"/>
      <c r="S16" s="325"/>
      <c r="T16" s="323"/>
      <c r="U16" s="323"/>
      <c r="V16" s="324"/>
      <c r="W16" s="325"/>
      <c r="X16" s="323"/>
      <c r="Y16" s="323"/>
      <c r="Z16" s="326"/>
      <c r="AA16" s="303">
        <f>'POUSADA LONTRA'!I79</f>
        <v>6198</v>
      </c>
      <c r="AB16" s="304"/>
      <c r="AD16" s="190"/>
    </row>
    <row r="17" spans="1:30" s="75" customFormat="1" ht="32.1" customHeight="1" x14ac:dyDescent="0.2">
      <c r="A17" s="283" t="s">
        <v>788</v>
      </c>
      <c r="B17" s="276" t="s">
        <v>124</v>
      </c>
      <c r="C17" s="335"/>
      <c r="D17" s="336"/>
      <c r="E17" s="336"/>
      <c r="F17" s="336"/>
      <c r="G17" s="335"/>
      <c r="H17" s="336"/>
      <c r="I17" s="336"/>
      <c r="J17" s="337"/>
      <c r="K17" s="335"/>
      <c r="L17" s="336"/>
      <c r="M17" s="336"/>
      <c r="N17" s="336"/>
      <c r="O17" s="335"/>
      <c r="P17" s="336"/>
      <c r="Q17" s="336"/>
      <c r="R17" s="337"/>
      <c r="S17" s="335"/>
      <c r="T17" s="336"/>
      <c r="U17" s="336"/>
      <c r="V17" s="336"/>
      <c r="W17" s="335"/>
      <c r="X17" s="336"/>
      <c r="Y17" s="336"/>
      <c r="Z17" s="337"/>
      <c r="AA17" s="277">
        <f>'PÍER FLUTUANTE'!I6</f>
        <v>39724.36</v>
      </c>
      <c r="AB17" s="278"/>
      <c r="AD17" s="76"/>
    </row>
    <row r="18" spans="1:30" s="77" customFormat="1" ht="20.100000000000001" customHeight="1" x14ac:dyDescent="0.2">
      <c r="A18" s="280" t="s">
        <v>6</v>
      </c>
      <c r="B18" s="281" t="str">
        <f>'PÍER FLUTUANTE'!C2</f>
        <v>Píer flutuante para lago Pousada Lontra</v>
      </c>
      <c r="C18" s="338"/>
      <c r="D18" s="339"/>
      <c r="E18" s="339"/>
      <c r="F18" s="340"/>
      <c r="G18" s="338"/>
      <c r="H18" s="339"/>
      <c r="I18" s="339"/>
      <c r="J18" s="341"/>
      <c r="K18" s="321">
        <f>AA18/4</f>
        <v>9931.09</v>
      </c>
      <c r="L18" s="322">
        <f>AA18/4</f>
        <v>9931.09</v>
      </c>
      <c r="M18" s="322">
        <f>AA18/4</f>
        <v>9931.09</v>
      </c>
      <c r="N18" s="327">
        <f>AA18/4</f>
        <v>9931.09</v>
      </c>
      <c r="O18" s="338"/>
      <c r="P18" s="339"/>
      <c r="Q18" s="339"/>
      <c r="R18" s="341"/>
      <c r="S18" s="338"/>
      <c r="T18" s="339"/>
      <c r="U18" s="339"/>
      <c r="V18" s="340"/>
      <c r="W18" s="338"/>
      <c r="X18" s="339"/>
      <c r="Y18" s="339"/>
      <c r="Z18" s="341"/>
      <c r="AA18" s="308">
        <f>'PÍER FLUTUANTE'!I2</f>
        <v>39724.36</v>
      </c>
      <c r="AB18" s="309"/>
      <c r="AD18" s="190"/>
    </row>
    <row r="19" spans="1:30" s="75" customFormat="1" ht="33" customHeight="1" x14ac:dyDescent="0.2">
      <c r="A19" s="284" t="s">
        <v>784</v>
      </c>
      <c r="B19" s="267" t="s">
        <v>787</v>
      </c>
      <c r="C19" s="342"/>
      <c r="D19" s="343"/>
      <c r="E19" s="343"/>
      <c r="F19" s="343"/>
      <c r="G19" s="342"/>
      <c r="H19" s="343"/>
      <c r="I19" s="343"/>
      <c r="J19" s="344"/>
      <c r="K19" s="342"/>
      <c r="L19" s="343"/>
      <c r="M19" s="343"/>
      <c r="N19" s="343"/>
      <c r="O19" s="342"/>
      <c r="P19" s="343"/>
      <c r="Q19" s="343"/>
      <c r="R19" s="344"/>
      <c r="S19" s="342"/>
      <c r="T19" s="343"/>
      <c r="U19" s="343"/>
      <c r="V19" s="343"/>
      <c r="W19" s="342"/>
      <c r="X19" s="343"/>
      <c r="Y19" s="343"/>
      <c r="Z19" s="344"/>
      <c r="AA19" s="268">
        <f>SUM(AA20:AA50)</f>
        <v>589362.34299999999</v>
      </c>
      <c r="AB19" s="269"/>
      <c r="AD19" s="76"/>
    </row>
    <row r="20" spans="1:30" s="77" customFormat="1" ht="20.100000000000001" customHeight="1" x14ac:dyDescent="0.2">
      <c r="A20" s="285" t="s">
        <v>6</v>
      </c>
      <c r="B20" s="286" t="str">
        <f>'BASE PARA CAMPING'!C2</f>
        <v>PROJETO EXECUTIVO - AS BUILT</v>
      </c>
      <c r="C20" s="345"/>
      <c r="D20" s="346"/>
      <c r="E20" s="346"/>
      <c r="F20" s="347"/>
      <c r="G20" s="345"/>
      <c r="H20" s="346"/>
      <c r="I20" s="346"/>
      <c r="J20" s="348"/>
      <c r="K20" s="345"/>
      <c r="L20" s="346"/>
      <c r="M20" s="346"/>
      <c r="N20" s="347"/>
      <c r="O20" s="345"/>
      <c r="P20" s="346"/>
      <c r="Q20" s="346"/>
      <c r="R20" s="348"/>
      <c r="S20" s="345"/>
      <c r="T20" s="346"/>
      <c r="U20" s="346"/>
      <c r="V20" s="347"/>
      <c r="W20" s="321">
        <f>AA20/4</f>
        <v>4727.59</v>
      </c>
      <c r="X20" s="322">
        <f>AA20/4</f>
        <v>4727.59</v>
      </c>
      <c r="Y20" s="322">
        <f>AA20/4</f>
        <v>4727.59</v>
      </c>
      <c r="Z20" s="328">
        <f>AA20/4</f>
        <v>4727.59</v>
      </c>
      <c r="AA20" s="306">
        <f>'BASE PARA CAMPING'!I2</f>
        <v>18910.36</v>
      </c>
      <c r="AB20" s="307"/>
      <c r="AD20" s="190"/>
    </row>
    <row r="21" spans="1:30" s="77" customFormat="1" ht="20.100000000000001" customHeight="1" x14ac:dyDescent="0.2">
      <c r="A21" s="285" t="s">
        <v>7</v>
      </c>
      <c r="B21" s="286" t="str">
        <f>'BASE PARA CAMPING'!C7</f>
        <v>SERVIÇOS PRELIMINARES</v>
      </c>
      <c r="C21" s="321">
        <f>AA21/4</f>
        <v>6697.7800000000007</v>
      </c>
      <c r="D21" s="322">
        <f>AA21/4</f>
        <v>6697.7800000000007</v>
      </c>
      <c r="E21" s="322">
        <f>AA21/4</f>
        <v>6697.7800000000007</v>
      </c>
      <c r="F21" s="327">
        <f>AA21/4</f>
        <v>6697.7800000000007</v>
      </c>
      <c r="G21" s="345"/>
      <c r="H21" s="346"/>
      <c r="I21" s="346"/>
      <c r="J21" s="348"/>
      <c r="K21" s="345"/>
      <c r="L21" s="346"/>
      <c r="M21" s="346"/>
      <c r="N21" s="347"/>
      <c r="O21" s="345"/>
      <c r="P21" s="346"/>
      <c r="Q21" s="346"/>
      <c r="R21" s="348"/>
      <c r="S21" s="345"/>
      <c r="T21" s="346"/>
      <c r="U21" s="346"/>
      <c r="V21" s="347"/>
      <c r="W21" s="345"/>
      <c r="X21" s="346"/>
      <c r="Y21" s="346"/>
      <c r="Z21" s="348"/>
      <c r="AA21" s="306">
        <f>'BASE PARA CAMPING'!I7</f>
        <v>26791.120000000003</v>
      </c>
      <c r="AB21" s="307"/>
      <c r="AD21" s="190"/>
    </row>
    <row r="22" spans="1:30" s="77" customFormat="1" ht="20.100000000000001" customHeight="1" x14ac:dyDescent="0.2">
      <c r="A22" s="285" t="s">
        <v>8</v>
      </c>
      <c r="B22" s="287" t="str">
        <f>'BASE PARA CAMPING'!C18</f>
        <v>LOCAÇÃO DE OBRA</v>
      </c>
      <c r="C22" s="345"/>
      <c r="D22" s="346"/>
      <c r="E22" s="322">
        <f>AA22/3</f>
        <v>469.26</v>
      </c>
      <c r="F22" s="327">
        <f>AA22/3</f>
        <v>469.26</v>
      </c>
      <c r="G22" s="321">
        <f>AA22/3</f>
        <v>469.26</v>
      </c>
      <c r="H22" s="346"/>
      <c r="I22" s="346"/>
      <c r="J22" s="348"/>
      <c r="K22" s="345"/>
      <c r="L22" s="346"/>
      <c r="M22" s="346"/>
      <c r="N22" s="347"/>
      <c r="O22" s="345"/>
      <c r="P22" s="346"/>
      <c r="Q22" s="346"/>
      <c r="R22" s="348"/>
      <c r="S22" s="345"/>
      <c r="T22" s="346"/>
      <c r="U22" s="346"/>
      <c r="V22" s="347"/>
      <c r="W22" s="345"/>
      <c r="X22" s="346"/>
      <c r="Y22" s="346"/>
      <c r="Z22" s="348"/>
      <c r="AA22" s="306">
        <f>'BASE PARA CAMPING'!I18</f>
        <v>1407.78</v>
      </c>
      <c r="AB22" s="307"/>
      <c r="AD22" s="190"/>
    </row>
    <row r="23" spans="1:30" s="77" customFormat="1" ht="20.100000000000001" customHeight="1" x14ac:dyDescent="0.2">
      <c r="A23" s="285" t="s">
        <v>35</v>
      </c>
      <c r="B23" s="287" t="str">
        <f>'BASE PARA CAMPING'!C21</f>
        <v>FUNDAÇÕES PROFUNDAS E CONTENÇÕES</v>
      </c>
      <c r="C23" s="345"/>
      <c r="D23" s="346"/>
      <c r="E23" s="346"/>
      <c r="F23" s="347"/>
      <c r="G23" s="321">
        <f>AA23/4</f>
        <v>2305.0682999999999</v>
      </c>
      <c r="H23" s="322">
        <f>AA23/4</f>
        <v>2305.0682999999999</v>
      </c>
      <c r="I23" s="322">
        <f>AA23/4</f>
        <v>2305.0682999999999</v>
      </c>
      <c r="J23" s="328">
        <f>AA23/4</f>
        <v>2305.0682999999999</v>
      </c>
      <c r="K23" s="345"/>
      <c r="L23" s="346"/>
      <c r="M23" s="346"/>
      <c r="N23" s="347"/>
      <c r="O23" s="345"/>
      <c r="P23" s="346"/>
      <c r="Q23" s="346"/>
      <c r="R23" s="348"/>
      <c r="S23" s="345"/>
      <c r="T23" s="346"/>
      <c r="U23" s="346"/>
      <c r="V23" s="347"/>
      <c r="W23" s="345"/>
      <c r="X23" s="346"/>
      <c r="Y23" s="346"/>
      <c r="Z23" s="348"/>
      <c r="AA23" s="306">
        <f>'BASE PARA CAMPING'!I21</f>
        <v>9220.2731999999996</v>
      </c>
      <c r="AB23" s="307"/>
      <c r="AD23" s="190"/>
    </row>
    <row r="24" spans="1:30" s="77" customFormat="1" ht="20.100000000000001" customHeight="1" x14ac:dyDescent="0.2">
      <c r="A24" s="285" t="s">
        <v>36</v>
      </c>
      <c r="B24" s="287" t="str">
        <f>'BASE PARA CAMPING'!C29</f>
        <v>FUNDAÇÕES SUPERCIAIS DECKS/RAMPAS/ACESSOS</v>
      </c>
      <c r="C24" s="345"/>
      <c r="D24" s="346"/>
      <c r="E24" s="346"/>
      <c r="F24" s="347"/>
      <c r="G24" s="345"/>
      <c r="H24" s="322">
        <f>AA24/3</f>
        <v>1180.769</v>
      </c>
      <c r="I24" s="322">
        <f>AA24/3</f>
        <v>1180.769</v>
      </c>
      <c r="J24" s="328">
        <f>AA24/3</f>
        <v>1180.769</v>
      </c>
      <c r="K24" s="345"/>
      <c r="L24" s="346"/>
      <c r="M24" s="346"/>
      <c r="N24" s="347"/>
      <c r="O24" s="345"/>
      <c r="P24" s="346"/>
      <c r="Q24" s="346"/>
      <c r="R24" s="348"/>
      <c r="S24" s="345"/>
      <c r="T24" s="346"/>
      <c r="U24" s="346"/>
      <c r="V24" s="347"/>
      <c r="W24" s="345"/>
      <c r="X24" s="346"/>
      <c r="Y24" s="346"/>
      <c r="Z24" s="348"/>
      <c r="AA24" s="306">
        <f>'BASE PARA CAMPING'!I29</f>
        <v>3542.3070000000002</v>
      </c>
      <c r="AB24" s="307"/>
      <c r="AD24" s="190"/>
    </row>
    <row r="25" spans="1:30" s="77" customFormat="1" ht="20.100000000000001" customHeight="1" x14ac:dyDescent="0.2">
      <c r="A25" s="285" t="s">
        <v>624</v>
      </c>
      <c r="B25" s="287" t="str">
        <f>'BASE PARA CAMPING'!C37</f>
        <v>FUNDAÇÕES SUPERFICIAIS CONTENÇÕES</v>
      </c>
      <c r="C25" s="345"/>
      <c r="D25" s="346"/>
      <c r="E25" s="346"/>
      <c r="F25" s="347"/>
      <c r="G25" s="345"/>
      <c r="H25" s="322">
        <f>AA25/3</f>
        <v>455.04933333333338</v>
      </c>
      <c r="I25" s="322">
        <f>AA25/3</f>
        <v>455.04933333333338</v>
      </c>
      <c r="J25" s="328">
        <f>AA25/3</f>
        <v>455.04933333333338</v>
      </c>
      <c r="K25" s="345"/>
      <c r="L25" s="346"/>
      <c r="M25" s="346"/>
      <c r="N25" s="347"/>
      <c r="O25" s="345"/>
      <c r="P25" s="346"/>
      <c r="Q25" s="346"/>
      <c r="R25" s="348"/>
      <c r="S25" s="345"/>
      <c r="T25" s="346"/>
      <c r="U25" s="346"/>
      <c r="V25" s="347"/>
      <c r="W25" s="345"/>
      <c r="X25" s="346"/>
      <c r="Y25" s="346"/>
      <c r="Z25" s="348"/>
      <c r="AA25" s="306">
        <f>'BASE PARA CAMPING'!I37</f>
        <v>1365.1480000000001</v>
      </c>
      <c r="AB25" s="307"/>
      <c r="AD25" s="190"/>
    </row>
    <row r="26" spans="1:30" s="77" customFormat="1" ht="20.100000000000001" customHeight="1" x14ac:dyDescent="0.2">
      <c r="A26" s="285" t="s">
        <v>627</v>
      </c>
      <c r="B26" s="287" t="str">
        <f>'BASE PARA CAMPING'!C40</f>
        <v>ESTRUTURA DE MADEIRA</v>
      </c>
      <c r="C26" s="345"/>
      <c r="D26" s="346"/>
      <c r="E26" s="346"/>
      <c r="F26" s="347"/>
      <c r="G26" s="345"/>
      <c r="H26" s="346"/>
      <c r="I26" s="346"/>
      <c r="J26" s="348"/>
      <c r="K26" s="321">
        <f>AA26/8</f>
        <v>24484.68</v>
      </c>
      <c r="L26" s="322">
        <f>AA26/8</f>
        <v>24484.68</v>
      </c>
      <c r="M26" s="322">
        <f>AA26/8</f>
        <v>24484.68</v>
      </c>
      <c r="N26" s="327">
        <f>AA26/8</f>
        <v>24484.68</v>
      </c>
      <c r="O26" s="321">
        <f>AA26/8</f>
        <v>24484.68</v>
      </c>
      <c r="P26" s="322">
        <f>AA26/8</f>
        <v>24484.68</v>
      </c>
      <c r="Q26" s="322">
        <f>AA26/8</f>
        <v>24484.68</v>
      </c>
      <c r="R26" s="328">
        <f>AA26/8</f>
        <v>24484.68</v>
      </c>
      <c r="S26" s="345"/>
      <c r="T26" s="346"/>
      <c r="U26" s="346"/>
      <c r="V26" s="347"/>
      <c r="W26" s="345"/>
      <c r="X26" s="346"/>
      <c r="Y26" s="346"/>
      <c r="Z26" s="348"/>
      <c r="AA26" s="306">
        <f>'BASE PARA CAMPING'!I40</f>
        <v>195877.44</v>
      </c>
      <c r="AB26" s="307"/>
      <c r="AD26" s="190"/>
    </row>
    <row r="27" spans="1:30" s="77" customFormat="1" ht="20.100000000000001" customHeight="1" x14ac:dyDescent="0.2">
      <c r="A27" s="285" t="s">
        <v>630</v>
      </c>
      <c r="B27" s="287" t="str">
        <f>'BASE PARA CAMPING'!C42</f>
        <v>CAIXILHOS E ESQUADRIAS</v>
      </c>
      <c r="C27" s="345"/>
      <c r="D27" s="346"/>
      <c r="E27" s="346"/>
      <c r="F27" s="347"/>
      <c r="G27" s="345"/>
      <c r="H27" s="346"/>
      <c r="I27" s="346"/>
      <c r="J27" s="348"/>
      <c r="K27" s="345"/>
      <c r="L27" s="346"/>
      <c r="M27" s="346"/>
      <c r="N27" s="347"/>
      <c r="O27" s="321">
        <f>AA27/4</f>
        <v>3573.165</v>
      </c>
      <c r="P27" s="322">
        <f>AA27/4</f>
        <v>3573.165</v>
      </c>
      <c r="Q27" s="322">
        <f>AA27/4</f>
        <v>3573.165</v>
      </c>
      <c r="R27" s="328">
        <f>AA27/4</f>
        <v>3573.165</v>
      </c>
      <c r="S27" s="345"/>
      <c r="T27" s="346"/>
      <c r="U27" s="346"/>
      <c r="V27" s="347"/>
      <c r="W27" s="345"/>
      <c r="X27" s="346"/>
      <c r="Y27" s="346"/>
      <c r="Z27" s="348"/>
      <c r="AA27" s="306">
        <f>'BASE PARA CAMPING'!I42</f>
        <v>14292.66</v>
      </c>
      <c r="AB27" s="307"/>
      <c r="AD27" s="190"/>
    </row>
    <row r="28" spans="1:30" s="77" customFormat="1" ht="20.100000000000001" customHeight="1" x14ac:dyDescent="0.2">
      <c r="A28" s="285" t="s">
        <v>633</v>
      </c>
      <c r="B28" s="287" t="str">
        <f>'BASE PARA CAMPING'!C47</f>
        <v>COBERTURA</v>
      </c>
      <c r="C28" s="345"/>
      <c r="D28" s="346"/>
      <c r="E28" s="346"/>
      <c r="F28" s="347"/>
      <c r="G28" s="345"/>
      <c r="H28" s="346"/>
      <c r="I28" s="346"/>
      <c r="J28" s="348"/>
      <c r="K28" s="345"/>
      <c r="L28" s="346"/>
      <c r="M28" s="346"/>
      <c r="N28" s="347"/>
      <c r="O28" s="345"/>
      <c r="P28" s="346"/>
      <c r="Q28" s="322">
        <f>AA28/4</f>
        <v>7518.9975000000004</v>
      </c>
      <c r="R28" s="328">
        <f>AA28/4</f>
        <v>7518.9975000000004</v>
      </c>
      <c r="S28" s="321">
        <f>AA28/4</f>
        <v>7518.9975000000004</v>
      </c>
      <c r="T28" s="322">
        <f>AA28/4</f>
        <v>7518.9975000000004</v>
      </c>
      <c r="U28" s="346"/>
      <c r="V28" s="347"/>
      <c r="W28" s="345"/>
      <c r="X28" s="346"/>
      <c r="Y28" s="346"/>
      <c r="Z28" s="348"/>
      <c r="AA28" s="306">
        <f>'BASE PARA CAMPING'!I47</f>
        <v>30075.99</v>
      </c>
      <c r="AB28" s="307"/>
      <c r="AD28" s="190"/>
    </row>
    <row r="29" spans="1:30" s="77" customFormat="1" ht="20.100000000000001" customHeight="1" x14ac:dyDescent="0.2">
      <c r="A29" s="285" t="s">
        <v>636</v>
      </c>
      <c r="B29" s="286" t="str">
        <f>'BASE PARA CAMPING'!C52</f>
        <v>TETO VERDE</v>
      </c>
      <c r="C29" s="345"/>
      <c r="D29" s="346"/>
      <c r="E29" s="346"/>
      <c r="F29" s="347"/>
      <c r="G29" s="345"/>
      <c r="H29" s="346"/>
      <c r="I29" s="346"/>
      <c r="J29" s="348"/>
      <c r="K29" s="345"/>
      <c r="L29" s="346"/>
      <c r="M29" s="346"/>
      <c r="N29" s="347"/>
      <c r="O29" s="345"/>
      <c r="P29" s="346"/>
      <c r="Q29" s="322">
        <f>AA29/4</f>
        <v>2828.8075000000003</v>
      </c>
      <c r="R29" s="328">
        <f>AA29/4</f>
        <v>2828.8075000000003</v>
      </c>
      <c r="S29" s="321">
        <f>AA29/4</f>
        <v>2828.8075000000003</v>
      </c>
      <c r="T29" s="322">
        <f>AA29/4</f>
        <v>2828.8075000000003</v>
      </c>
      <c r="U29" s="346"/>
      <c r="V29" s="347"/>
      <c r="W29" s="345"/>
      <c r="X29" s="346"/>
      <c r="Y29" s="346"/>
      <c r="Z29" s="348"/>
      <c r="AA29" s="306">
        <f>'BASE PARA CAMPING'!I52</f>
        <v>11315.230000000001</v>
      </c>
      <c r="AB29" s="307"/>
      <c r="AD29" s="190"/>
    </row>
    <row r="30" spans="1:30" s="77" customFormat="1" ht="20.100000000000001" customHeight="1" x14ac:dyDescent="0.2">
      <c r="A30" s="285" t="s">
        <v>638</v>
      </c>
      <c r="B30" s="286" t="str">
        <f>'BASE PARA CAMPING'!C57</f>
        <v>PISOS E REVESTIMENTOS</v>
      </c>
      <c r="C30" s="345"/>
      <c r="D30" s="346"/>
      <c r="E30" s="346"/>
      <c r="F30" s="347"/>
      <c r="G30" s="345"/>
      <c r="H30" s="346"/>
      <c r="I30" s="346"/>
      <c r="J30" s="348"/>
      <c r="K30" s="345"/>
      <c r="L30" s="346"/>
      <c r="M30" s="346"/>
      <c r="N30" s="347"/>
      <c r="O30" s="345"/>
      <c r="P30" s="346"/>
      <c r="Q30" s="346"/>
      <c r="R30" s="348"/>
      <c r="S30" s="321">
        <f>AA30/4</f>
        <v>7751.57</v>
      </c>
      <c r="T30" s="322">
        <f>AA30/4</f>
        <v>7751.57</v>
      </c>
      <c r="U30" s="322">
        <f>AA30/4</f>
        <v>7751.57</v>
      </c>
      <c r="V30" s="327">
        <f>AA30/4</f>
        <v>7751.57</v>
      </c>
      <c r="W30" s="345"/>
      <c r="X30" s="346"/>
      <c r="Y30" s="346"/>
      <c r="Z30" s="348"/>
      <c r="AA30" s="306">
        <f>'BASE PARA CAMPING'!I57</f>
        <v>31006.28</v>
      </c>
      <c r="AB30" s="307"/>
      <c r="AD30" s="190"/>
    </row>
    <row r="31" spans="1:30" s="77" customFormat="1" ht="20.100000000000001" customHeight="1" x14ac:dyDescent="0.2">
      <c r="A31" s="285" t="s">
        <v>641</v>
      </c>
      <c r="B31" s="287" t="str">
        <f>'BASE PARA CAMPING'!C63</f>
        <v>ELEVAÇÕES E DIVISÓRIAS</v>
      </c>
      <c r="C31" s="345"/>
      <c r="D31" s="346"/>
      <c r="E31" s="346"/>
      <c r="F31" s="347"/>
      <c r="G31" s="345"/>
      <c r="H31" s="346"/>
      <c r="I31" s="346"/>
      <c r="J31" s="348"/>
      <c r="K31" s="345"/>
      <c r="L31" s="346"/>
      <c r="M31" s="346"/>
      <c r="N31" s="347"/>
      <c r="O31" s="345"/>
      <c r="P31" s="346"/>
      <c r="Q31" s="346"/>
      <c r="R31" s="348"/>
      <c r="S31" s="321">
        <f>AA31/4</f>
        <v>5286.0399999999991</v>
      </c>
      <c r="T31" s="322">
        <f>AA31/4</f>
        <v>5286.0399999999991</v>
      </c>
      <c r="U31" s="322">
        <f>AA31/4</f>
        <v>5286.0399999999991</v>
      </c>
      <c r="V31" s="327">
        <f>AA31/4</f>
        <v>5286.0399999999991</v>
      </c>
      <c r="W31" s="345"/>
      <c r="X31" s="346"/>
      <c r="Y31" s="346"/>
      <c r="Z31" s="348"/>
      <c r="AA31" s="306">
        <f>'BASE PARA CAMPING'!I63</f>
        <v>21144.159999999996</v>
      </c>
      <c r="AB31" s="307"/>
      <c r="AD31" s="190"/>
    </row>
    <row r="32" spans="1:30" s="77" customFormat="1" ht="20.100000000000001" customHeight="1" x14ac:dyDescent="0.2">
      <c r="A32" s="285" t="s">
        <v>644</v>
      </c>
      <c r="B32" s="287" t="str">
        <f>'BASE PARA CAMPING'!C66</f>
        <v>GUARDA CORPO E CORRIMÃO</v>
      </c>
      <c r="C32" s="345"/>
      <c r="D32" s="346"/>
      <c r="E32" s="346"/>
      <c r="F32" s="347"/>
      <c r="G32" s="345"/>
      <c r="H32" s="346"/>
      <c r="I32" s="346"/>
      <c r="J32" s="348"/>
      <c r="K32" s="345"/>
      <c r="L32" s="346"/>
      <c r="M32" s="346"/>
      <c r="N32" s="347"/>
      <c r="O32" s="345"/>
      <c r="P32" s="346"/>
      <c r="Q32" s="346"/>
      <c r="R32" s="348"/>
      <c r="S32" s="345"/>
      <c r="T32" s="346"/>
      <c r="U32" s="322">
        <f>AA32/2</f>
        <v>4355.22</v>
      </c>
      <c r="V32" s="327">
        <f>AA32/2</f>
        <v>4355.22</v>
      </c>
      <c r="W32" s="345"/>
      <c r="X32" s="346"/>
      <c r="Y32" s="346"/>
      <c r="Z32" s="348"/>
      <c r="AA32" s="306">
        <f>'BASE PARA CAMPING'!I66</f>
        <v>8710.44</v>
      </c>
      <c r="AB32" s="307"/>
      <c r="AD32" s="190"/>
    </row>
    <row r="33" spans="1:30" s="77" customFormat="1" ht="20.100000000000001" customHeight="1" x14ac:dyDescent="0.2">
      <c r="A33" s="285" t="s">
        <v>795</v>
      </c>
      <c r="B33" s="287" t="str">
        <f>'BASE PARA CAMPING'!C69</f>
        <v>COMUNICAÇÃO VISUAL</v>
      </c>
      <c r="C33" s="345"/>
      <c r="D33" s="346"/>
      <c r="E33" s="346"/>
      <c r="F33" s="347"/>
      <c r="G33" s="345"/>
      <c r="H33" s="346"/>
      <c r="I33" s="346"/>
      <c r="J33" s="348"/>
      <c r="K33" s="345"/>
      <c r="L33" s="346"/>
      <c r="M33" s="346"/>
      <c r="N33" s="347"/>
      <c r="O33" s="345"/>
      <c r="P33" s="346"/>
      <c r="Q33" s="346"/>
      <c r="R33" s="348"/>
      <c r="S33" s="345"/>
      <c r="T33" s="346"/>
      <c r="U33" s="346"/>
      <c r="V33" s="347"/>
      <c r="W33" s="321">
        <f>AA33/2</f>
        <v>775.61</v>
      </c>
      <c r="X33" s="322">
        <f>AA33/2</f>
        <v>775.61</v>
      </c>
      <c r="Y33" s="346"/>
      <c r="Z33" s="348"/>
      <c r="AA33" s="306">
        <f>'BASE PARA CAMPING'!I69</f>
        <v>1551.22</v>
      </c>
      <c r="AB33" s="307"/>
      <c r="AD33" s="190"/>
    </row>
    <row r="34" spans="1:30" s="77" customFormat="1" ht="20.100000000000001" customHeight="1" x14ac:dyDescent="0.2">
      <c r="A34" s="285" t="s">
        <v>796</v>
      </c>
      <c r="B34" s="287" t="str">
        <f>'BASE PARA CAMPING'!C72</f>
        <v>EQUIPAMENTOS E ACESSÓRIOS SANITÁRIOS</v>
      </c>
      <c r="C34" s="345"/>
      <c r="D34" s="346"/>
      <c r="E34" s="346"/>
      <c r="F34" s="347"/>
      <c r="G34" s="345"/>
      <c r="H34" s="346"/>
      <c r="I34" s="346"/>
      <c r="J34" s="348"/>
      <c r="K34" s="345"/>
      <c r="L34" s="346"/>
      <c r="M34" s="346"/>
      <c r="N34" s="347"/>
      <c r="O34" s="345"/>
      <c r="P34" s="346"/>
      <c r="Q34" s="346"/>
      <c r="R34" s="348"/>
      <c r="S34" s="345"/>
      <c r="T34" s="346"/>
      <c r="U34" s="322">
        <f>AA34/4</f>
        <v>2337.5531999999998</v>
      </c>
      <c r="V34" s="327">
        <f>AA34/4</f>
        <v>2337.5531999999998</v>
      </c>
      <c r="W34" s="321">
        <f>AA34/4</f>
        <v>2337.5531999999998</v>
      </c>
      <c r="X34" s="322">
        <f>AA34/4</f>
        <v>2337.5531999999998</v>
      </c>
      <c r="Y34" s="346"/>
      <c r="Z34" s="348"/>
      <c r="AA34" s="306">
        <f>'BASE PARA CAMPING'!I72</f>
        <v>9350.2127999999993</v>
      </c>
      <c r="AB34" s="307"/>
      <c r="AD34" s="190"/>
    </row>
    <row r="35" spans="1:30" s="77" customFormat="1" ht="19.5" customHeight="1" x14ac:dyDescent="0.2">
      <c r="A35" s="285" t="s">
        <v>797</v>
      </c>
      <c r="B35" s="286" t="str">
        <f>'BASE PARA CAMPING'!C92</f>
        <v>INSTALAÇÕES ELÉTRICAS</v>
      </c>
      <c r="C35" s="345"/>
      <c r="D35" s="346"/>
      <c r="E35" s="346"/>
      <c r="F35" s="347"/>
      <c r="G35" s="345"/>
      <c r="H35" s="346"/>
      <c r="I35" s="346"/>
      <c r="J35" s="348"/>
      <c r="K35" s="345"/>
      <c r="L35" s="346"/>
      <c r="M35" s="346"/>
      <c r="N35" s="347"/>
      <c r="O35" s="345"/>
      <c r="P35" s="346"/>
      <c r="Q35" s="346"/>
      <c r="R35" s="348"/>
      <c r="S35" s="345"/>
      <c r="T35" s="346"/>
      <c r="U35" s="322">
        <f>AA35/4</f>
        <v>9089.89</v>
      </c>
      <c r="V35" s="327">
        <f>AA35/4</f>
        <v>9089.89</v>
      </c>
      <c r="W35" s="321">
        <f>AA35/4</f>
        <v>9089.89</v>
      </c>
      <c r="X35" s="322">
        <f>AA35/4</f>
        <v>9089.89</v>
      </c>
      <c r="Y35" s="346"/>
      <c r="Z35" s="348"/>
      <c r="AA35" s="306">
        <f>'BASE PARA CAMPING'!I92</f>
        <v>36359.56</v>
      </c>
      <c r="AB35" s="307"/>
      <c r="AD35" s="190"/>
    </row>
    <row r="36" spans="1:30" s="77" customFormat="1" ht="20.100000000000001" customHeight="1" x14ac:dyDescent="0.2">
      <c r="A36" s="285" t="s">
        <v>798</v>
      </c>
      <c r="B36" s="286" t="str">
        <f>'BASE PARA CAMPING'!C110</f>
        <v>ILUMINAÇÃO EXTERNA</v>
      </c>
      <c r="C36" s="345"/>
      <c r="D36" s="346"/>
      <c r="E36" s="346"/>
      <c r="F36" s="347"/>
      <c r="G36" s="345"/>
      <c r="H36" s="346"/>
      <c r="I36" s="346"/>
      <c r="J36" s="348"/>
      <c r="K36" s="345"/>
      <c r="L36" s="346"/>
      <c r="M36" s="346"/>
      <c r="N36" s="347"/>
      <c r="O36" s="345"/>
      <c r="P36" s="346"/>
      <c r="Q36" s="346"/>
      <c r="R36" s="348"/>
      <c r="S36" s="345"/>
      <c r="T36" s="346"/>
      <c r="U36" s="322">
        <f>AA36/4</f>
        <v>2122.5150000000003</v>
      </c>
      <c r="V36" s="327">
        <f>AA36/4</f>
        <v>2122.5150000000003</v>
      </c>
      <c r="W36" s="321">
        <f>AA36/4</f>
        <v>2122.5150000000003</v>
      </c>
      <c r="X36" s="322">
        <f>AA36/4</f>
        <v>2122.5150000000003</v>
      </c>
      <c r="Y36" s="346"/>
      <c r="Z36" s="348"/>
      <c r="AA36" s="306">
        <f>'BASE PARA CAMPING'!I110</f>
        <v>8490.0600000000013</v>
      </c>
      <c r="AB36" s="307"/>
      <c r="AD36" s="190"/>
    </row>
    <row r="37" spans="1:30" s="77" customFormat="1" ht="20.100000000000001" customHeight="1" x14ac:dyDescent="0.2">
      <c r="A37" s="285" t="s">
        <v>799</v>
      </c>
      <c r="B37" s="287" t="str">
        <f>'BASE PARA CAMPING'!C114</f>
        <v>ALIMENTADORES</v>
      </c>
      <c r="C37" s="345"/>
      <c r="D37" s="346"/>
      <c r="E37" s="346"/>
      <c r="F37" s="347"/>
      <c r="G37" s="345"/>
      <c r="H37" s="346"/>
      <c r="I37" s="346"/>
      <c r="J37" s="348"/>
      <c r="K37" s="345"/>
      <c r="L37" s="346"/>
      <c r="M37" s="346"/>
      <c r="N37" s="347"/>
      <c r="O37" s="345"/>
      <c r="P37" s="346"/>
      <c r="Q37" s="346"/>
      <c r="R37" s="328">
        <f t="shared" ref="R37:R42" si="0">AA37/5</f>
        <v>2756.482</v>
      </c>
      <c r="S37" s="321">
        <f t="shared" ref="S37:S42" si="1">AA37/5</f>
        <v>2756.482</v>
      </c>
      <c r="T37" s="322">
        <f t="shared" ref="T37:T42" si="2">AA37/5</f>
        <v>2756.482</v>
      </c>
      <c r="U37" s="322">
        <f t="shared" ref="U37:U42" si="3">AA37/5</f>
        <v>2756.482</v>
      </c>
      <c r="V37" s="327">
        <f t="shared" ref="V37:V42" si="4">AA37/5</f>
        <v>2756.482</v>
      </c>
      <c r="W37" s="345"/>
      <c r="X37" s="346"/>
      <c r="Y37" s="346"/>
      <c r="Z37" s="348"/>
      <c r="AA37" s="306">
        <f>'BASE PARA CAMPING'!I114</f>
        <v>13782.41</v>
      </c>
      <c r="AB37" s="307"/>
      <c r="AD37" s="190"/>
    </row>
    <row r="38" spans="1:30" s="77" customFormat="1" ht="20.100000000000001" customHeight="1" x14ac:dyDescent="0.2">
      <c r="A38" s="285" t="s">
        <v>800</v>
      </c>
      <c r="B38" s="287" t="str">
        <f>'BASE PARA CAMPING'!C124</f>
        <v>SPDA</v>
      </c>
      <c r="C38" s="345"/>
      <c r="D38" s="346"/>
      <c r="E38" s="346"/>
      <c r="F38" s="347"/>
      <c r="G38" s="345"/>
      <c r="H38" s="346"/>
      <c r="I38" s="346"/>
      <c r="J38" s="348"/>
      <c r="K38" s="345"/>
      <c r="L38" s="346"/>
      <c r="M38" s="346"/>
      <c r="N38" s="347"/>
      <c r="O38" s="345"/>
      <c r="P38" s="346"/>
      <c r="Q38" s="346"/>
      <c r="R38" s="328">
        <f t="shared" si="0"/>
        <v>1988.1079999999997</v>
      </c>
      <c r="S38" s="321">
        <f t="shared" si="1"/>
        <v>1988.1079999999997</v>
      </c>
      <c r="T38" s="322">
        <f t="shared" si="2"/>
        <v>1988.1079999999997</v>
      </c>
      <c r="U38" s="322">
        <f t="shared" si="3"/>
        <v>1988.1079999999997</v>
      </c>
      <c r="V38" s="327">
        <f t="shared" si="4"/>
        <v>1988.1079999999997</v>
      </c>
      <c r="W38" s="345"/>
      <c r="X38" s="346"/>
      <c r="Y38" s="346"/>
      <c r="Z38" s="348"/>
      <c r="AA38" s="306">
        <f>'BASE PARA CAMPING'!I124</f>
        <v>9940.5399999999991</v>
      </c>
      <c r="AB38" s="307"/>
      <c r="AD38" s="190"/>
    </row>
    <row r="39" spans="1:30" s="77" customFormat="1" ht="20.100000000000001" customHeight="1" x14ac:dyDescent="0.2">
      <c r="A39" s="285" t="s">
        <v>801</v>
      </c>
      <c r="B39" s="287" t="str">
        <f>'BASE PARA CAMPING'!C134</f>
        <v>SISTEMA FOTOVOLTAICO</v>
      </c>
      <c r="C39" s="345"/>
      <c r="D39" s="346"/>
      <c r="E39" s="346"/>
      <c r="F39" s="347"/>
      <c r="G39" s="345"/>
      <c r="H39" s="346"/>
      <c r="I39" s="346"/>
      <c r="J39" s="348"/>
      <c r="K39" s="345"/>
      <c r="L39" s="346"/>
      <c r="M39" s="346"/>
      <c r="N39" s="347"/>
      <c r="O39" s="345"/>
      <c r="P39" s="346"/>
      <c r="Q39" s="346"/>
      <c r="R39" s="328">
        <f t="shared" si="0"/>
        <v>5189.6000000000004</v>
      </c>
      <c r="S39" s="321">
        <f t="shared" si="1"/>
        <v>5189.6000000000004</v>
      </c>
      <c r="T39" s="322">
        <f t="shared" si="2"/>
        <v>5189.6000000000004</v>
      </c>
      <c r="U39" s="322">
        <f t="shared" si="3"/>
        <v>5189.6000000000004</v>
      </c>
      <c r="V39" s="327">
        <f t="shared" si="4"/>
        <v>5189.6000000000004</v>
      </c>
      <c r="W39" s="345"/>
      <c r="X39" s="346"/>
      <c r="Y39" s="346"/>
      <c r="Z39" s="348"/>
      <c r="AA39" s="306">
        <f>'BASE PARA CAMPING'!I134</f>
        <v>25948</v>
      </c>
      <c r="AB39" s="307"/>
      <c r="AD39" s="190"/>
    </row>
    <row r="40" spans="1:30" s="77" customFormat="1" ht="20.100000000000001" customHeight="1" x14ac:dyDescent="0.2">
      <c r="A40" s="285" t="s">
        <v>802</v>
      </c>
      <c r="B40" s="287" t="str">
        <f>'BASE PARA CAMPING'!C137</f>
        <v>ÁGUA FRIA</v>
      </c>
      <c r="C40" s="345"/>
      <c r="D40" s="346"/>
      <c r="E40" s="346"/>
      <c r="F40" s="347"/>
      <c r="G40" s="345"/>
      <c r="H40" s="346"/>
      <c r="I40" s="346"/>
      <c r="J40" s="348"/>
      <c r="K40" s="345"/>
      <c r="L40" s="346"/>
      <c r="M40" s="346"/>
      <c r="N40" s="347"/>
      <c r="O40" s="345"/>
      <c r="P40" s="346"/>
      <c r="Q40" s="346"/>
      <c r="R40" s="328">
        <f t="shared" si="0"/>
        <v>3377.1540000000009</v>
      </c>
      <c r="S40" s="321">
        <f t="shared" si="1"/>
        <v>3377.1540000000009</v>
      </c>
      <c r="T40" s="322">
        <f t="shared" si="2"/>
        <v>3377.1540000000009</v>
      </c>
      <c r="U40" s="322">
        <f t="shared" si="3"/>
        <v>3377.1540000000009</v>
      </c>
      <c r="V40" s="327">
        <f t="shared" si="4"/>
        <v>3377.1540000000009</v>
      </c>
      <c r="W40" s="345"/>
      <c r="X40" s="346"/>
      <c r="Y40" s="346"/>
      <c r="Z40" s="348"/>
      <c r="AA40" s="306">
        <f>'BASE PARA CAMPING'!I137</f>
        <v>16885.770000000004</v>
      </c>
      <c r="AB40" s="307"/>
      <c r="AD40" s="190"/>
    </row>
    <row r="41" spans="1:30" s="77" customFormat="1" ht="20.100000000000001" customHeight="1" x14ac:dyDescent="0.2">
      <c r="A41" s="285" t="s">
        <v>803</v>
      </c>
      <c r="B41" s="287" t="str">
        <f>'BASE PARA CAMPING'!C166</f>
        <v>SISTEMA DE AQUECIMENTO SOLAR</v>
      </c>
      <c r="C41" s="345"/>
      <c r="D41" s="346"/>
      <c r="E41" s="346"/>
      <c r="F41" s="347"/>
      <c r="G41" s="345"/>
      <c r="H41" s="346"/>
      <c r="I41" s="346"/>
      <c r="J41" s="348"/>
      <c r="K41" s="345"/>
      <c r="L41" s="346"/>
      <c r="M41" s="346"/>
      <c r="N41" s="347"/>
      <c r="O41" s="345"/>
      <c r="P41" s="346"/>
      <c r="Q41" s="346"/>
      <c r="R41" s="328">
        <f t="shared" si="0"/>
        <v>2032.4959999999999</v>
      </c>
      <c r="S41" s="321">
        <f t="shared" si="1"/>
        <v>2032.4959999999999</v>
      </c>
      <c r="T41" s="322">
        <f t="shared" si="2"/>
        <v>2032.4959999999999</v>
      </c>
      <c r="U41" s="322">
        <f t="shared" si="3"/>
        <v>2032.4959999999999</v>
      </c>
      <c r="V41" s="327">
        <f t="shared" si="4"/>
        <v>2032.4959999999999</v>
      </c>
      <c r="W41" s="345"/>
      <c r="X41" s="346"/>
      <c r="Y41" s="346"/>
      <c r="Z41" s="348"/>
      <c r="AA41" s="306">
        <f>'BASE PARA CAMPING'!I166</f>
        <v>10162.48</v>
      </c>
      <c r="AB41" s="307"/>
      <c r="AD41" s="190"/>
    </row>
    <row r="42" spans="1:30" s="77" customFormat="1" ht="20.100000000000001" customHeight="1" x14ac:dyDescent="0.2">
      <c r="A42" s="285" t="s">
        <v>804</v>
      </c>
      <c r="B42" s="287" t="str">
        <f>'BASE PARA CAMPING'!C169</f>
        <v>INSTALAÇÕES DE ÁGUA QUENTE</v>
      </c>
      <c r="C42" s="345"/>
      <c r="D42" s="346"/>
      <c r="E42" s="346"/>
      <c r="F42" s="347"/>
      <c r="G42" s="345"/>
      <c r="H42" s="346"/>
      <c r="I42" s="346"/>
      <c r="J42" s="348"/>
      <c r="K42" s="345"/>
      <c r="L42" s="346"/>
      <c r="M42" s="346"/>
      <c r="N42" s="347"/>
      <c r="O42" s="345"/>
      <c r="P42" s="346"/>
      <c r="Q42" s="346"/>
      <c r="R42" s="328">
        <f t="shared" si="0"/>
        <v>431.85200000000003</v>
      </c>
      <c r="S42" s="321">
        <f t="shared" si="1"/>
        <v>431.85200000000003</v>
      </c>
      <c r="T42" s="322">
        <f t="shared" si="2"/>
        <v>431.85200000000003</v>
      </c>
      <c r="U42" s="322">
        <f t="shared" si="3"/>
        <v>431.85200000000003</v>
      </c>
      <c r="V42" s="327">
        <f t="shared" si="4"/>
        <v>431.85200000000003</v>
      </c>
      <c r="W42" s="345"/>
      <c r="X42" s="346"/>
      <c r="Y42" s="346"/>
      <c r="Z42" s="348"/>
      <c r="AA42" s="306">
        <f>'BASE PARA CAMPING'!I169</f>
        <v>2159.2600000000002</v>
      </c>
      <c r="AB42" s="307"/>
      <c r="AD42" s="190"/>
    </row>
    <row r="43" spans="1:30" s="77" customFormat="1" ht="20.100000000000001" customHeight="1" x14ac:dyDescent="0.2">
      <c r="A43" s="285" t="s">
        <v>805</v>
      </c>
      <c r="B43" s="286" t="str">
        <f>'BASE PARA CAMPING'!C177</f>
        <v>INSTALAÇÕES DE GÁS</v>
      </c>
      <c r="C43" s="345"/>
      <c r="D43" s="346"/>
      <c r="E43" s="346"/>
      <c r="F43" s="347"/>
      <c r="G43" s="345"/>
      <c r="H43" s="346"/>
      <c r="I43" s="346"/>
      <c r="J43" s="348"/>
      <c r="K43" s="345"/>
      <c r="L43" s="346"/>
      <c r="M43" s="346"/>
      <c r="N43" s="347"/>
      <c r="O43" s="345"/>
      <c r="P43" s="346"/>
      <c r="Q43" s="346"/>
      <c r="R43" s="348"/>
      <c r="S43" s="345"/>
      <c r="T43" s="346"/>
      <c r="U43" s="322">
        <f>AA43/2</f>
        <v>3084.63</v>
      </c>
      <c r="V43" s="327">
        <f>AA43/2</f>
        <v>3084.63</v>
      </c>
      <c r="W43" s="345"/>
      <c r="X43" s="346"/>
      <c r="Y43" s="346"/>
      <c r="Z43" s="348"/>
      <c r="AA43" s="306">
        <f>'BASE PARA CAMPING'!I177</f>
        <v>6169.26</v>
      </c>
      <c r="AB43" s="307"/>
      <c r="AD43" s="190"/>
    </row>
    <row r="44" spans="1:30" s="77" customFormat="1" ht="20.100000000000001" customHeight="1" x14ac:dyDescent="0.2">
      <c r="A44" s="285" t="s">
        <v>806</v>
      </c>
      <c r="B44" s="286" t="str">
        <f>'BASE PARA CAMPING'!C183</f>
        <v>INSTALAÇÕES DE ESGOTO</v>
      </c>
      <c r="C44" s="345"/>
      <c r="D44" s="346"/>
      <c r="E44" s="346"/>
      <c r="F44" s="347"/>
      <c r="G44" s="345"/>
      <c r="H44" s="346"/>
      <c r="I44" s="346"/>
      <c r="J44" s="348"/>
      <c r="K44" s="345"/>
      <c r="L44" s="346"/>
      <c r="M44" s="346"/>
      <c r="N44" s="347"/>
      <c r="O44" s="321">
        <f>AA44/8</f>
        <v>4843.9449999999997</v>
      </c>
      <c r="P44" s="322">
        <f>AA44/8</f>
        <v>4843.9449999999997</v>
      </c>
      <c r="Q44" s="322">
        <f>AA44/8</f>
        <v>4843.9449999999997</v>
      </c>
      <c r="R44" s="328">
        <f>AA44/8</f>
        <v>4843.9449999999997</v>
      </c>
      <c r="S44" s="321">
        <f>AA44/8</f>
        <v>4843.9449999999997</v>
      </c>
      <c r="T44" s="322">
        <f>AA44/8</f>
        <v>4843.9449999999997</v>
      </c>
      <c r="U44" s="322">
        <f>AA44/8</f>
        <v>4843.9449999999997</v>
      </c>
      <c r="V44" s="327">
        <f>AA44/8</f>
        <v>4843.9449999999997</v>
      </c>
      <c r="W44" s="345"/>
      <c r="X44" s="346"/>
      <c r="Y44" s="346"/>
      <c r="Z44" s="348"/>
      <c r="AA44" s="306">
        <f>'BASE PARA CAMPING'!I183</f>
        <v>38751.56</v>
      </c>
      <c r="AB44" s="307"/>
      <c r="AD44" s="190"/>
    </row>
    <row r="45" spans="1:30" s="77" customFormat="1" ht="20.100000000000001" customHeight="1" x14ac:dyDescent="0.2">
      <c r="A45" s="285" t="s">
        <v>807</v>
      </c>
      <c r="B45" s="287" t="str">
        <f>'BASE PARA CAMPING'!C205</f>
        <v>ÁGUAS PLUVIAIS</v>
      </c>
      <c r="C45" s="345"/>
      <c r="D45" s="346"/>
      <c r="E45" s="346"/>
      <c r="F45" s="347"/>
      <c r="G45" s="345"/>
      <c r="H45" s="346"/>
      <c r="I45" s="346"/>
      <c r="J45" s="348"/>
      <c r="K45" s="345"/>
      <c r="L45" s="346"/>
      <c r="M45" s="346"/>
      <c r="N45" s="347"/>
      <c r="O45" s="345"/>
      <c r="P45" s="346"/>
      <c r="Q45" s="346"/>
      <c r="R45" s="348"/>
      <c r="S45" s="345"/>
      <c r="T45" s="346"/>
      <c r="U45" s="322">
        <f>AA45/4</f>
        <v>2768.24</v>
      </c>
      <c r="V45" s="327">
        <f>AA45/4</f>
        <v>2768.24</v>
      </c>
      <c r="W45" s="321">
        <f>AA45/4</f>
        <v>2768.24</v>
      </c>
      <c r="X45" s="322">
        <f>AA45/4</f>
        <v>2768.24</v>
      </c>
      <c r="Y45" s="346"/>
      <c r="Z45" s="348"/>
      <c r="AA45" s="306">
        <f>'BASE PARA CAMPING'!I205</f>
        <v>11072.96</v>
      </c>
      <c r="AB45" s="307"/>
      <c r="AD45" s="190"/>
    </row>
    <row r="46" spans="1:30" s="77" customFormat="1" ht="20.100000000000001" customHeight="1" x14ac:dyDescent="0.2">
      <c r="A46" s="285" t="s">
        <v>808</v>
      </c>
      <c r="B46" s="287" t="str">
        <f>'BASE PARA CAMPING'!C212</f>
        <v>SISTEMA DE COMBATE A INCÊNDIO</v>
      </c>
      <c r="C46" s="345"/>
      <c r="D46" s="346"/>
      <c r="E46" s="346"/>
      <c r="F46" s="347"/>
      <c r="G46" s="345"/>
      <c r="H46" s="346"/>
      <c r="I46" s="346"/>
      <c r="J46" s="348"/>
      <c r="K46" s="345"/>
      <c r="L46" s="346"/>
      <c r="M46" s="346"/>
      <c r="N46" s="347"/>
      <c r="O46" s="345"/>
      <c r="P46" s="346"/>
      <c r="Q46" s="346"/>
      <c r="R46" s="348"/>
      <c r="S46" s="345"/>
      <c r="T46" s="346"/>
      <c r="U46" s="346"/>
      <c r="V46" s="347"/>
      <c r="W46" s="321">
        <f>AA46/2</f>
        <v>917.58</v>
      </c>
      <c r="X46" s="322">
        <f>AA46/2</f>
        <v>917.58</v>
      </c>
      <c r="Y46" s="346"/>
      <c r="Z46" s="348"/>
      <c r="AA46" s="306">
        <f>'BASE PARA CAMPING'!I212</f>
        <v>1835.16</v>
      </c>
      <c r="AB46" s="307"/>
      <c r="AD46" s="190"/>
    </row>
    <row r="47" spans="1:30" s="77" customFormat="1" ht="20.100000000000001" customHeight="1" x14ac:dyDescent="0.2">
      <c r="A47" s="285" t="s">
        <v>809</v>
      </c>
      <c r="B47" s="287" t="str">
        <f>'BASE PARA CAMPING'!C216</f>
        <v>LIMPEZA</v>
      </c>
      <c r="C47" s="345"/>
      <c r="D47" s="346"/>
      <c r="E47" s="346"/>
      <c r="F47" s="347"/>
      <c r="G47" s="345"/>
      <c r="H47" s="346"/>
      <c r="I47" s="346"/>
      <c r="J47" s="348"/>
      <c r="K47" s="345"/>
      <c r="L47" s="346"/>
      <c r="M47" s="346"/>
      <c r="N47" s="347"/>
      <c r="O47" s="345"/>
      <c r="P47" s="346"/>
      <c r="Q47" s="346"/>
      <c r="R47" s="348"/>
      <c r="S47" s="345"/>
      <c r="T47" s="346"/>
      <c r="U47" s="346"/>
      <c r="V47" s="347"/>
      <c r="W47" s="345"/>
      <c r="X47" s="346"/>
      <c r="Y47" s="322">
        <f>AA47/2</f>
        <v>1033</v>
      </c>
      <c r="Z47" s="328">
        <f>AA47/2</f>
        <v>1033</v>
      </c>
      <c r="AA47" s="306">
        <f>'BASE PARA CAMPING'!I216</f>
        <v>2066</v>
      </c>
      <c r="AB47" s="307"/>
      <c r="AD47" s="190"/>
    </row>
    <row r="48" spans="1:30" s="77" customFormat="1" ht="20.100000000000001" customHeight="1" x14ac:dyDescent="0.2">
      <c r="A48" s="285" t="s">
        <v>810</v>
      </c>
      <c r="B48" s="287" t="str">
        <f>'BASE PARA CAMPING'!C219</f>
        <v>Vagas em pavimentação de pedra - demarcação de 4</v>
      </c>
      <c r="C48" s="345"/>
      <c r="D48" s="346"/>
      <c r="E48" s="346"/>
      <c r="F48" s="347"/>
      <c r="G48" s="345"/>
      <c r="H48" s="346"/>
      <c r="I48" s="346"/>
      <c r="J48" s="348"/>
      <c r="K48" s="345"/>
      <c r="L48" s="346"/>
      <c r="M48" s="346"/>
      <c r="N48" s="347"/>
      <c r="O48" s="345"/>
      <c r="P48" s="346"/>
      <c r="Q48" s="346"/>
      <c r="R48" s="348"/>
      <c r="S48" s="321">
        <f>AA48/4</f>
        <v>4227.9750000000004</v>
      </c>
      <c r="T48" s="322">
        <f>AA48/4</f>
        <v>4227.9750000000004</v>
      </c>
      <c r="U48" s="322">
        <f>AA48/4</f>
        <v>4227.9750000000004</v>
      </c>
      <c r="V48" s="327">
        <f>AA48/4</f>
        <v>4227.9750000000004</v>
      </c>
      <c r="W48" s="345"/>
      <c r="X48" s="346"/>
      <c r="Y48" s="346"/>
      <c r="Z48" s="348"/>
      <c r="AA48" s="306">
        <f>'BASE PARA CAMPING'!I219</f>
        <v>16911.900000000001</v>
      </c>
      <c r="AB48" s="307"/>
      <c r="AD48" s="190"/>
    </row>
    <row r="49" spans="1:30" s="77" customFormat="1" ht="20.100000000000001" customHeight="1" x14ac:dyDescent="0.2">
      <c r="A49" s="285" t="s">
        <v>811</v>
      </c>
      <c r="B49" s="287" t="str">
        <f>'BASE PARA CAMPING'!C222</f>
        <v>Local de despejo de esgoto</v>
      </c>
      <c r="C49" s="345"/>
      <c r="D49" s="346"/>
      <c r="E49" s="346"/>
      <c r="F49" s="347"/>
      <c r="G49" s="345"/>
      <c r="H49" s="346"/>
      <c r="I49" s="346"/>
      <c r="J49" s="348"/>
      <c r="K49" s="345"/>
      <c r="L49" s="346"/>
      <c r="M49" s="346"/>
      <c r="N49" s="347"/>
      <c r="O49" s="345"/>
      <c r="P49" s="346"/>
      <c r="Q49" s="346"/>
      <c r="R49" s="348"/>
      <c r="S49" s="345"/>
      <c r="T49" s="346"/>
      <c r="U49" s="322">
        <f>AA49/4</f>
        <v>524.10050000000001</v>
      </c>
      <c r="V49" s="327">
        <f>AA49/4</f>
        <v>524.10050000000001</v>
      </c>
      <c r="W49" s="321">
        <f>AA49/4</f>
        <v>524.10050000000001</v>
      </c>
      <c r="X49" s="322">
        <f>AA49/4</f>
        <v>524.10050000000001</v>
      </c>
      <c r="Y49" s="346"/>
      <c r="Z49" s="348"/>
      <c r="AA49" s="306">
        <f>'BASE PARA CAMPING'!I222</f>
        <v>2096.402</v>
      </c>
      <c r="AB49" s="307"/>
      <c r="AD49" s="190"/>
    </row>
    <row r="50" spans="1:30" s="77" customFormat="1" ht="20.100000000000001" customHeight="1" x14ac:dyDescent="0.2">
      <c r="A50" s="285" t="s">
        <v>812</v>
      </c>
      <c r="B50" s="287" t="str">
        <f>'BASE PARA CAMPING'!C230</f>
        <v>Energia e água nas vagas</v>
      </c>
      <c r="C50" s="345"/>
      <c r="D50" s="346"/>
      <c r="E50" s="346"/>
      <c r="F50" s="347"/>
      <c r="G50" s="345"/>
      <c r="H50" s="346"/>
      <c r="I50" s="346"/>
      <c r="J50" s="348"/>
      <c r="K50" s="345"/>
      <c r="L50" s="346"/>
      <c r="M50" s="346"/>
      <c r="N50" s="347"/>
      <c r="O50" s="345"/>
      <c r="P50" s="346"/>
      <c r="Q50" s="346"/>
      <c r="R50" s="348"/>
      <c r="S50" s="345"/>
      <c r="T50" s="346"/>
      <c r="U50" s="322">
        <f>AA50/4</f>
        <v>542.6</v>
      </c>
      <c r="V50" s="327">
        <f>AA50/4</f>
        <v>542.6</v>
      </c>
      <c r="W50" s="321">
        <f>AA50/4</f>
        <v>542.6</v>
      </c>
      <c r="X50" s="322">
        <f>AA50/4</f>
        <v>542.6</v>
      </c>
      <c r="Y50" s="346"/>
      <c r="Z50" s="348"/>
      <c r="AA50" s="306">
        <f>'BASE PARA CAMPING'!I230</f>
        <v>2170.4</v>
      </c>
      <c r="AB50" s="307"/>
      <c r="AD50" s="190"/>
    </row>
    <row r="51" spans="1:30" s="75" customFormat="1" ht="33" customHeight="1" x14ac:dyDescent="0.2">
      <c r="A51" s="291" t="s">
        <v>790</v>
      </c>
      <c r="B51" s="292" t="s">
        <v>789</v>
      </c>
      <c r="C51" s="349"/>
      <c r="D51" s="350"/>
      <c r="E51" s="350"/>
      <c r="F51" s="350"/>
      <c r="G51" s="349"/>
      <c r="H51" s="350"/>
      <c r="I51" s="350"/>
      <c r="J51" s="351"/>
      <c r="K51" s="349"/>
      <c r="L51" s="350"/>
      <c r="M51" s="350"/>
      <c r="N51" s="350"/>
      <c r="O51" s="349"/>
      <c r="P51" s="350"/>
      <c r="Q51" s="350"/>
      <c r="R51" s="351"/>
      <c r="S51" s="349"/>
      <c r="T51" s="350"/>
      <c r="U51" s="350"/>
      <c r="V51" s="350"/>
      <c r="W51" s="349"/>
      <c r="X51" s="350"/>
      <c r="Y51" s="350"/>
      <c r="Z51" s="351"/>
      <c r="AA51" s="293">
        <f>SUM(AA52:AA56)</f>
        <v>50333.53</v>
      </c>
      <c r="AB51" s="294"/>
      <c r="AD51" s="76"/>
    </row>
    <row r="52" spans="1:30" s="77" customFormat="1" ht="20.100000000000001" customHeight="1" x14ac:dyDescent="0.2">
      <c r="A52" s="295" t="s">
        <v>6</v>
      </c>
      <c r="B52" s="296" t="str">
        <f>MIRANTE!C2</f>
        <v xml:space="preserve">Projeto Executivo </v>
      </c>
      <c r="C52" s="321">
        <f>AA52/4</f>
        <v>937.3275000000001</v>
      </c>
      <c r="D52" s="322">
        <f>AA52/4</f>
        <v>937.3275000000001</v>
      </c>
      <c r="E52" s="322">
        <f>AA52/4</f>
        <v>937.3275000000001</v>
      </c>
      <c r="F52" s="327">
        <f>AA52/4</f>
        <v>937.3275000000001</v>
      </c>
      <c r="G52" s="352"/>
      <c r="H52" s="353"/>
      <c r="I52" s="353"/>
      <c r="J52" s="354"/>
      <c r="K52" s="352"/>
      <c r="L52" s="353"/>
      <c r="M52" s="353"/>
      <c r="N52" s="355"/>
      <c r="O52" s="352"/>
      <c r="P52" s="353"/>
      <c r="Q52" s="353"/>
      <c r="R52" s="354"/>
      <c r="S52" s="352"/>
      <c r="T52" s="353"/>
      <c r="U52" s="353"/>
      <c r="V52" s="355"/>
      <c r="W52" s="352"/>
      <c r="X52" s="353"/>
      <c r="Y52" s="353"/>
      <c r="Z52" s="354"/>
      <c r="AA52" s="310">
        <f>MIRANTE!I2</f>
        <v>3749.3100000000004</v>
      </c>
      <c r="AB52" s="311"/>
      <c r="AD52" s="190"/>
    </row>
    <row r="53" spans="1:30" s="77" customFormat="1" ht="20.100000000000001" customHeight="1" x14ac:dyDescent="0.2">
      <c r="A53" s="295" t="s">
        <v>7</v>
      </c>
      <c r="B53" s="296" t="str">
        <f>MIRANTE!C7</f>
        <v>Fundações</v>
      </c>
      <c r="C53" s="352"/>
      <c r="D53" s="353"/>
      <c r="E53" s="353"/>
      <c r="F53" s="355"/>
      <c r="G53" s="321">
        <f>AA53/4</f>
        <v>2537.6274999999996</v>
      </c>
      <c r="H53" s="322">
        <f>AA53/4</f>
        <v>2537.6274999999996</v>
      </c>
      <c r="I53" s="322">
        <f>AA53/4</f>
        <v>2537.6274999999996</v>
      </c>
      <c r="J53" s="328">
        <f>AA53/4</f>
        <v>2537.6274999999996</v>
      </c>
      <c r="K53" s="352"/>
      <c r="L53" s="353"/>
      <c r="M53" s="353"/>
      <c r="N53" s="355"/>
      <c r="O53" s="352"/>
      <c r="P53" s="353"/>
      <c r="Q53" s="353"/>
      <c r="R53" s="354"/>
      <c r="S53" s="352"/>
      <c r="T53" s="353"/>
      <c r="U53" s="353"/>
      <c r="V53" s="355"/>
      <c r="W53" s="352"/>
      <c r="X53" s="353"/>
      <c r="Y53" s="353"/>
      <c r="Z53" s="354"/>
      <c r="AA53" s="310">
        <f>MIRANTE!I7</f>
        <v>10150.509999999998</v>
      </c>
      <c r="AB53" s="311"/>
      <c r="AD53" s="190"/>
    </row>
    <row r="54" spans="1:30" s="77" customFormat="1" ht="20.100000000000001" customHeight="1" x14ac:dyDescent="0.2">
      <c r="A54" s="295" t="s">
        <v>8</v>
      </c>
      <c r="B54" s="297" t="str">
        <f>MIRANTE!C15</f>
        <v>Estrutura metálica e madeira</v>
      </c>
      <c r="C54" s="352"/>
      <c r="D54" s="353"/>
      <c r="E54" s="353"/>
      <c r="F54" s="355"/>
      <c r="G54" s="352"/>
      <c r="H54" s="353"/>
      <c r="I54" s="353"/>
      <c r="J54" s="354"/>
      <c r="K54" s="321">
        <f>AA54/4</f>
        <v>8295.6</v>
      </c>
      <c r="L54" s="322">
        <f>AA54/4</f>
        <v>8295.6</v>
      </c>
      <c r="M54" s="322">
        <f>AA54/4</f>
        <v>8295.6</v>
      </c>
      <c r="N54" s="327">
        <f>AA54/4</f>
        <v>8295.6</v>
      </c>
      <c r="O54" s="352"/>
      <c r="P54" s="353"/>
      <c r="Q54" s="353"/>
      <c r="R54" s="354"/>
      <c r="S54" s="352"/>
      <c r="T54" s="353"/>
      <c r="U54" s="353"/>
      <c r="V54" s="355"/>
      <c r="W54" s="352"/>
      <c r="X54" s="353"/>
      <c r="Y54" s="353"/>
      <c r="Z54" s="354"/>
      <c r="AA54" s="310">
        <f>MIRANTE!I15</f>
        <v>33182.400000000001</v>
      </c>
      <c r="AB54" s="311"/>
      <c r="AD54" s="190"/>
    </row>
    <row r="55" spans="1:30" s="77" customFormat="1" ht="20.100000000000001" customHeight="1" x14ac:dyDescent="0.2">
      <c r="A55" s="295" t="s">
        <v>35</v>
      </c>
      <c r="B55" s="297" t="str">
        <f>MIRANTE!C22</f>
        <v>SPDA</v>
      </c>
      <c r="C55" s="352"/>
      <c r="D55" s="353"/>
      <c r="E55" s="353"/>
      <c r="F55" s="355"/>
      <c r="G55" s="352"/>
      <c r="H55" s="353"/>
      <c r="I55" s="353"/>
      <c r="J55" s="354"/>
      <c r="K55" s="321">
        <f>AA55/4</f>
        <v>520.51749999999993</v>
      </c>
      <c r="L55" s="322">
        <f>AA55/4</f>
        <v>520.51749999999993</v>
      </c>
      <c r="M55" s="322">
        <f>AA55/4</f>
        <v>520.51749999999993</v>
      </c>
      <c r="N55" s="327">
        <f>AA55/4</f>
        <v>520.51749999999993</v>
      </c>
      <c r="O55" s="352"/>
      <c r="P55" s="353"/>
      <c r="Q55" s="353"/>
      <c r="R55" s="354"/>
      <c r="S55" s="352"/>
      <c r="T55" s="353"/>
      <c r="U55" s="353"/>
      <c r="V55" s="355"/>
      <c r="W55" s="352"/>
      <c r="X55" s="353"/>
      <c r="Y55" s="353"/>
      <c r="Z55" s="354"/>
      <c r="AA55" s="310">
        <f>MIRANTE!I22</f>
        <v>2082.0699999999997</v>
      </c>
      <c r="AB55" s="311"/>
      <c r="AD55" s="190"/>
    </row>
    <row r="56" spans="1:30" s="77" customFormat="1" ht="20.100000000000001" customHeight="1" x14ac:dyDescent="0.2">
      <c r="A56" s="295" t="s">
        <v>36</v>
      </c>
      <c r="B56" s="297" t="str">
        <f>MIRANTE!C38</f>
        <v>Fotovoltaico</v>
      </c>
      <c r="C56" s="352"/>
      <c r="D56" s="353"/>
      <c r="E56" s="353"/>
      <c r="F56" s="355"/>
      <c r="G56" s="352"/>
      <c r="H56" s="353"/>
      <c r="I56" s="353"/>
      <c r="J56" s="354"/>
      <c r="K56" s="321">
        <f>AA56/4</f>
        <v>292.31</v>
      </c>
      <c r="L56" s="322">
        <f>AA56/4</f>
        <v>292.31</v>
      </c>
      <c r="M56" s="322">
        <f>AA56/4</f>
        <v>292.31</v>
      </c>
      <c r="N56" s="327">
        <f>AA56/4</f>
        <v>292.31</v>
      </c>
      <c r="O56" s="352"/>
      <c r="P56" s="353"/>
      <c r="Q56" s="353"/>
      <c r="R56" s="354"/>
      <c r="S56" s="352"/>
      <c r="T56" s="353"/>
      <c r="U56" s="353"/>
      <c r="V56" s="355"/>
      <c r="W56" s="352"/>
      <c r="X56" s="353"/>
      <c r="Y56" s="353"/>
      <c r="Z56" s="354"/>
      <c r="AA56" s="310">
        <f>MIRANTE!I38</f>
        <v>1169.24</v>
      </c>
      <c r="AB56" s="311"/>
      <c r="AD56" s="190"/>
    </row>
    <row r="57" spans="1:30" s="75" customFormat="1" ht="33" customHeight="1" x14ac:dyDescent="0.2">
      <c r="A57" s="372" t="s">
        <v>792</v>
      </c>
      <c r="B57" s="372" t="s">
        <v>960</v>
      </c>
      <c r="C57" s="373"/>
      <c r="D57" s="374"/>
      <c r="E57" s="374"/>
      <c r="F57" s="374"/>
      <c r="G57" s="373"/>
      <c r="H57" s="374"/>
      <c r="I57" s="374"/>
      <c r="J57" s="375"/>
      <c r="K57" s="373"/>
      <c r="L57" s="374"/>
      <c r="M57" s="374"/>
      <c r="N57" s="374"/>
      <c r="O57" s="373"/>
      <c r="P57" s="374"/>
      <c r="Q57" s="374"/>
      <c r="R57" s="375"/>
      <c r="S57" s="373"/>
      <c r="T57" s="374"/>
      <c r="U57" s="374"/>
      <c r="V57" s="374"/>
      <c r="W57" s="373"/>
      <c r="X57" s="374"/>
      <c r="Y57" s="374"/>
      <c r="Z57" s="375"/>
      <c r="AA57" s="376">
        <f>SUM(AA58:AA61)</f>
        <v>95336.799999999988</v>
      </c>
      <c r="AB57" s="377"/>
      <c r="AD57" s="76"/>
    </row>
    <row r="58" spans="1:30" s="77" customFormat="1" ht="20.100000000000001" customHeight="1" x14ac:dyDescent="0.2">
      <c r="A58" s="378" t="s">
        <v>6</v>
      </c>
      <c r="B58" s="379" t="str">
        <f>'MANUTENÇÃO BASES'!C3</f>
        <v>Serviços preliminares</v>
      </c>
      <c r="C58" s="321">
        <f>AA58/2</f>
        <v>7213.64</v>
      </c>
      <c r="D58" s="322">
        <f>AA58/2</f>
        <v>7213.64</v>
      </c>
      <c r="E58" s="381"/>
      <c r="F58" s="382"/>
      <c r="G58" s="380"/>
      <c r="H58" s="381"/>
      <c r="I58" s="381"/>
      <c r="J58" s="383"/>
      <c r="K58" s="380"/>
      <c r="L58" s="381"/>
      <c r="M58" s="381"/>
      <c r="N58" s="382"/>
      <c r="O58" s="380"/>
      <c r="P58" s="381"/>
      <c r="Q58" s="381"/>
      <c r="R58" s="383"/>
      <c r="S58" s="380"/>
      <c r="T58" s="381"/>
      <c r="U58" s="381"/>
      <c r="V58" s="382"/>
      <c r="W58" s="380"/>
      <c r="X58" s="381"/>
      <c r="Y58" s="381"/>
      <c r="Z58" s="383"/>
      <c r="AA58" s="384">
        <f>'MANUTENÇÃO BASES'!I3</f>
        <v>14427.28</v>
      </c>
      <c r="AB58" s="385"/>
      <c r="AD58" s="190"/>
    </row>
    <row r="59" spans="1:30" s="77" customFormat="1" ht="20.100000000000001" customHeight="1" x14ac:dyDescent="0.2">
      <c r="A59" s="378" t="s">
        <v>7</v>
      </c>
      <c r="B59" s="379" t="str">
        <f>'MANUTENÇÃO BASES'!C18</f>
        <v>Manutenção e adequações gerais</v>
      </c>
      <c r="C59" s="380"/>
      <c r="D59" s="381"/>
      <c r="E59" s="322">
        <f>AA59/6</f>
        <v>8094.5566666666664</v>
      </c>
      <c r="F59" s="327">
        <f>AA59/6</f>
        <v>8094.5566666666664</v>
      </c>
      <c r="G59" s="321">
        <f>AA59/6</f>
        <v>8094.5566666666664</v>
      </c>
      <c r="H59" s="322">
        <f>AA59/6</f>
        <v>8094.5566666666664</v>
      </c>
      <c r="I59" s="322">
        <f>AA59/6</f>
        <v>8094.5566666666664</v>
      </c>
      <c r="J59" s="328">
        <f>AA59/6</f>
        <v>8094.5566666666664</v>
      </c>
      <c r="K59" s="380"/>
      <c r="L59" s="381"/>
      <c r="M59" s="381"/>
      <c r="N59" s="382"/>
      <c r="O59" s="380"/>
      <c r="P59" s="381"/>
      <c r="Q59" s="381"/>
      <c r="R59" s="383"/>
      <c r="S59" s="380"/>
      <c r="T59" s="381"/>
      <c r="U59" s="381"/>
      <c r="V59" s="382"/>
      <c r="W59" s="380"/>
      <c r="X59" s="381"/>
      <c r="Y59" s="381"/>
      <c r="Z59" s="383"/>
      <c r="AA59" s="384">
        <f>'MANUTENÇÃO BASES'!I18</f>
        <v>48567.34</v>
      </c>
      <c r="AB59" s="385"/>
      <c r="AD59" s="190"/>
    </row>
    <row r="60" spans="1:30" s="77" customFormat="1" ht="20.100000000000001" customHeight="1" x14ac:dyDescent="0.2">
      <c r="A60" s="378" t="s">
        <v>8</v>
      </c>
      <c r="B60" s="386" t="str">
        <f>'MANUTENÇÃO BASES'!C45</f>
        <v>Manutenção e adequações de elétrica e hidráulica</v>
      </c>
      <c r="C60" s="380"/>
      <c r="D60" s="381"/>
      <c r="E60" s="381"/>
      <c r="F60" s="382"/>
      <c r="G60" s="321">
        <f>AA60/6</f>
        <v>4833.916666666667</v>
      </c>
      <c r="H60" s="322">
        <f>AA60/6</f>
        <v>4833.916666666667</v>
      </c>
      <c r="I60" s="322">
        <f>AA60/6</f>
        <v>4833.916666666667</v>
      </c>
      <c r="J60" s="328">
        <f>AA60/6</f>
        <v>4833.916666666667</v>
      </c>
      <c r="K60" s="321">
        <f>AA60/6</f>
        <v>4833.916666666667</v>
      </c>
      <c r="L60" s="322">
        <f>AA60/6</f>
        <v>4833.916666666667</v>
      </c>
      <c r="M60" s="381"/>
      <c r="N60" s="382"/>
      <c r="O60" s="380"/>
      <c r="P60" s="381"/>
      <c r="Q60" s="381"/>
      <c r="R60" s="383"/>
      <c r="S60" s="380"/>
      <c r="T60" s="381"/>
      <c r="U60" s="381"/>
      <c r="V60" s="382"/>
      <c r="W60" s="380"/>
      <c r="X60" s="381"/>
      <c r="Y60" s="381"/>
      <c r="Z60" s="383"/>
      <c r="AA60" s="384">
        <f>'MANUTENÇÃO BASES'!I45</f>
        <v>29003.500000000004</v>
      </c>
      <c r="AB60" s="385"/>
      <c r="AD60" s="190"/>
    </row>
    <row r="61" spans="1:30" s="77" customFormat="1" ht="20.100000000000001" customHeight="1" x14ac:dyDescent="0.2">
      <c r="A61" s="378" t="s">
        <v>35</v>
      </c>
      <c r="B61" s="386" t="str">
        <f>'MANUTENÇÃO BASES'!C70</f>
        <v>Serviços finais</v>
      </c>
      <c r="C61" s="380"/>
      <c r="D61" s="381"/>
      <c r="E61" s="381"/>
      <c r="F61" s="382"/>
      <c r="G61" s="380"/>
      <c r="H61" s="381"/>
      <c r="I61" s="381"/>
      <c r="J61" s="383"/>
      <c r="K61" s="380"/>
      <c r="L61" s="381"/>
      <c r="M61" s="322">
        <f>AA61/2</f>
        <v>1669.34</v>
      </c>
      <c r="N61" s="327">
        <f>AA61/2</f>
        <v>1669.34</v>
      </c>
      <c r="O61" s="380"/>
      <c r="P61" s="381"/>
      <c r="Q61" s="381"/>
      <c r="R61" s="383"/>
      <c r="S61" s="380"/>
      <c r="T61" s="381"/>
      <c r="U61" s="381"/>
      <c r="V61" s="382"/>
      <c r="W61" s="380"/>
      <c r="X61" s="381"/>
      <c r="Y61" s="381"/>
      <c r="Z61" s="383"/>
      <c r="AA61" s="384">
        <f>'MANUTENÇÃO BASES'!I70</f>
        <v>3338.68</v>
      </c>
      <c r="AB61" s="385"/>
      <c r="AD61" s="190"/>
    </row>
    <row r="62" spans="1:30" s="75" customFormat="1" ht="33" customHeight="1" x14ac:dyDescent="0.2">
      <c r="A62" s="298" t="s">
        <v>958</v>
      </c>
      <c r="B62" s="298" t="s">
        <v>791</v>
      </c>
      <c r="C62" s="356"/>
      <c r="D62" s="357"/>
      <c r="E62" s="357"/>
      <c r="F62" s="357"/>
      <c r="G62" s="356"/>
      <c r="H62" s="357"/>
      <c r="I62" s="357"/>
      <c r="J62" s="358"/>
      <c r="K62" s="356"/>
      <c r="L62" s="357"/>
      <c r="M62" s="357"/>
      <c r="N62" s="357"/>
      <c r="O62" s="356"/>
      <c r="P62" s="357"/>
      <c r="Q62" s="357"/>
      <c r="R62" s="358"/>
      <c r="S62" s="356"/>
      <c r="T62" s="357"/>
      <c r="U62" s="357"/>
      <c r="V62" s="357"/>
      <c r="W62" s="356"/>
      <c r="X62" s="357"/>
      <c r="Y62" s="357"/>
      <c r="Z62" s="358"/>
      <c r="AA62" s="299">
        <f>'TRATAMENTOS DE ESGOTO'!I765</f>
        <v>530018.89399999985</v>
      </c>
      <c r="AB62" s="300"/>
      <c r="AD62" s="76"/>
    </row>
    <row r="63" spans="1:30" s="77" customFormat="1" ht="20.100000000000001" customHeight="1" x14ac:dyDescent="0.2">
      <c r="A63" s="314" t="s">
        <v>6</v>
      </c>
      <c r="B63" s="315" t="str">
        <f>'TRATAMENTOS DE ESGOTO'!C3</f>
        <v>POUSADA ESQUILO</v>
      </c>
      <c r="C63" s="359"/>
      <c r="D63" s="360"/>
      <c r="E63" s="360"/>
      <c r="F63" s="361"/>
      <c r="G63" s="359"/>
      <c r="H63" s="360"/>
      <c r="I63" s="322">
        <f>AA63/6</f>
        <v>3051.0969999999998</v>
      </c>
      <c r="J63" s="328">
        <f>AA63/6</f>
        <v>3051.0969999999998</v>
      </c>
      <c r="K63" s="321">
        <f>AA63/6</f>
        <v>3051.0969999999998</v>
      </c>
      <c r="L63" s="322">
        <f>AA63/6</f>
        <v>3051.0969999999998</v>
      </c>
      <c r="M63" s="322">
        <f>AA63/6</f>
        <v>3051.0969999999998</v>
      </c>
      <c r="N63" s="327">
        <f>AA63/6</f>
        <v>3051.0969999999998</v>
      </c>
      <c r="O63" s="359"/>
      <c r="P63" s="360"/>
      <c r="Q63" s="360"/>
      <c r="R63" s="362"/>
      <c r="S63" s="359"/>
      <c r="T63" s="360"/>
      <c r="U63" s="360"/>
      <c r="V63" s="361"/>
      <c r="W63" s="359"/>
      <c r="X63" s="360"/>
      <c r="Y63" s="360"/>
      <c r="Z63" s="362"/>
      <c r="AA63" s="316">
        <f>'TRATAMENTOS DE ESGOTO'!I3</f>
        <v>18306.581999999999</v>
      </c>
      <c r="AB63" s="317"/>
      <c r="AD63" s="190"/>
    </row>
    <row r="64" spans="1:30" s="77" customFormat="1" ht="20.100000000000001" customHeight="1" x14ac:dyDescent="0.2">
      <c r="A64" s="314" t="s">
        <v>7</v>
      </c>
      <c r="B64" s="315" t="str">
        <f>'TRATAMENTOS DE ESGOTO'!C31</f>
        <v>POUSADA PICA-PAU</v>
      </c>
      <c r="C64" s="359"/>
      <c r="D64" s="360"/>
      <c r="E64" s="360"/>
      <c r="F64" s="361"/>
      <c r="G64" s="359"/>
      <c r="H64" s="360"/>
      <c r="I64" s="322">
        <f>AA64/6</f>
        <v>3051.0969999999998</v>
      </c>
      <c r="J64" s="328">
        <f>AA64/6</f>
        <v>3051.0969999999998</v>
      </c>
      <c r="K64" s="321">
        <f>AA64/6</f>
        <v>3051.0969999999998</v>
      </c>
      <c r="L64" s="322">
        <f>AA64/6</f>
        <v>3051.0969999999998</v>
      </c>
      <c r="M64" s="322">
        <f>AA64/6</f>
        <v>3051.0969999999998</v>
      </c>
      <c r="N64" s="327">
        <f>AA64/6</f>
        <v>3051.0969999999998</v>
      </c>
      <c r="O64" s="359"/>
      <c r="P64" s="360"/>
      <c r="Q64" s="360"/>
      <c r="R64" s="362"/>
      <c r="S64" s="359"/>
      <c r="T64" s="360"/>
      <c r="U64" s="360"/>
      <c r="V64" s="361"/>
      <c r="W64" s="359"/>
      <c r="X64" s="360"/>
      <c r="Y64" s="360"/>
      <c r="Z64" s="362"/>
      <c r="AA64" s="316">
        <f>'TRATAMENTOS DE ESGOTO'!I31</f>
        <v>18306.581999999999</v>
      </c>
      <c r="AB64" s="317"/>
      <c r="AD64" s="190"/>
    </row>
    <row r="65" spans="1:30" s="77" customFormat="1" ht="20.100000000000001" customHeight="1" x14ac:dyDescent="0.2">
      <c r="A65" s="314" t="s">
        <v>8</v>
      </c>
      <c r="B65" s="318" t="str">
        <f>'TRATAMENTOS DE ESGOTO'!C59</f>
        <v>POUSADA ONÇA-PINTADA</v>
      </c>
      <c r="C65" s="359"/>
      <c r="D65" s="360"/>
      <c r="E65" s="360"/>
      <c r="F65" s="361"/>
      <c r="G65" s="359"/>
      <c r="H65" s="360"/>
      <c r="I65" s="322">
        <f>AA65/6</f>
        <v>3968.3553333333343</v>
      </c>
      <c r="J65" s="328">
        <f>AA65/6</f>
        <v>3968.3553333333343</v>
      </c>
      <c r="K65" s="321">
        <f>AA65/6</f>
        <v>3968.3553333333343</v>
      </c>
      <c r="L65" s="322">
        <f>AA65/6</f>
        <v>3968.3553333333343</v>
      </c>
      <c r="M65" s="322">
        <f>AA65/6</f>
        <v>3968.3553333333343</v>
      </c>
      <c r="N65" s="327">
        <f>AA65/6</f>
        <v>3968.3553333333343</v>
      </c>
      <c r="O65" s="359"/>
      <c r="P65" s="360"/>
      <c r="Q65" s="360"/>
      <c r="R65" s="362"/>
      <c r="S65" s="359"/>
      <c r="T65" s="360"/>
      <c r="U65" s="360"/>
      <c r="V65" s="361"/>
      <c r="W65" s="359"/>
      <c r="X65" s="360"/>
      <c r="Y65" s="360"/>
      <c r="Z65" s="362"/>
      <c r="AA65" s="316">
        <f>'TRATAMENTOS DE ESGOTO'!I59</f>
        <v>23810.132000000005</v>
      </c>
      <c r="AB65" s="317"/>
      <c r="AD65" s="190"/>
    </row>
    <row r="66" spans="1:30" s="77" customFormat="1" ht="20.100000000000001" customHeight="1" x14ac:dyDescent="0.2">
      <c r="A66" s="314" t="s">
        <v>35</v>
      </c>
      <c r="B66" s="318" t="str">
        <f>'TRATAMENTOS DE ESGOTO'!C87</f>
        <v>RESTAURANTE</v>
      </c>
      <c r="C66" s="359"/>
      <c r="D66" s="360"/>
      <c r="E66" s="360"/>
      <c r="F66" s="361"/>
      <c r="G66" s="359"/>
      <c r="H66" s="360"/>
      <c r="I66" s="322">
        <f>AA66/6</f>
        <v>3543.4753333333338</v>
      </c>
      <c r="J66" s="328">
        <f>AA66/6</f>
        <v>3543.4753333333338</v>
      </c>
      <c r="K66" s="321">
        <f>AA66/6</f>
        <v>3543.4753333333338</v>
      </c>
      <c r="L66" s="322">
        <f>AA66/6</f>
        <v>3543.4753333333338</v>
      </c>
      <c r="M66" s="322">
        <f>AA66/6</f>
        <v>3543.4753333333338</v>
      </c>
      <c r="N66" s="327">
        <f>AA66/6</f>
        <v>3543.4753333333338</v>
      </c>
      <c r="O66" s="359"/>
      <c r="P66" s="360"/>
      <c r="Q66" s="360"/>
      <c r="R66" s="362"/>
      <c r="S66" s="359"/>
      <c r="T66" s="360"/>
      <c r="U66" s="360"/>
      <c r="V66" s="361"/>
      <c r="W66" s="359"/>
      <c r="X66" s="360"/>
      <c r="Y66" s="360"/>
      <c r="Z66" s="362"/>
      <c r="AA66" s="316">
        <f>'TRATAMENTOS DE ESGOTO'!I87</f>
        <v>21260.852000000003</v>
      </c>
      <c r="AB66" s="317"/>
      <c r="AD66" s="190"/>
    </row>
    <row r="67" spans="1:30" s="77" customFormat="1" ht="19.5" customHeight="1" x14ac:dyDescent="0.2">
      <c r="A67" s="314" t="s">
        <v>36</v>
      </c>
      <c r="B67" s="318" t="s">
        <v>985</v>
      </c>
      <c r="C67" s="359"/>
      <c r="D67" s="360"/>
      <c r="E67" s="360"/>
      <c r="F67" s="361"/>
      <c r="G67" s="359"/>
      <c r="H67" s="360"/>
      <c r="I67" s="322">
        <v>3051.0969999999998</v>
      </c>
      <c r="J67" s="328">
        <v>3051.0969999999998</v>
      </c>
      <c r="K67" s="321">
        <v>3051.0969999999998</v>
      </c>
      <c r="L67" s="322">
        <v>3051.0969999999998</v>
      </c>
      <c r="M67" s="322">
        <v>3051.0969999999998</v>
      </c>
      <c r="N67" s="327">
        <v>3051.0969999999998</v>
      </c>
      <c r="O67" s="359"/>
      <c r="P67" s="360"/>
      <c r="Q67" s="360"/>
      <c r="R67" s="362"/>
      <c r="S67" s="359"/>
      <c r="T67" s="360"/>
      <c r="U67" s="360"/>
      <c r="V67" s="361"/>
      <c r="W67" s="359"/>
      <c r="X67" s="360"/>
      <c r="Y67" s="360"/>
      <c r="Z67" s="362"/>
      <c r="AA67" s="316">
        <f t="shared" ref="AA67:AA72" si="5">SUM(I67:N67)</f>
        <v>18306.581999999999</v>
      </c>
      <c r="AB67" s="317"/>
      <c r="AD67" s="190"/>
    </row>
    <row r="68" spans="1:30" s="77" customFormat="1" ht="20.100000000000001" customHeight="1" x14ac:dyDescent="0.2">
      <c r="A68" s="314" t="s">
        <v>624</v>
      </c>
      <c r="B68" s="318" t="s">
        <v>986</v>
      </c>
      <c r="C68" s="359"/>
      <c r="D68" s="360"/>
      <c r="E68" s="360"/>
      <c r="F68" s="361"/>
      <c r="G68" s="359"/>
      <c r="H68" s="360"/>
      <c r="I68" s="322">
        <v>3051.0969999999998</v>
      </c>
      <c r="J68" s="328">
        <v>3051.0969999999998</v>
      </c>
      <c r="K68" s="321">
        <v>3051.0969999999998</v>
      </c>
      <c r="L68" s="322">
        <v>3051.0969999999998</v>
      </c>
      <c r="M68" s="322">
        <v>3051.0969999999998</v>
      </c>
      <c r="N68" s="327">
        <v>3051.0969999999998</v>
      </c>
      <c r="O68" s="359"/>
      <c r="P68" s="360"/>
      <c r="Q68" s="360"/>
      <c r="R68" s="362"/>
      <c r="S68" s="359"/>
      <c r="T68" s="360"/>
      <c r="U68" s="360"/>
      <c r="V68" s="361"/>
      <c r="W68" s="359"/>
      <c r="X68" s="360"/>
      <c r="Y68" s="360"/>
      <c r="Z68" s="362"/>
      <c r="AA68" s="316">
        <f t="shared" si="5"/>
        <v>18306.581999999999</v>
      </c>
      <c r="AB68" s="317"/>
      <c r="AD68" s="190"/>
    </row>
    <row r="69" spans="1:30" s="77" customFormat="1" ht="20.100000000000001" customHeight="1" x14ac:dyDescent="0.2">
      <c r="A69" s="314" t="s">
        <v>627</v>
      </c>
      <c r="B69" s="318" t="s">
        <v>987</v>
      </c>
      <c r="C69" s="359"/>
      <c r="D69" s="360"/>
      <c r="E69" s="360"/>
      <c r="F69" s="361"/>
      <c r="G69" s="359"/>
      <c r="H69" s="360"/>
      <c r="I69" s="322">
        <v>3051.0969999999998</v>
      </c>
      <c r="J69" s="328">
        <v>3051.0969999999998</v>
      </c>
      <c r="K69" s="321">
        <v>3051.0969999999998</v>
      </c>
      <c r="L69" s="322">
        <v>3051.0969999999998</v>
      </c>
      <c r="M69" s="322">
        <v>3051.0969999999998</v>
      </c>
      <c r="N69" s="327">
        <v>3051.0969999999998</v>
      </c>
      <c r="O69" s="359"/>
      <c r="P69" s="360"/>
      <c r="Q69" s="360"/>
      <c r="R69" s="362"/>
      <c r="S69" s="359"/>
      <c r="T69" s="360"/>
      <c r="U69" s="360"/>
      <c r="V69" s="361"/>
      <c r="W69" s="359"/>
      <c r="X69" s="360"/>
      <c r="Y69" s="360"/>
      <c r="Z69" s="362"/>
      <c r="AA69" s="316">
        <f t="shared" si="5"/>
        <v>18306.581999999999</v>
      </c>
      <c r="AB69" s="317"/>
      <c r="AD69" s="190"/>
    </row>
    <row r="70" spans="1:30" s="77" customFormat="1" ht="20.100000000000001" customHeight="1" x14ac:dyDescent="0.2">
      <c r="A70" s="314" t="s">
        <v>630</v>
      </c>
      <c r="B70" s="318" t="s">
        <v>1021</v>
      </c>
      <c r="C70" s="359"/>
      <c r="D70" s="360"/>
      <c r="E70" s="360"/>
      <c r="F70" s="361"/>
      <c r="G70" s="359"/>
      <c r="H70" s="360"/>
      <c r="I70" s="322">
        <v>3051.0969999999998</v>
      </c>
      <c r="J70" s="328">
        <v>3051.0969999999998</v>
      </c>
      <c r="K70" s="321">
        <v>3051.0969999999998</v>
      </c>
      <c r="L70" s="322">
        <v>3051.0969999999998</v>
      </c>
      <c r="M70" s="322">
        <v>3051.0969999999998</v>
      </c>
      <c r="N70" s="327">
        <v>3051.0969999999998</v>
      </c>
      <c r="O70" s="359"/>
      <c r="P70" s="360"/>
      <c r="Q70" s="360"/>
      <c r="R70" s="362"/>
      <c r="S70" s="359"/>
      <c r="T70" s="360"/>
      <c r="U70" s="360"/>
      <c r="V70" s="361"/>
      <c r="W70" s="359"/>
      <c r="X70" s="360"/>
      <c r="Y70" s="360"/>
      <c r="Z70" s="362"/>
      <c r="AA70" s="316">
        <f t="shared" si="5"/>
        <v>18306.581999999999</v>
      </c>
      <c r="AB70" s="317"/>
      <c r="AD70" s="190"/>
    </row>
    <row r="71" spans="1:30" s="77" customFormat="1" ht="20.100000000000001" customHeight="1" x14ac:dyDescent="0.2">
      <c r="A71" s="314" t="s">
        <v>633</v>
      </c>
      <c r="B71" s="318" t="s">
        <v>1022</v>
      </c>
      <c r="C71" s="359"/>
      <c r="D71" s="360"/>
      <c r="E71" s="360"/>
      <c r="F71" s="361"/>
      <c r="G71" s="359"/>
      <c r="H71" s="360"/>
      <c r="I71" s="322">
        <v>3968.3553333333343</v>
      </c>
      <c r="J71" s="328">
        <v>3968.3553333333343</v>
      </c>
      <c r="K71" s="321">
        <v>3968.3553333333343</v>
      </c>
      <c r="L71" s="322">
        <v>3968.3553333333343</v>
      </c>
      <c r="M71" s="322">
        <v>3968.3553333333343</v>
      </c>
      <c r="N71" s="327">
        <v>3968.3553333333343</v>
      </c>
      <c r="O71" s="359"/>
      <c r="P71" s="360"/>
      <c r="Q71" s="360"/>
      <c r="R71" s="362"/>
      <c r="S71" s="359"/>
      <c r="T71" s="360"/>
      <c r="U71" s="360"/>
      <c r="V71" s="361"/>
      <c r="W71" s="359"/>
      <c r="X71" s="360"/>
      <c r="Y71" s="360"/>
      <c r="Z71" s="362"/>
      <c r="AA71" s="316">
        <f t="shared" si="5"/>
        <v>23810.132000000005</v>
      </c>
      <c r="AB71" s="317"/>
      <c r="AD71" s="190"/>
    </row>
    <row r="72" spans="1:30" s="77" customFormat="1" ht="20.100000000000001" customHeight="1" x14ac:dyDescent="0.2">
      <c r="A72" s="314" t="s">
        <v>636</v>
      </c>
      <c r="B72" s="318" t="s">
        <v>990</v>
      </c>
      <c r="C72" s="359"/>
      <c r="D72" s="360"/>
      <c r="E72" s="360"/>
      <c r="F72" s="361"/>
      <c r="G72" s="359"/>
      <c r="H72" s="360"/>
      <c r="I72" s="322">
        <v>3051.0969999999998</v>
      </c>
      <c r="J72" s="328">
        <v>3051.0969999999998</v>
      </c>
      <c r="K72" s="321">
        <v>3051.0969999999998</v>
      </c>
      <c r="L72" s="322">
        <v>3051.0969999999998</v>
      </c>
      <c r="M72" s="322">
        <v>3051.0969999999998</v>
      </c>
      <c r="N72" s="327">
        <v>3051.0969999999998</v>
      </c>
      <c r="O72" s="359"/>
      <c r="P72" s="360"/>
      <c r="Q72" s="360"/>
      <c r="R72" s="362"/>
      <c r="S72" s="359"/>
      <c r="T72" s="360"/>
      <c r="U72" s="360"/>
      <c r="V72" s="361"/>
      <c r="W72" s="359"/>
      <c r="X72" s="360"/>
      <c r="Y72" s="360"/>
      <c r="Z72" s="362"/>
      <c r="AA72" s="316">
        <f t="shared" si="5"/>
        <v>18306.581999999999</v>
      </c>
      <c r="AB72" s="317"/>
      <c r="AD72" s="190"/>
    </row>
    <row r="73" spans="1:30" s="77" customFormat="1" ht="20.100000000000001" customHeight="1" x14ac:dyDescent="0.2">
      <c r="A73" s="314" t="s">
        <v>638</v>
      </c>
      <c r="B73" s="318" t="s">
        <v>991</v>
      </c>
      <c r="C73" s="359"/>
      <c r="D73" s="360"/>
      <c r="E73" s="360"/>
      <c r="F73" s="361"/>
      <c r="G73" s="359"/>
      <c r="H73" s="360"/>
      <c r="I73" s="322">
        <v>3051.0969999999998</v>
      </c>
      <c r="J73" s="328">
        <v>3051.0969999999998</v>
      </c>
      <c r="K73" s="321">
        <v>3051.0969999999998</v>
      </c>
      <c r="L73" s="322">
        <v>3051.0969999999998</v>
      </c>
      <c r="M73" s="322">
        <v>3051.0969999999998</v>
      </c>
      <c r="N73" s="327">
        <v>3051.0969999999998</v>
      </c>
      <c r="O73" s="359"/>
      <c r="P73" s="360"/>
      <c r="Q73" s="360"/>
      <c r="R73" s="362"/>
      <c r="S73" s="359"/>
      <c r="T73" s="360"/>
      <c r="U73" s="360"/>
      <c r="V73" s="361"/>
      <c r="W73" s="359"/>
      <c r="X73" s="360"/>
      <c r="Y73" s="360"/>
      <c r="Z73" s="362"/>
      <c r="AA73" s="316">
        <f t="shared" ref="AA73:AA89" si="6">SUM(I73:N73)</f>
        <v>18306.581999999999</v>
      </c>
      <c r="AB73" s="317"/>
      <c r="AD73" s="190"/>
    </row>
    <row r="74" spans="1:30" s="77" customFormat="1" ht="20.100000000000001" customHeight="1" x14ac:dyDescent="0.2">
      <c r="A74" s="314" t="s">
        <v>641</v>
      </c>
      <c r="B74" s="318" t="s">
        <v>992</v>
      </c>
      <c r="C74" s="359"/>
      <c r="D74" s="360"/>
      <c r="E74" s="360"/>
      <c r="F74" s="361"/>
      <c r="G74" s="359"/>
      <c r="H74" s="360"/>
      <c r="I74" s="322">
        <v>3968.3553333333343</v>
      </c>
      <c r="J74" s="328">
        <v>3968.3553333333343</v>
      </c>
      <c r="K74" s="321">
        <v>3968.3553333333343</v>
      </c>
      <c r="L74" s="322">
        <v>3968.3553333333343</v>
      </c>
      <c r="M74" s="322">
        <v>3968.3553333333343</v>
      </c>
      <c r="N74" s="327">
        <v>3968.3553333333343</v>
      </c>
      <c r="O74" s="359"/>
      <c r="P74" s="360"/>
      <c r="Q74" s="360"/>
      <c r="R74" s="362"/>
      <c r="S74" s="359"/>
      <c r="T74" s="360"/>
      <c r="U74" s="360"/>
      <c r="V74" s="361"/>
      <c r="W74" s="359"/>
      <c r="X74" s="360"/>
      <c r="Y74" s="360"/>
      <c r="Z74" s="362"/>
      <c r="AA74" s="316">
        <f t="shared" si="6"/>
        <v>23810.132000000005</v>
      </c>
      <c r="AB74" s="317"/>
      <c r="AD74" s="190"/>
    </row>
    <row r="75" spans="1:30" s="77" customFormat="1" ht="20.100000000000001" customHeight="1" x14ac:dyDescent="0.2">
      <c r="A75" s="314" t="s">
        <v>644</v>
      </c>
      <c r="B75" s="318" t="s">
        <v>993</v>
      </c>
      <c r="C75" s="359"/>
      <c r="D75" s="360"/>
      <c r="E75" s="360"/>
      <c r="F75" s="361"/>
      <c r="G75" s="359"/>
      <c r="H75" s="360"/>
      <c r="I75" s="322">
        <v>3051.0969999999998</v>
      </c>
      <c r="J75" s="328">
        <v>3051.0969999999998</v>
      </c>
      <c r="K75" s="321">
        <v>3051.0969999999998</v>
      </c>
      <c r="L75" s="322">
        <v>3051.0969999999998</v>
      </c>
      <c r="M75" s="322">
        <v>3051.0969999999998</v>
      </c>
      <c r="N75" s="327">
        <v>3051.0969999999998</v>
      </c>
      <c r="O75" s="359"/>
      <c r="P75" s="360"/>
      <c r="Q75" s="360"/>
      <c r="R75" s="362"/>
      <c r="S75" s="359"/>
      <c r="T75" s="360"/>
      <c r="U75" s="360"/>
      <c r="V75" s="361"/>
      <c r="W75" s="359"/>
      <c r="X75" s="360"/>
      <c r="Y75" s="360"/>
      <c r="Z75" s="362"/>
      <c r="AA75" s="316">
        <f t="shared" si="6"/>
        <v>18306.581999999999</v>
      </c>
      <c r="AB75" s="317"/>
      <c r="AD75" s="190"/>
    </row>
    <row r="76" spans="1:30" s="77" customFormat="1" ht="20.100000000000001" customHeight="1" x14ac:dyDescent="0.2">
      <c r="A76" s="314" t="s">
        <v>795</v>
      </c>
      <c r="B76" s="318" t="s">
        <v>994</v>
      </c>
      <c r="C76" s="359"/>
      <c r="D76" s="360"/>
      <c r="E76" s="360"/>
      <c r="F76" s="361"/>
      <c r="G76" s="359"/>
      <c r="H76" s="360"/>
      <c r="I76" s="322">
        <v>3968.3553333333343</v>
      </c>
      <c r="J76" s="328">
        <v>3968.3553333333343</v>
      </c>
      <c r="K76" s="321">
        <v>3968.3553333333343</v>
      </c>
      <c r="L76" s="322">
        <v>3968.3553333333343</v>
      </c>
      <c r="M76" s="322">
        <v>3968.3553333333343</v>
      </c>
      <c r="N76" s="327">
        <v>3968.3553333333343</v>
      </c>
      <c r="O76" s="359"/>
      <c r="P76" s="360"/>
      <c r="Q76" s="360"/>
      <c r="R76" s="362"/>
      <c r="S76" s="359"/>
      <c r="T76" s="360"/>
      <c r="U76" s="360"/>
      <c r="V76" s="361"/>
      <c r="W76" s="359"/>
      <c r="X76" s="360"/>
      <c r="Y76" s="360"/>
      <c r="Z76" s="362"/>
      <c r="AA76" s="316">
        <f t="shared" si="6"/>
        <v>23810.132000000005</v>
      </c>
      <c r="AB76" s="317"/>
      <c r="AD76" s="190"/>
    </row>
    <row r="77" spans="1:30" s="77" customFormat="1" ht="20.100000000000001" customHeight="1" x14ac:dyDescent="0.2">
      <c r="A77" s="314" t="s">
        <v>796</v>
      </c>
      <c r="B77" s="318" t="s">
        <v>1023</v>
      </c>
      <c r="C77" s="359"/>
      <c r="D77" s="360"/>
      <c r="E77" s="360"/>
      <c r="F77" s="361"/>
      <c r="G77" s="359"/>
      <c r="H77" s="360"/>
      <c r="I77" s="322">
        <v>3051.0969999999998</v>
      </c>
      <c r="J77" s="328">
        <v>3051.0969999999998</v>
      </c>
      <c r="K77" s="321">
        <v>3051.0969999999998</v>
      </c>
      <c r="L77" s="322">
        <v>3051.0969999999998</v>
      </c>
      <c r="M77" s="322">
        <v>3051.0969999999998</v>
      </c>
      <c r="N77" s="327">
        <v>3051.0969999999998</v>
      </c>
      <c r="O77" s="359"/>
      <c r="P77" s="360"/>
      <c r="Q77" s="360"/>
      <c r="R77" s="362"/>
      <c r="S77" s="359"/>
      <c r="T77" s="360"/>
      <c r="U77" s="360"/>
      <c r="V77" s="361"/>
      <c r="W77" s="359"/>
      <c r="X77" s="360"/>
      <c r="Y77" s="360"/>
      <c r="Z77" s="362"/>
      <c r="AA77" s="316">
        <f t="shared" si="6"/>
        <v>18306.581999999999</v>
      </c>
      <c r="AB77" s="317"/>
      <c r="AD77" s="190"/>
    </row>
    <row r="78" spans="1:30" s="77" customFormat="1" ht="20.100000000000001" customHeight="1" x14ac:dyDescent="0.2">
      <c r="A78" s="314" t="s">
        <v>797</v>
      </c>
      <c r="B78" s="318" t="s">
        <v>1024</v>
      </c>
      <c r="C78" s="359"/>
      <c r="D78" s="360"/>
      <c r="E78" s="360"/>
      <c r="F78" s="361"/>
      <c r="G78" s="359"/>
      <c r="H78" s="360"/>
      <c r="I78" s="322">
        <v>3051.0969999999998</v>
      </c>
      <c r="J78" s="328">
        <v>3051.0969999999998</v>
      </c>
      <c r="K78" s="321">
        <v>3051.0969999999998</v>
      </c>
      <c r="L78" s="322">
        <v>3051.0969999999998</v>
      </c>
      <c r="M78" s="322">
        <v>3051.0969999999998</v>
      </c>
      <c r="N78" s="327">
        <v>3051.0969999999998</v>
      </c>
      <c r="O78" s="359"/>
      <c r="P78" s="360"/>
      <c r="Q78" s="360"/>
      <c r="R78" s="362"/>
      <c r="S78" s="359"/>
      <c r="T78" s="360"/>
      <c r="U78" s="360"/>
      <c r="V78" s="361"/>
      <c r="W78" s="359"/>
      <c r="X78" s="360"/>
      <c r="Y78" s="360"/>
      <c r="Z78" s="362"/>
      <c r="AA78" s="316">
        <f t="shared" si="6"/>
        <v>18306.581999999999</v>
      </c>
      <c r="AB78" s="317"/>
      <c r="AD78" s="190"/>
    </row>
    <row r="79" spans="1:30" s="77" customFormat="1" ht="20.100000000000001" customHeight="1" x14ac:dyDescent="0.2">
      <c r="A79" s="314" t="s">
        <v>798</v>
      </c>
      <c r="B79" s="318" t="s">
        <v>997</v>
      </c>
      <c r="C79" s="359"/>
      <c r="D79" s="360"/>
      <c r="E79" s="360"/>
      <c r="F79" s="361"/>
      <c r="G79" s="359"/>
      <c r="H79" s="360"/>
      <c r="I79" s="322">
        <v>3051.0969999999998</v>
      </c>
      <c r="J79" s="328">
        <v>3051.0969999999998</v>
      </c>
      <c r="K79" s="321">
        <v>3051.0969999999998</v>
      </c>
      <c r="L79" s="322">
        <v>3051.0969999999998</v>
      </c>
      <c r="M79" s="322">
        <v>3051.0969999999998</v>
      </c>
      <c r="N79" s="327">
        <v>3051.0969999999998</v>
      </c>
      <c r="O79" s="359"/>
      <c r="P79" s="360"/>
      <c r="Q79" s="360"/>
      <c r="R79" s="362"/>
      <c r="S79" s="359"/>
      <c r="T79" s="360"/>
      <c r="U79" s="360"/>
      <c r="V79" s="361"/>
      <c r="W79" s="359"/>
      <c r="X79" s="360"/>
      <c r="Y79" s="360"/>
      <c r="Z79" s="362"/>
      <c r="AA79" s="316">
        <f t="shared" si="6"/>
        <v>18306.581999999999</v>
      </c>
      <c r="AB79" s="317"/>
      <c r="AD79" s="190"/>
    </row>
    <row r="80" spans="1:30" s="77" customFormat="1" ht="20.100000000000001" customHeight="1" x14ac:dyDescent="0.2">
      <c r="A80" s="314" t="s">
        <v>799</v>
      </c>
      <c r="B80" s="318" t="s">
        <v>998</v>
      </c>
      <c r="C80" s="359"/>
      <c r="D80" s="360"/>
      <c r="E80" s="360"/>
      <c r="F80" s="361"/>
      <c r="G80" s="359"/>
      <c r="H80" s="360"/>
      <c r="I80" s="322">
        <v>3051.0969999999998</v>
      </c>
      <c r="J80" s="328">
        <v>3051.0969999999998</v>
      </c>
      <c r="K80" s="321">
        <v>3051.0969999999998</v>
      </c>
      <c r="L80" s="322">
        <v>3051.0969999999998</v>
      </c>
      <c r="M80" s="322">
        <v>3051.0969999999998</v>
      </c>
      <c r="N80" s="327">
        <v>3051.0969999999998</v>
      </c>
      <c r="O80" s="359"/>
      <c r="P80" s="360"/>
      <c r="Q80" s="360"/>
      <c r="R80" s="362"/>
      <c r="S80" s="359"/>
      <c r="T80" s="360"/>
      <c r="U80" s="360"/>
      <c r="V80" s="361"/>
      <c r="W80" s="359"/>
      <c r="X80" s="360"/>
      <c r="Y80" s="360"/>
      <c r="Z80" s="362"/>
      <c r="AA80" s="316">
        <f t="shared" si="6"/>
        <v>18306.581999999999</v>
      </c>
      <c r="AB80" s="317"/>
      <c r="AD80" s="190"/>
    </row>
    <row r="81" spans="1:30" s="77" customFormat="1" ht="20.100000000000001" customHeight="1" x14ac:dyDescent="0.2">
      <c r="A81" s="314" t="s">
        <v>800</v>
      </c>
      <c r="B81" s="318" t="s">
        <v>999</v>
      </c>
      <c r="C81" s="359"/>
      <c r="D81" s="360"/>
      <c r="E81" s="360"/>
      <c r="F81" s="361"/>
      <c r="G81" s="359"/>
      <c r="H81" s="360"/>
      <c r="I81" s="322">
        <v>3051.0969999999998</v>
      </c>
      <c r="J81" s="328">
        <v>3051.0969999999998</v>
      </c>
      <c r="K81" s="321">
        <v>3051.0969999999998</v>
      </c>
      <c r="L81" s="322">
        <v>3051.0969999999998</v>
      </c>
      <c r="M81" s="322">
        <v>3051.0969999999998</v>
      </c>
      <c r="N81" s="327">
        <v>3051.0969999999998</v>
      </c>
      <c r="O81" s="359"/>
      <c r="P81" s="360"/>
      <c r="Q81" s="360"/>
      <c r="R81" s="362"/>
      <c r="S81" s="359"/>
      <c r="T81" s="360"/>
      <c r="U81" s="360"/>
      <c r="V81" s="361"/>
      <c r="W81" s="359"/>
      <c r="X81" s="360"/>
      <c r="Y81" s="360"/>
      <c r="Z81" s="362"/>
      <c r="AA81" s="316">
        <f t="shared" si="6"/>
        <v>18306.581999999999</v>
      </c>
      <c r="AB81" s="317"/>
      <c r="AD81" s="190"/>
    </row>
    <row r="82" spans="1:30" s="77" customFormat="1" ht="20.100000000000001" customHeight="1" x14ac:dyDescent="0.2">
      <c r="A82" s="314" t="s">
        <v>801</v>
      </c>
      <c r="B82" s="318" t="s">
        <v>1000</v>
      </c>
      <c r="C82" s="359"/>
      <c r="D82" s="360"/>
      <c r="E82" s="360"/>
      <c r="F82" s="361"/>
      <c r="G82" s="359"/>
      <c r="H82" s="360"/>
      <c r="I82" s="322">
        <v>3051.0969999999998</v>
      </c>
      <c r="J82" s="328">
        <v>3051.0969999999998</v>
      </c>
      <c r="K82" s="321">
        <v>3051.0969999999998</v>
      </c>
      <c r="L82" s="322">
        <v>3051.0969999999998</v>
      </c>
      <c r="M82" s="322">
        <v>3051.0969999999998</v>
      </c>
      <c r="N82" s="327">
        <v>3051.0969999999998</v>
      </c>
      <c r="O82" s="359"/>
      <c r="P82" s="360"/>
      <c r="Q82" s="360"/>
      <c r="R82" s="362"/>
      <c r="S82" s="359"/>
      <c r="T82" s="360"/>
      <c r="U82" s="360"/>
      <c r="V82" s="361"/>
      <c r="W82" s="359"/>
      <c r="X82" s="360"/>
      <c r="Y82" s="360"/>
      <c r="Z82" s="362"/>
      <c r="AA82" s="316">
        <f t="shared" si="6"/>
        <v>18306.581999999999</v>
      </c>
      <c r="AB82" s="317"/>
      <c r="AD82" s="190"/>
    </row>
    <row r="83" spans="1:30" s="77" customFormat="1" ht="20.100000000000001" customHeight="1" x14ac:dyDescent="0.2">
      <c r="A83" s="314" t="s">
        <v>802</v>
      </c>
      <c r="B83" s="318" t="s">
        <v>1001</v>
      </c>
      <c r="C83" s="359"/>
      <c r="D83" s="360"/>
      <c r="E83" s="360"/>
      <c r="F83" s="361"/>
      <c r="G83" s="359"/>
      <c r="H83" s="360"/>
      <c r="I83" s="322">
        <v>3051.0969999999998</v>
      </c>
      <c r="J83" s="328">
        <v>3051.0969999999998</v>
      </c>
      <c r="K83" s="321">
        <v>3051.0969999999998</v>
      </c>
      <c r="L83" s="322">
        <v>3051.0969999999998</v>
      </c>
      <c r="M83" s="322">
        <v>3051.0969999999998</v>
      </c>
      <c r="N83" s="327">
        <v>3051.0969999999998</v>
      </c>
      <c r="O83" s="359"/>
      <c r="P83" s="360"/>
      <c r="Q83" s="360"/>
      <c r="R83" s="362"/>
      <c r="S83" s="359"/>
      <c r="T83" s="360"/>
      <c r="U83" s="360"/>
      <c r="V83" s="361"/>
      <c r="W83" s="359"/>
      <c r="X83" s="360"/>
      <c r="Y83" s="360"/>
      <c r="Z83" s="362"/>
      <c r="AA83" s="316">
        <f t="shared" si="6"/>
        <v>18306.581999999999</v>
      </c>
      <c r="AB83" s="317"/>
      <c r="AD83" s="190"/>
    </row>
    <row r="84" spans="1:30" s="77" customFormat="1" ht="20.100000000000001" customHeight="1" x14ac:dyDescent="0.2">
      <c r="A84" s="314" t="s">
        <v>803</v>
      </c>
      <c r="B84" s="318" t="s">
        <v>1002</v>
      </c>
      <c r="C84" s="359"/>
      <c r="D84" s="360"/>
      <c r="E84" s="360"/>
      <c r="F84" s="361"/>
      <c r="G84" s="359"/>
      <c r="H84" s="360"/>
      <c r="I84" s="322">
        <v>3051.0969999999998</v>
      </c>
      <c r="J84" s="328">
        <v>3051.0969999999998</v>
      </c>
      <c r="K84" s="321">
        <v>3051.0969999999998</v>
      </c>
      <c r="L84" s="322">
        <v>3051.0969999999998</v>
      </c>
      <c r="M84" s="322">
        <v>3051.0969999999998</v>
      </c>
      <c r="N84" s="327">
        <v>3051.0969999999998</v>
      </c>
      <c r="O84" s="359"/>
      <c r="P84" s="360"/>
      <c r="Q84" s="360"/>
      <c r="R84" s="362"/>
      <c r="S84" s="359"/>
      <c r="T84" s="360"/>
      <c r="U84" s="360"/>
      <c r="V84" s="361"/>
      <c r="W84" s="359"/>
      <c r="X84" s="360"/>
      <c r="Y84" s="360"/>
      <c r="Z84" s="362"/>
      <c r="AA84" s="316">
        <f t="shared" si="6"/>
        <v>18306.581999999999</v>
      </c>
      <c r="AB84" s="317"/>
      <c r="AD84" s="190"/>
    </row>
    <row r="85" spans="1:30" s="77" customFormat="1" ht="20.100000000000001" customHeight="1" x14ac:dyDescent="0.2">
      <c r="A85" s="314" t="s">
        <v>804</v>
      </c>
      <c r="B85" s="318" t="s">
        <v>1003</v>
      </c>
      <c r="C85" s="359"/>
      <c r="D85" s="360"/>
      <c r="E85" s="360"/>
      <c r="F85" s="361"/>
      <c r="G85" s="359"/>
      <c r="H85" s="360"/>
      <c r="I85" s="322">
        <v>3051.0969999999998</v>
      </c>
      <c r="J85" s="328">
        <v>3051.0969999999998</v>
      </c>
      <c r="K85" s="321">
        <v>3051.0969999999998</v>
      </c>
      <c r="L85" s="322">
        <v>3051.0969999999998</v>
      </c>
      <c r="M85" s="322">
        <v>3051.0969999999998</v>
      </c>
      <c r="N85" s="327">
        <v>3051.0969999999998</v>
      </c>
      <c r="O85" s="359"/>
      <c r="P85" s="360"/>
      <c r="Q85" s="360"/>
      <c r="R85" s="362"/>
      <c r="S85" s="359"/>
      <c r="T85" s="360"/>
      <c r="U85" s="360"/>
      <c r="V85" s="361"/>
      <c r="W85" s="359"/>
      <c r="X85" s="360"/>
      <c r="Y85" s="360"/>
      <c r="Z85" s="362"/>
      <c r="AA85" s="316">
        <f t="shared" si="6"/>
        <v>18306.581999999999</v>
      </c>
      <c r="AB85" s="317"/>
      <c r="AD85" s="190"/>
    </row>
    <row r="86" spans="1:30" s="77" customFormat="1" ht="20.100000000000001" customHeight="1" x14ac:dyDescent="0.2">
      <c r="A86" s="314" t="s">
        <v>805</v>
      </c>
      <c r="B86" s="318" t="s">
        <v>1004</v>
      </c>
      <c r="C86" s="359"/>
      <c r="D86" s="360"/>
      <c r="E86" s="360"/>
      <c r="F86" s="361"/>
      <c r="G86" s="359"/>
      <c r="H86" s="360"/>
      <c r="I86" s="322">
        <v>3051.0969999999998</v>
      </c>
      <c r="J86" s="328">
        <v>3051.0969999999998</v>
      </c>
      <c r="K86" s="321">
        <v>3051.0969999999998</v>
      </c>
      <c r="L86" s="322">
        <v>3051.0969999999998</v>
      </c>
      <c r="M86" s="322">
        <v>3051.0969999999998</v>
      </c>
      <c r="N86" s="327">
        <v>3051.0969999999998</v>
      </c>
      <c r="O86" s="359"/>
      <c r="P86" s="360"/>
      <c r="Q86" s="360"/>
      <c r="R86" s="362"/>
      <c r="S86" s="359"/>
      <c r="T86" s="360"/>
      <c r="U86" s="360"/>
      <c r="V86" s="361"/>
      <c r="W86" s="359"/>
      <c r="X86" s="360"/>
      <c r="Y86" s="360"/>
      <c r="Z86" s="362"/>
      <c r="AA86" s="316">
        <f t="shared" si="6"/>
        <v>18306.581999999999</v>
      </c>
      <c r="AB86" s="317"/>
      <c r="AD86" s="190"/>
    </row>
    <row r="87" spans="1:30" s="77" customFormat="1" ht="20.100000000000001" customHeight="1" x14ac:dyDescent="0.2">
      <c r="A87" s="314" t="s">
        <v>806</v>
      </c>
      <c r="B87" s="318" t="s">
        <v>1005</v>
      </c>
      <c r="C87" s="359"/>
      <c r="D87" s="360"/>
      <c r="E87" s="360"/>
      <c r="F87" s="361"/>
      <c r="G87" s="359"/>
      <c r="H87" s="360"/>
      <c r="I87" s="322">
        <v>3051.0969999999998</v>
      </c>
      <c r="J87" s="328">
        <v>3051.0969999999998</v>
      </c>
      <c r="K87" s="321">
        <v>3051.0969999999998</v>
      </c>
      <c r="L87" s="322">
        <v>3051.0969999999998</v>
      </c>
      <c r="M87" s="322">
        <v>3051.0969999999998</v>
      </c>
      <c r="N87" s="327">
        <v>3051.0969999999998</v>
      </c>
      <c r="O87" s="359"/>
      <c r="P87" s="360"/>
      <c r="Q87" s="360"/>
      <c r="R87" s="362"/>
      <c r="S87" s="359"/>
      <c r="T87" s="360"/>
      <c r="U87" s="360"/>
      <c r="V87" s="361"/>
      <c r="W87" s="359"/>
      <c r="X87" s="360"/>
      <c r="Y87" s="360"/>
      <c r="Z87" s="362"/>
      <c r="AA87" s="316">
        <f t="shared" si="6"/>
        <v>18306.581999999999</v>
      </c>
      <c r="AB87" s="317"/>
      <c r="AD87" s="190"/>
    </row>
    <row r="88" spans="1:30" s="77" customFormat="1" ht="20.100000000000001" customHeight="1" x14ac:dyDescent="0.2">
      <c r="A88" s="314" t="s">
        <v>807</v>
      </c>
      <c r="B88" s="318" t="s">
        <v>1006</v>
      </c>
      <c r="C88" s="359"/>
      <c r="D88" s="360"/>
      <c r="E88" s="360"/>
      <c r="F88" s="361"/>
      <c r="G88" s="359"/>
      <c r="H88" s="360"/>
      <c r="I88" s="322">
        <v>3051.0969999999998</v>
      </c>
      <c r="J88" s="328">
        <v>3051.0969999999998</v>
      </c>
      <c r="K88" s="321">
        <v>3051.0969999999998</v>
      </c>
      <c r="L88" s="322">
        <v>3051.0969999999998</v>
      </c>
      <c r="M88" s="322">
        <v>3051.0969999999998</v>
      </c>
      <c r="N88" s="327">
        <v>3051.0969999999998</v>
      </c>
      <c r="O88" s="359"/>
      <c r="P88" s="360"/>
      <c r="Q88" s="360"/>
      <c r="R88" s="362"/>
      <c r="S88" s="359"/>
      <c r="T88" s="360"/>
      <c r="U88" s="360"/>
      <c r="V88" s="361"/>
      <c r="W88" s="359"/>
      <c r="X88" s="360"/>
      <c r="Y88" s="360"/>
      <c r="Z88" s="362"/>
      <c r="AA88" s="316">
        <f t="shared" si="6"/>
        <v>18306.581999999999</v>
      </c>
      <c r="AB88" s="317"/>
      <c r="AD88" s="190"/>
    </row>
    <row r="89" spans="1:30" s="77" customFormat="1" ht="20.100000000000001" customHeight="1" x14ac:dyDescent="0.2">
      <c r="A89" s="314" t="s">
        <v>808</v>
      </c>
      <c r="B89" s="318" t="s">
        <v>1007</v>
      </c>
      <c r="C89" s="359"/>
      <c r="D89" s="360"/>
      <c r="E89" s="360"/>
      <c r="F89" s="361"/>
      <c r="G89" s="359"/>
      <c r="H89" s="360"/>
      <c r="I89" s="322">
        <v>3051.0969999999998</v>
      </c>
      <c r="J89" s="328">
        <v>3051.0969999999998</v>
      </c>
      <c r="K89" s="321">
        <v>3051.0969999999998</v>
      </c>
      <c r="L89" s="322">
        <v>3051.0969999999998</v>
      </c>
      <c r="M89" s="322">
        <v>3051.0969999999998</v>
      </c>
      <c r="N89" s="327">
        <v>3051.0969999999998</v>
      </c>
      <c r="O89" s="359"/>
      <c r="P89" s="360"/>
      <c r="Q89" s="360"/>
      <c r="R89" s="362"/>
      <c r="S89" s="359"/>
      <c r="T89" s="360"/>
      <c r="U89" s="360"/>
      <c r="V89" s="361"/>
      <c r="W89" s="359"/>
      <c r="X89" s="360"/>
      <c r="Y89" s="360"/>
      <c r="Z89" s="362"/>
      <c r="AA89" s="316">
        <f t="shared" si="6"/>
        <v>18306.581999999999</v>
      </c>
      <c r="AB89" s="317"/>
      <c r="AD89" s="190"/>
    </row>
    <row r="90" spans="1:30" s="77" customFormat="1" ht="20.100000000000001" customHeight="1" x14ac:dyDescent="0.2">
      <c r="A90" s="314" t="s">
        <v>36</v>
      </c>
      <c r="B90" s="318" t="str">
        <f>'TRATAMENTOS DE ESGOTO'!C759</f>
        <v>LICENÇAS A APROVAÇÕES</v>
      </c>
      <c r="C90" s="321">
        <f>AA90/4</f>
        <v>2693.1774999999998</v>
      </c>
      <c r="D90" s="322">
        <f>AA90/4</f>
        <v>2693.1774999999998</v>
      </c>
      <c r="E90" s="322">
        <f>AA90/4</f>
        <v>2693.1774999999998</v>
      </c>
      <c r="F90" s="327">
        <f>AA90/4</f>
        <v>2693.1774999999998</v>
      </c>
      <c r="G90" s="359"/>
      <c r="H90" s="360"/>
      <c r="I90" s="360"/>
      <c r="J90" s="362"/>
      <c r="K90" s="359"/>
      <c r="L90" s="360"/>
      <c r="M90" s="360"/>
      <c r="N90" s="361"/>
      <c r="O90" s="359"/>
      <c r="P90" s="360"/>
      <c r="Q90" s="360"/>
      <c r="R90" s="362"/>
      <c r="S90" s="359"/>
      <c r="T90" s="360"/>
      <c r="U90" s="360"/>
      <c r="V90" s="361"/>
      <c r="W90" s="359"/>
      <c r="X90" s="360"/>
      <c r="Y90" s="360"/>
      <c r="Z90" s="362"/>
      <c r="AA90" s="316">
        <f>'TRATAMENTOS DE ESGOTO'!I759</f>
        <v>10772.71</v>
      </c>
      <c r="AB90" s="317"/>
      <c r="AD90" s="190"/>
    </row>
    <row r="91" spans="1:30" s="75" customFormat="1" ht="33" customHeight="1" x14ac:dyDescent="0.2">
      <c r="A91" s="288" t="s">
        <v>959</v>
      </c>
      <c r="B91" s="288" t="s">
        <v>793</v>
      </c>
      <c r="C91" s="363"/>
      <c r="D91" s="364"/>
      <c r="E91" s="364"/>
      <c r="F91" s="364"/>
      <c r="G91" s="363"/>
      <c r="H91" s="364"/>
      <c r="I91" s="364"/>
      <c r="J91" s="365"/>
      <c r="K91" s="363"/>
      <c r="L91" s="364"/>
      <c r="M91" s="364"/>
      <c r="N91" s="364"/>
      <c r="O91" s="363"/>
      <c r="P91" s="364"/>
      <c r="Q91" s="364"/>
      <c r="R91" s="365"/>
      <c r="S91" s="363"/>
      <c r="T91" s="364"/>
      <c r="U91" s="364"/>
      <c r="V91" s="364"/>
      <c r="W91" s="363"/>
      <c r="X91" s="364"/>
      <c r="Y91" s="364"/>
      <c r="Z91" s="365"/>
      <c r="AA91" s="289">
        <f>AA92</f>
        <v>134000</v>
      </c>
      <c r="AB91" s="290"/>
      <c r="AD91" s="76"/>
    </row>
    <row r="92" spans="1:30" s="77" customFormat="1" ht="20.100000000000001" customHeight="1" x14ac:dyDescent="0.2">
      <c r="A92" s="301" t="s">
        <v>6</v>
      </c>
      <c r="B92" s="302" t="s">
        <v>794</v>
      </c>
      <c r="C92" s="321">
        <f>AA92/24</f>
        <v>5583.333333333333</v>
      </c>
      <c r="D92" s="322">
        <f>AA92/24</f>
        <v>5583.333333333333</v>
      </c>
      <c r="E92" s="322">
        <f>AA92/24</f>
        <v>5583.333333333333</v>
      </c>
      <c r="F92" s="327">
        <f>AA92/24</f>
        <v>5583.333333333333</v>
      </c>
      <c r="G92" s="321">
        <f>AA92/24</f>
        <v>5583.333333333333</v>
      </c>
      <c r="H92" s="322">
        <f>AA92/24</f>
        <v>5583.333333333333</v>
      </c>
      <c r="I92" s="322">
        <f>AA92/24</f>
        <v>5583.333333333333</v>
      </c>
      <c r="J92" s="328">
        <f>AA92/24</f>
        <v>5583.333333333333</v>
      </c>
      <c r="K92" s="321">
        <f>AA92/24</f>
        <v>5583.333333333333</v>
      </c>
      <c r="L92" s="322">
        <f>AA92/24</f>
        <v>5583.333333333333</v>
      </c>
      <c r="M92" s="322">
        <f>AA92/24</f>
        <v>5583.333333333333</v>
      </c>
      <c r="N92" s="327">
        <f>AA92/24</f>
        <v>5583.333333333333</v>
      </c>
      <c r="O92" s="321">
        <f>AA92/24</f>
        <v>5583.333333333333</v>
      </c>
      <c r="P92" s="322">
        <f>AA92/24</f>
        <v>5583.333333333333</v>
      </c>
      <c r="Q92" s="322">
        <f>AA92/24</f>
        <v>5583.333333333333</v>
      </c>
      <c r="R92" s="328">
        <f>AA92/24</f>
        <v>5583.333333333333</v>
      </c>
      <c r="S92" s="321">
        <f>AA92/24</f>
        <v>5583.333333333333</v>
      </c>
      <c r="T92" s="322">
        <f>AA92/24</f>
        <v>5583.333333333333</v>
      </c>
      <c r="U92" s="322">
        <f>AA92/24</f>
        <v>5583.333333333333</v>
      </c>
      <c r="V92" s="327">
        <f>AA92/24</f>
        <v>5583.333333333333</v>
      </c>
      <c r="W92" s="321">
        <f>AA92/24</f>
        <v>5583.333333333333</v>
      </c>
      <c r="X92" s="322">
        <f>AA92/24</f>
        <v>5583.333333333333</v>
      </c>
      <c r="Y92" s="322">
        <f>AA92/24</f>
        <v>5583.333333333333</v>
      </c>
      <c r="Z92" s="328">
        <f>AA92/24</f>
        <v>5583.333333333333</v>
      </c>
      <c r="AA92" s="312">
        <v>134000</v>
      </c>
      <c r="AB92" s="313"/>
      <c r="AD92" s="190"/>
    </row>
    <row r="93" spans="1:30" x14ac:dyDescent="0.2">
      <c r="A93" s="69"/>
      <c r="B93" s="79" t="s">
        <v>104</v>
      </c>
      <c r="C93" s="395">
        <f>SUM(C3:F92)</f>
        <v>114588.06851866667</v>
      </c>
      <c r="D93" s="396"/>
      <c r="E93" s="396"/>
      <c r="F93" s="397"/>
      <c r="G93" s="395">
        <f>SUM(G3:J92)</f>
        <v>354249.15673333366</v>
      </c>
      <c r="H93" s="396"/>
      <c r="I93" s="396"/>
      <c r="J93" s="397"/>
      <c r="K93" s="395">
        <f>SUM(K3:N92)</f>
        <v>573906.28960000013</v>
      </c>
      <c r="L93" s="396"/>
      <c r="M93" s="396"/>
      <c r="N93" s="397"/>
      <c r="O93" s="395">
        <f>SUM(O3:R92)</f>
        <v>190411.7953333334</v>
      </c>
      <c r="P93" s="396"/>
      <c r="Q93" s="396"/>
      <c r="R93" s="397"/>
      <c r="S93" s="395">
        <f>SUM(S3:V92)</f>
        <v>244219.32873333356</v>
      </c>
      <c r="T93" s="396"/>
      <c r="U93" s="396"/>
      <c r="V93" s="397"/>
      <c r="W93" s="395">
        <f>SUM(W3:Z92)</f>
        <v>81465.870733333315</v>
      </c>
      <c r="X93" s="396"/>
      <c r="Y93" s="396"/>
      <c r="Z93" s="397"/>
      <c r="AA93" s="86">
        <f>SUM(C93:Z93)</f>
        <v>1558840.5096520006</v>
      </c>
      <c r="AB93" s="412">
        <f>SUM(AB4:AB92)</f>
        <v>0</v>
      </c>
      <c r="AD93" s="82"/>
    </row>
    <row r="94" spans="1:30" x14ac:dyDescent="0.2">
      <c r="A94" s="70"/>
      <c r="B94" s="80" t="s">
        <v>102</v>
      </c>
      <c r="C94" s="398">
        <f>C93*0.3</f>
        <v>34376.420555600002</v>
      </c>
      <c r="D94" s="399"/>
      <c r="E94" s="399"/>
      <c r="F94" s="400"/>
      <c r="G94" s="398">
        <f t="shared" ref="G94" si="7">G93*0.3</f>
        <v>106274.7470200001</v>
      </c>
      <c r="H94" s="399"/>
      <c r="I94" s="399"/>
      <c r="J94" s="400"/>
      <c r="K94" s="398">
        <f>K93*0.3</f>
        <v>172171.88688000003</v>
      </c>
      <c r="L94" s="399"/>
      <c r="M94" s="399"/>
      <c r="N94" s="400"/>
      <c r="O94" s="398">
        <f t="shared" ref="O94" si="8">O93*0.3</f>
        <v>57123.538600000022</v>
      </c>
      <c r="P94" s="399"/>
      <c r="Q94" s="399"/>
      <c r="R94" s="400"/>
      <c r="S94" s="398">
        <f>S93*0.3</f>
        <v>73265.79862000006</v>
      </c>
      <c r="T94" s="399"/>
      <c r="U94" s="399"/>
      <c r="V94" s="400"/>
      <c r="W94" s="398">
        <f t="shared" ref="W94" si="9">W93*0.3</f>
        <v>24439.761219999993</v>
      </c>
      <c r="X94" s="399"/>
      <c r="Y94" s="399"/>
      <c r="Z94" s="400"/>
      <c r="AA94" s="87">
        <f>AA93*0.3</f>
        <v>467652.15289560019</v>
      </c>
      <c r="AB94" s="413"/>
      <c r="AD94" s="82"/>
    </row>
    <row r="95" spans="1:30" x14ac:dyDescent="0.2">
      <c r="A95" s="71"/>
      <c r="B95" s="81" t="s">
        <v>103</v>
      </c>
      <c r="C95" s="392">
        <f>C94+C93</f>
        <v>148964.48907426666</v>
      </c>
      <c r="D95" s="393"/>
      <c r="E95" s="393"/>
      <c r="F95" s="394"/>
      <c r="G95" s="392">
        <f>G93+G94</f>
        <v>460523.90375333373</v>
      </c>
      <c r="H95" s="393"/>
      <c r="I95" s="393"/>
      <c r="J95" s="394"/>
      <c r="K95" s="392">
        <f>K94+K93</f>
        <v>746078.17648000014</v>
      </c>
      <c r="L95" s="393"/>
      <c r="M95" s="393"/>
      <c r="N95" s="394"/>
      <c r="O95" s="392">
        <f>O93+O94</f>
        <v>247535.33393333343</v>
      </c>
      <c r="P95" s="393"/>
      <c r="Q95" s="393"/>
      <c r="R95" s="394"/>
      <c r="S95" s="392">
        <f>S94+S93</f>
        <v>317485.12735333364</v>
      </c>
      <c r="T95" s="393"/>
      <c r="U95" s="393"/>
      <c r="V95" s="394"/>
      <c r="W95" s="392">
        <f>W93+W94</f>
        <v>105905.6319533333</v>
      </c>
      <c r="X95" s="393"/>
      <c r="Y95" s="393"/>
      <c r="Z95" s="394"/>
      <c r="AA95" s="88">
        <f>AA93+AA94</f>
        <v>2026492.6625476009</v>
      </c>
      <c r="AB95" s="414"/>
      <c r="AD95" s="82"/>
    </row>
    <row r="97" spans="4:24" x14ac:dyDescent="0.2">
      <c r="D97" s="83" t="s">
        <v>5</v>
      </c>
      <c r="L97" s="83" t="s">
        <v>5</v>
      </c>
      <c r="T97" s="83" t="s">
        <v>5</v>
      </c>
    </row>
    <row r="102" spans="4:24" x14ac:dyDescent="0.2">
      <c r="X102" s="83" t="s">
        <v>5</v>
      </c>
    </row>
  </sheetData>
  <mergeCells count="29">
    <mergeCell ref="C95:F95"/>
    <mergeCell ref="G95:J95"/>
    <mergeCell ref="A1:A2"/>
    <mergeCell ref="B1:B2"/>
    <mergeCell ref="AA1:AB1"/>
    <mergeCell ref="C93:F93"/>
    <mergeCell ref="C94:F94"/>
    <mergeCell ref="G93:J93"/>
    <mergeCell ref="G94:J94"/>
    <mergeCell ref="C2:F2"/>
    <mergeCell ref="G2:J2"/>
    <mergeCell ref="AB93:AB95"/>
    <mergeCell ref="K94:N94"/>
    <mergeCell ref="O94:R94"/>
    <mergeCell ref="K95:N95"/>
    <mergeCell ref="O95:R95"/>
    <mergeCell ref="K2:N2"/>
    <mergeCell ref="O2:R2"/>
    <mergeCell ref="S2:V2"/>
    <mergeCell ref="W2:Z2"/>
    <mergeCell ref="C1:Z1"/>
    <mergeCell ref="S95:V95"/>
    <mergeCell ref="W95:Z95"/>
    <mergeCell ref="K93:N93"/>
    <mergeCell ref="O93:R93"/>
    <mergeCell ref="S93:V93"/>
    <mergeCell ref="W93:Z93"/>
    <mergeCell ref="S94:V94"/>
    <mergeCell ref="W94:Z94"/>
  </mergeCells>
  <printOptions horizontalCentered="1" gridLines="1"/>
  <pageMargins left="0.19685039370078741" right="0.19685039370078741" top="0.59055118110236227" bottom="0.59055118110236227" header="0.39370078740157483" footer="0.19685039370078741"/>
  <pageSetup paperSize="9" scale="43" fitToHeight="0" orientation="landscape" horizontalDpi="300" verticalDpi="300" r:id="rId1"/>
  <headerFooter>
    <oddHeader>&amp;C&amp;"Ecofont Vera Sans,Negrito"&amp;14PROJETO DE INTERVENÇÕES E ADEQUAÇÕES NO PARQUE ESTADUAL INTERVALES&amp;R&amp;"Ecofont Vera Sans,Regular"&amp;12Cronograma Fisico FinanceiroBoletim CPOS 172 - Mar/2018</oddHeader>
    <oddFooter>&amp;L&amp;G&amp;C&amp;"Ecofont Vera Sans,Regular"Av. Prof. Frederico Hermann Jr, 345 - Prédio 12, 1° andar - Pinheiros - 05.459-010 São Paulo(11) 2997-5000       www.fflorestal.sp.gov.br&amp;R&amp;"Ecofont Vera Sans,Regular"Página 0&amp;P de 0&amp;N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00B0F0"/>
    <pageSetUpPr fitToPage="1"/>
  </sheetPr>
  <dimension ref="A1:I103"/>
  <sheetViews>
    <sheetView showGridLines="0" showZeros="0" tabSelected="1" view="pageBreakPreview" topLeftCell="D1" zoomScale="85" zoomScaleNormal="93" zoomScaleSheetLayoutView="85" zoomScalePageLayoutView="80" workbookViewId="0">
      <selection activeCell="L5" sqref="L5"/>
    </sheetView>
  </sheetViews>
  <sheetFormatPr defaultColWidth="9.140625" defaultRowHeight="15" x14ac:dyDescent="0.2"/>
  <cols>
    <col min="1" max="1" width="9" style="73" customWidth="1"/>
    <col min="2" max="2" width="21.140625" style="8" customWidth="1"/>
    <col min="3" max="3" width="85.42578125" style="11" customWidth="1"/>
    <col min="4" max="4" width="7.42578125" style="8" bestFit="1" customWidth="1"/>
    <col min="5" max="5" width="10.42578125" style="60" bestFit="1" customWidth="1"/>
    <col min="6" max="8" width="15.7109375" style="60" customWidth="1"/>
    <col min="9" max="9" width="18.7109375" style="61" customWidth="1"/>
    <col min="10" max="16384" width="9.140625" style="5"/>
  </cols>
  <sheetData>
    <row r="1" spans="1:9" s="1" customFormat="1" ht="30" customHeight="1" x14ac:dyDescent="0.2">
      <c r="A1" s="16" t="s">
        <v>21</v>
      </c>
      <c r="B1" s="17" t="s">
        <v>80</v>
      </c>
      <c r="C1" s="18" t="s">
        <v>65</v>
      </c>
      <c r="D1" s="17" t="s">
        <v>25</v>
      </c>
      <c r="E1" s="34" t="s">
        <v>24</v>
      </c>
      <c r="F1" s="34" t="s">
        <v>22</v>
      </c>
      <c r="G1" s="34" t="s">
        <v>23</v>
      </c>
      <c r="H1" s="34" t="s">
        <v>66</v>
      </c>
      <c r="I1" s="35" t="s">
        <v>67</v>
      </c>
    </row>
    <row r="2" spans="1:9" s="1" customFormat="1" ht="30" customHeight="1" x14ac:dyDescent="0.2">
      <c r="A2" s="181"/>
      <c r="B2" s="182"/>
      <c r="C2" s="183" t="s">
        <v>602</v>
      </c>
      <c r="D2" s="184"/>
      <c r="E2" s="185"/>
      <c r="F2" s="185"/>
      <c r="G2" s="185"/>
      <c r="H2" s="186"/>
      <c r="I2" s="187">
        <f>I3</f>
        <v>10681.97</v>
      </c>
    </row>
    <row r="3" spans="1:9" s="2" customFormat="1" x14ac:dyDescent="0.2">
      <c r="A3" s="67">
        <v>1</v>
      </c>
      <c r="B3" s="25"/>
      <c r="C3" s="26" t="s">
        <v>47</v>
      </c>
      <c r="D3" s="27"/>
      <c r="E3" s="36"/>
      <c r="F3" s="36"/>
      <c r="G3" s="36"/>
      <c r="H3" s="37"/>
      <c r="I3" s="38">
        <f>SUM(I4:I7)</f>
        <v>10681.97</v>
      </c>
    </row>
    <row r="4" spans="1:9" s="14" customFormat="1" x14ac:dyDescent="0.2">
      <c r="A4" s="68" t="s">
        <v>6</v>
      </c>
      <c r="B4" s="19" t="s">
        <v>62</v>
      </c>
      <c r="C4" s="20" t="s">
        <v>63</v>
      </c>
      <c r="D4" s="19" t="s">
        <v>0</v>
      </c>
      <c r="E4" s="62">
        <v>6</v>
      </c>
      <c r="F4" s="21">
        <v>270.42</v>
      </c>
      <c r="G4" s="21">
        <v>65.260000000000005</v>
      </c>
      <c r="H4" s="63">
        <f t="shared" ref="H4" si="0">SUM(G4,F4)</f>
        <v>335.68</v>
      </c>
      <c r="I4" s="64">
        <f t="shared" ref="I4:I7" si="1">H4*E4</f>
        <v>2014.08</v>
      </c>
    </row>
    <row r="5" spans="1:9" s="14" customFormat="1" x14ac:dyDescent="0.2">
      <c r="A5" s="68" t="s">
        <v>7</v>
      </c>
      <c r="B5" s="97" t="s">
        <v>118</v>
      </c>
      <c r="C5" s="167" t="s">
        <v>119</v>
      </c>
      <c r="D5" s="97" t="s">
        <v>17</v>
      </c>
      <c r="E5" s="166">
        <v>44</v>
      </c>
      <c r="F5" s="130"/>
      <c r="G5" s="166">
        <v>65.900000000000006</v>
      </c>
      <c r="H5" s="131">
        <v>65.900000000000006</v>
      </c>
      <c r="I5" s="64">
        <f t="shared" si="1"/>
        <v>2899.6000000000004</v>
      </c>
    </row>
    <row r="6" spans="1:9" s="14" customFormat="1" x14ac:dyDescent="0.2">
      <c r="A6" s="68" t="s">
        <v>8</v>
      </c>
      <c r="B6" s="170" t="s">
        <v>120</v>
      </c>
      <c r="C6" s="171" t="s">
        <v>651</v>
      </c>
      <c r="D6" s="170" t="s">
        <v>2</v>
      </c>
      <c r="E6" s="172">
        <v>3</v>
      </c>
      <c r="F6" s="172"/>
      <c r="G6" s="172">
        <v>1681.66</v>
      </c>
      <c r="H6" s="172">
        <v>1681.66</v>
      </c>
      <c r="I6" s="64">
        <f t="shared" si="1"/>
        <v>5044.9800000000005</v>
      </c>
    </row>
    <row r="7" spans="1:9" s="14" customFormat="1" ht="30" x14ac:dyDescent="0.2">
      <c r="A7" s="68" t="s">
        <v>35</v>
      </c>
      <c r="B7" s="170" t="s">
        <v>135</v>
      </c>
      <c r="C7" s="171" t="s">
        <v>652</v>
      </c>
      <c r="D7" s="170" t="s">
        <v>2</v>
      </c>
      <c r="E7" s="170">
        <v>1</v>
      </c>
      <c r="F7" s="172">
        <v>0</v>
      </c>
      <c r="G7" s="172">
        <v>723.31</v>
      </c>
      <c r="H7" s="172">
        <v>723.31</v>
      </c>
      <c r="I7" s="64">
        <f t="shared" si="1"/>
        <v>723.31</v>
      </c>
    </row>
    <row r="8" spans="1:9" s="14" customFormat="1" x14ac:dyDescent="0.2">
      <c r="A8" s="68"/>
      <c r="B8" s="19"/>
      <c r="C8" s="127"/>
      <c r="D8" s="128"/>
      <c r="E8" s="129"/>
      <c r="F8" s="130"/>
      <c r="G8" s="130"/>
      <c r="H8" s="131"/>
      <c r="I8" s="64"/>
    </row>
    <row r="9" spans="1:9" s="14" customFormat="1" x14ac:dyDescent="0.2">
      <c r="A9" s="181"/>
      <c r="B9" s="182"/>
      <c r="C9" s="183" t="s">
        <v>602</v>
      </c>
      <c r="D9" s="184"/>
      <c r="E9" s="185"/>
      <c r="F9" s="185"/>
      <c r="G9" s="185"/>
      <c r="H9" s="186"/>
      <c r="I9" s="187">
        <f>SUM(I10+I18)</f>
        <v>40175.728651999998</v>
      </c>
    </row>
    <row r="10" spans="1:9" s="14" customFormat="1" x14ac:dyDescent="0.2">
      <c r="A10" s="67">
        <v>2</v>
      </c>
      <c r="B10" s="25"/>
      <c r="C10" s="26" t="s">
        <v>655</v>
      </c>
      <c r="D10" s="27"/>
      <c r="E10" s="36"/>
      <c r="F10" s="36"/>
      <c r="G10" s="36"/>
      <c r="H10" s="37"/>
      <c r="I10" s="38">
        <f>SUM(I11:I16)</f>
        <v>3853.1378519999998</v>
      </c>
    </row>
    <row r="11" spans="1:9" s="13" customFormat="1" x14ac:dyDescent="0.2">
      <c r="A11" s="68" t="s">
        <v>12</v>
      </c>
      <c r="B11" s="23" t="s">
        <v>32</v>
      </c>
      <c r="C11" s="20" t="s">
        <v>79</v>
      </c>
      <c r="D11" s="22" t="s">
        <v>17</v>
      </c>
      <c r="E11" s="42">
        <v>44</v>
      </c>
      <c r="F11" s="21">
        <v>0</v>
      </c>
      <c r="G11" s="39">
        <f>27.39*2.2753</f>
        <v>62.320467000000001</v>
      </c>
      <c r="H11" s="43">
        <f t="shared" ref="H11" si="2">F11+G11</f>
        <v>62.320467000000001</v>
      </c>
      <c r="I11" s="41">
        <f>H11*E11</f>
        <v>2742.1005479999999</v>
      </c>
    </row>
    <row r="12" spans="1:9" s="13" customFormat="1" x14ac:dyDescent="0.2">
      <c r="A12" s="68" t="s">
        <v>13</v>
      </c>
      <c r="B12" s="23" t="s">
        <v>33</v>
      </c>
      <c r="C12" s="20" t="s">
        <v>78</v>
      </c>
      <c r="D12" s="22" t="s">
        <v>17</v>
      </c>
      <c r="E12" s="42">
        <v>44</v>
      </c>
      <c r="F12" s="21">
        <v>0</v>
      </c>
      <c r="G12" s="39">
        <f>7.22*2.2753</f>
        <v>16.427665999999999</v>
      </c>
      <c r="H12" s="43">
        <f>F12+G12</f>
        <v>16.427665999999999</v>
      </c>
      <c r="I12" s="41">
        <f t="shared" ref="I12:I16" si="3">H12*E12</f>
        <v>722.81730399999992</v>
      </c>
    </row>
    <row r="13" spans="1:9" s="13" customFormat="1" x14ac:dyDescent="0.2">
      <c r="A13" s="68" t="s">
        <v>14</v>
      </c>
      <c r="B13" s="97" t="s">
        <v>109</v>
      </c>
      <c r="C13" s="167" t="s">
        <v>110</v>
      </c>
      <c r="D13" s="97" t="s">
        <v>17</v>
      </c>
      <c r="E13" s="166">
        <v>44</v>
      </c>
      <c r="F13" s="39"/>
      <c r="G13" s="166">
        <v>0.53</v>
      </c>
      <c r="H13" s="166">
        <v>0.53</v>
      </c>
      <c r="I13" s="41">
        <f t="shared" si="3"/>
        <v>23.32</v>
      </c>
    </row>
    <row r="14" spans="1:9" s="13" customFormat="1" x14ac:dyDescent="0.2">
      <c r="A14" s="68" t="s">
        <v>15</v>
      </c>
      <c r="B14" s="97" t="s">
        <v>111</v>
      </c>
      <c r="C14" s="167" t="s">
        <v>112</v>
      </c>
      <c r="D14" s="97" t="s">
        <v>2</v>
      </c>
      <c r="E14" s="166">
        <v>10</v>
      </c>
      <c r="F14" s="21">
        <v>10.95</v>
      </c>
      <c r="G14" s="39"/>
      <c r="H14" s="43">
        <v>10.95</v>
      </c>
      <c r="I14" s="41">
        <f t="shared" si="3"/>
        <v>109.5</v>
      </c>
    </row>
    <row r="15" spans="1:9" s="13" customFormat="1" x14ac:dyDescent="0.2">
      <c r="A15" s="68" t="s">
        <v>16</v>
      </c>
      <c r="B15" s="97" t="s">
        <v>653</v>
      </c>
      <c r="C15" s="167" t="s">
        <v>654</v>
      </c>
      <c r="D15" s="97" t="s">
        <v>2</v>
      </c>
      <c r="E15" s="97">
        <v>250</v>
      </c>
      <c r="F15" s="39">
        <v>0.5</v>
      </c>
      <c r="G15" s="166"/>
      <c r="H15" s="166">
        <v>0.5</v>
      </c>
      <c r="I15" s="41">
        <f t="shared" si="3"/>
        <v>125</v>
      </c>
    </row>
    <row r="16" spans="1:9" s="13" customFormat="1" x14ac:dyDescent="0.2">
      <c r="A16" s="68" t="s">
        <v>18</v>
      </c>
      <c r="B16" s="97" t="s">
        <v>609</v>
      </c>
      <c r="C16" s="167" t="s">
        <v>610</v>
      </c>
      <c r="D16" s="97" t="s">
        <v>169</v>
      </c>
      <c r="E16" s="42">
        <v>20</v>
      </c>
      <c r="F16" s="166">
        <v>6.52</v>
      </c>
      <c r="G16" s="130"/>
      <c r="H16" s="166">
        <v>6.52</v>
      </c>
      <c r="I16" s="41">
        <f t="shared" si="3"/>
        <v>130.39999999999998</v>
      </c>
    </row>
    <row r="17" spans="1:9" s="13" customFormat="1" x14ac:dyDescent="0.2">
      <c r="A17" s="68"/>
      <c r="B17" s="97"/>
      <c r="C17" s="168"/>
      <c r="D17" s="124"/>
      <c r="E17" s="169"/>
      <c r="F17" s="132"/>
      <c r="G17" s="130"/>
      <c r="H17" s="133"/>
      <c r="I17" s="41"/>
    </row>
    <row r="18" spans="1:9" x14ac:dyDescent="0.2">
      <c r="A18" s="67">
        <v>3</v>
      </c>
      <c r="B18" s="25"/>
      <c r="C18" s="26" t="s">
        <v>71</v>
      </c>
      <c r="D18" s="27"/>
      <c r="E18" s="36"/>
      <c r="F18" s="36"/>
      <c r="G18" s="36"/>
      <c r="H18" s="37"/>
      <c r="I18" s="38">
        <f>SUM(I19:I23)</f>
        <v>36322.590799999998</v>
      </c>
    </row>
    <row r="19" spans="1:9" s="13" customFormat="1" x14ac:dyDescent="0.2">
      <c r="A19" s="68" t="s">
        <v>27</v>
      </c>
      <c r="B19" s="23" t="s">
        <v>10</v>
      </c>
      <c r="C19" s="24" t="s">
        <v>26</v>
      </c>
      <c r="D19" s="22" t="s">
        <v>0</v>
      </c>
      <c r="E19" s="39">
        <v>194.76</v>
      </c>
      <c r="F19" s="39">
        <v>4.5999999999999996</v>
      </c>
      <c r="G19" s="39">
        <v>10.19</v>
      </c>
      <c r="H19" s="39">
        <v>14.79</v>
      </c>
      <c r="I19" s="41">
        <f t="shared" ref="I19:I23" si="4">H19*E19</f>
        <v>2880.5003999999999</v>
      </c>
    </row>
    <row r="20" spans="1:9" s="13" customFormat="1" ht="30" x14ac:dyDescent="0.2">
      <c r="A20" s="68" t="s">
        <v>28</v>
      </c>
      <c r="B20" s="23" t="s">
        <v>11</v>
      </c>
      <c r="C20" s="24" t="s">
        <v>20</v>
      </c>
      <c r="D20" s="22" t="s">
        <v>0</v>
      </c>
      <c r="E20" s="39">
        <v>50.48</v>
      </c>
      <c r="F20" s="39">
        <v>11.36</v>
      </c>
      <c r="G20" s="39">
        <v>14.87</v>
      </c>
      <c r="H20" s="39">
        <v>26.23</v>
      </c>
      <c r="I20" s="41">
        <f t="shared" si="4"/>
        <v>1324.0904</v>
      </c>
    </row>
    <row r="21" spans="1:9" s="13" customFormat="1" x14ac:dyDescent="0.2">
      <c r="A21" s="68" t="s">
        <v>29</v>
      </c>
      <c r="B21" s="170" t="s">
        <v>127</v>
      </c>
      <c r="C21" s="171" t="s">
        <v>128</v>
      </c>
      <c r="D21" s="170" t="s">
        <v>0</v>
      </c>
      <c r="E21" s="170">
        <v>50</v>
      </c>
      <c r="F21" s="172">
        <v>60.72</v>
      </c>
      <c r="G21" s="172">
        <v>0</v>
      </c>
      <c r="H21" s="172">
        <v>60.72</v>
      </c>
      <c r="I21" s="41">
        <f t="shared" si="4"/>
        <v>3036</v>
      </c>
    </row>
    <row r="22" spans="1:9" s="13" customFormat="1" x14ac:dyDescent="0.2">
      <c r="A22" s="68" t="s">
        <v>30</v>
      </c>
      <c r="B22" s="170" t="s">
        <v>10</v>
      </c>
      <c r="C22" s="171" t="s">
        <v>129</v>
      </c>
      <c r="D22" s="170" t="s">
        <v>0</v>
      </c>
      <c r="E22" s="170">
        <v>600</v>
      </c>
      <c r="F22" s="172">
        <v>4.5599999999999996</v>
      </c>
      <c r="G22" s="172">
        <v>10.26</v>
      </c>
      <c r="H22" s="172">
        <v>14.82</v>
      </c>
      <c r="I22" s="41">
        <f t="shared" si="4"/>
        <v>8892</v>
      </c>
    </row>
    <row r="23" spans="1:9" s="13" customFormat="1" x14ac:dyDescent="0.2">
      <c r="A23" s="68" t="s">
        <v>56</v>
      </c>
      <c r="B23" s="170" t="s">
        <v>649</v>
      </c>
      <c r="C23" s="171" t="s">
        <v>650</v>
      </c>
      <c r="D23" s="170" t="s">
        <v>0</v>
      </c>
      <c r="E23" s="196">
        <v>1000</v>
      </c>
      <c r="F23" s="197">
        <v>6.15</v>
      </c>
      <c r="G23" s="197">
        <v>14.04</v>
      </c>
      <c r="H23" s="197">
        <v>20.190000000000001</v>
      </c>
      <c r="I23" s="41">
        <f t="shared" si="4"/>
        <v>20190</v>
      </c>
    </row>
    <row r="24" spans="1:9" s="13" customFormat="1" x14ac:dyDescent="0.2">
      <c r="A24" s="68"/>
      <c r="B24" s="170"/>
      <c r="C24" s="173"/>
      <c r="D24" s="174"/>
      <c r="E24" s="132"/>
      <c r="F24" s="132"/>
      <c r="G24" s="132"/>
      <c r="H24" s="134"/>
      <c r="I24" s="41"/>
    </row>
    <row r="25" spans="1:9" s="13" customFormat="1" x14ac:dyDescent="0.2">
      <c r="A25" s="181"/>
      <c r="B25" s="182"/>
      <c r="C25" s="183" t="s">
        <v>603</v>
      </c>
      <c r="D25" s="184"/>
      <c r="E25" s="185"/>
      <c r="F25" s="185"/>
      <c r="G25" s="185"/>
      <c r="H25" s="186"/>
      <c r="I25" s="187">
        <f>I26+I31+I36+I41+I46</f>
        <v>18613.04</v>
      </c>
    </row>
    <row r="26" spans="1:9" s="13" customFormat="1" x14ac:dyDescent="0.2">
      <c r="A26" s="67">
        <v>4</v>
      </c>
      <c r="B26" s="25"/>
      <c r="C26" s="93" t="s">
        <v>47</v>
      </c>
      <c r="D26" s="27"/>
      <c r="E26" s="112"/>
      <c r="F26" s="112"/>
      <c r="G26" s="112"/>
      <c r="H26" s="112"/>
      <c r="I26" s="113">
        <f>SUM(I27:I30)</f>
        <v>1877.5500000000002</v>
      </c>
    </row>
    <row r="27" spans="1:9" s="13" customFormat="1" ht="30" x14ac:dyDescent="0.2">
      <c r="A27" s="121" t="s">
        <v>31</v>
      </c>
      <c r="B27" s="94" t="s">
        <v>48</v>
      </c>
      <c r="C27" s="95" t="s">
        <v>49</v>
      </c>
      <c r="D27" s="94" t="s">
        <v>3</v>
      </c>
      <c r="E27" s="114">
        <v>6</v>
      </c>
      <c r="F27" s="96">
        <v>0</v>
      </c>
      <c r="G27" s="114">
        <v>8.9499999999999993</v>
      </c>
      <c r="H27" s="114">
        <v>8.9499999999999993</v>
      </c>
      <c r="I27" s="115">
        <f t="shared" ref="I27:I29" si="5">H27*E27</f>
        <v>53.699999999999996</v>
      </c>
    </row>
    <row r="28" spans="1:9" s="13" customFormat="1" ht="30" x14ac:dyDescent="0.2">
      <c r="A28" s="121" t="s">
        <v>57</v>
      </c>
      <c r="B28" s="94" t="s">
        <v>50</v>
      </c>
      <c r="C28" s="95" t="s">
        <v>51</v>
      </c>
      <c r="D28" s="94" t="s">
        <v>52</v>
      </c>
      <c r="E28" s="114">
        <v>108</v>
      </c>
      <c r="F28" s="114">
        <v>13.1</v>
      </c>
      <c r="G28" s="114">
        <v>1.46</v>
      </c>
      <c r="H28" s="114">
        <v>14.56</v>
      </c>
      <c r="I28" s="115">
        <f t="shared" si="5"/>
        <v>1572.48</v>
      </c>
    </row>
    <row r="29" spans="1:9" s="13" customFormat="1" ht="30" x14ac:dyDescent="0.2">
      <c r="A29" s="121" t="s">
        <v>58</v>
      </c>
      <c r="B29" s="94" t="s">
        <v>42</v>
      </c>
      <c r="C29" s="95" t="s">
        <v>53</v>
      </c>
      <c r="D29" s="94" t="s">
        <v>1</v>
      </c>
      <c r="E29" s="114">
        <v>3</v>
      </c>
      <c r="F29" s="114">
        <v>75</v>
      </c>
      <c r="G29" s="114">
        <v>8.7899999999999991</v>
      </c>
      <c r="H29" s="114">
        <v>83.79</v>
      </c>
      <c r="I29" s="115">
        <f t="shared" si="5"/>
        <v>251.37</v>
      </c>
    </row>
    <row r="30" spans="1:9" s="13" customFormat="1" x14ac:dyDescent="0.2">
      <c r="A30" s="121"/>
      <c r="B30" s="94"/>
      <c r="C30" s="95"/>
      <c r="D30" s="94"/>
      <c r="E30" s="114"/>
      <c r="F30" s="114"/>
      <c r="G30" s="114"/>
      <c r="H30" s="114"/>
      <c r="I30" s="115"/>
    </row>
    <row r="31" spans="1:9" s="13" customFormat="1" x14ac:dyDescent="0.2">
      <c r="A31" s="67">
        <v>5</v>
      </c>
      <c r="B31" s="25"/>
      <c r="C31" s="93" t="s">
        <v>54</v>
      </c>
      <c r="D31" s="27"/>
      <c r="E31" s="112"/>
      <c r="F31" s="112"/>
      <c r="G31" s="112"/>
      <c r="H31" s="112"/>
      <c r="I31" s="113">
        <f>SUM(I32:I34)</f>
        <v>1801.5</v>
      </c>
    </row>
    <row r="32" spans="1:9" s="13" customFormat="1" x14ac:dyDescent="0.2">
      <c r="A32" s="121" t="s">
        <v>64</v>
      </c>
      <c r="B32" s="97" t="s">
        <v>39</v>
      </c>
      <c r="C32" s="98" t="s">
        <v>40</v>
      </c>
      <c r="D32" s="97" t="s">
        <v>0</v>
      </c>
      <c r="E32" s="107">
        <v>200</v>
      </c>
      <c r="F32" s="96">
        <v>0</v>
      </c>
      <c r="G32" s="107">
        <v>5.68</v>
      </c>
      <c r="H32" s="107">
        <v>5.68</v>
      </c>
      <c r="I32" s="115">
        <f>E32*H32</f>
        <v>1136</v>
      </c>
    </row>
    <row r="33" spans="1:9" s="13" customFormat="1" x14ac:dyDescent="0.2">
      <c r="A33" s="121" t="s">
        <v>122</v>
      </c>
      <c r="B33" s="97" t="s">
        <v>37</v>
      </c>
      <c r="C33" s="98" t="s">
        <v>38</v>
      </c>
      <c r="D33" s="97" t="s">
        <v>3</v>
      </c>
      <c r="E33" s="107">
        <v>70</v>
      </c>
      <c r="F33" s="96">
        <v>0</v>
      </c>
      <c r="G33" s="107">
        <v>7.1</v>
      </c>
      <c r="H33" s="107">
        <v>7.1</v>
      </c>
      <c r="I33" s="115">
        <f t="shared" ref="I33:I34" si="6">H33*E33</f>
        <v>497</v>
      </c>
    </row>
    <row r="34" spans="1:9" s="13" customFormat="1" x14ac:dyDescent="0.2">
      <c r="A34" s="121" t="s">
        <v>130</v>
      </c>
      <c r="B34" s="97" t="s">
        <v>60</v>
      </c>
      <c r="C34" s="98" t="s">
        <v>61</v>
      </c>
      <c r="D34" s="97" t="s">
        <v>3</v>
      </c>
      <c r="E34" s="107">
        <v>50</v>
      </c>
      <c r="F34" s="96">
        <v>0</v>
      </c>
      <c r="G34" s="107">
        <v>3.37</v>
      </c>
      <c r="H34" s="107">
        <v>3.37</v>
      </c>
      <c r="I34" s="115">
        <f t="shared" si="6"/>
        <v>168.5</v>
      </c>
    </row>
    <row r="35" spans="1:9" s="13" customFormat="1" x14ac:dyDescent="0.2">
      <c r="A35" s="121"/>
      <c r="B35" s="97"/>
      <c r="C35" s="123"/>
      <c r="D35" s="124"/>
      <c r="E35" s="125"/>
      <c r="F35" s="125"/>
      <c r="G35" s="125"/>
      <c r="H35" s="125"/>
      <c r="I35" s="126"/>
    </row>
    <row r="36" spans="1:9" s="13" customFormat="1" x14ac:dyDescent="0.2">
      <c r="A36" s="67">
        <v>6</v>
      </c>
      <c r="B36" s="25"/>
      <c r="C36" s="93" t="s">
        <v>55</v>
      </c>
      <c r="D36" s="27"/>
      <c r="E36" s="112"/>
      <c r="F36" s="112"/>
      <c r="G36" s="112"/>
      <c r="H36" s="112"/>
      <c r="I36" s="113">
        <f>SUM(I37:I40)</f>
        <v>11335.900000000001</v>
      </c>
    </row>
    <row r="37" spans="1:9" s="13" customFormat="1" x14ac:dyDescent="0.2">
      <c r="A37" s="68" t="s">
        <v>123</v>
      </c>
      <c r="B37" s="97" t="s">
        <v>113</v>
      </c>
      <c r="C37" s="98" t="s">
        <v>114</v>
      </c>
      <c r="D37" s="97" t="s">
        <v>0</v>
      </c>
      <c r="E37" s="107">
        <v>200</v>
      </c>
      <c r="F37" s="107">
        <v>23.68</v>
      </c>
      <c r="G37" s="107">
        <v>0</v>
      </c>
      <c r="H37" s="107">
        <v>23.68</v>
      </c>
      <c r="I37" s="115">
        <f>H37*E37</f>
        <v>4736</v>
      </c>
    </row>
    <row r="38" spans="1:9" s="13" customFormat="1" x14ac:dyDescent="0.2">
      <c r="A38" s="68" t="s">
        <v>200</v>
      </c>
      <c r="B38" s="97" t="s">
        <v>116</v>
      </c>
      <c r="C38" s="167" t="s">
        <v>117</v>
      </c>
      <c r="D38" s="97" t="s">
        <v>17</v>
      </c>
      <c r="E38" s="107">
        <v>88</v>
      </c>
      <c r="F38" s="107"/>
      <c r="G38" s="107">
        <v>7.6</v>
      </c>
      <c r="H38" s="107">
        <v>7.6</v>
      </c>
      <c r="I38" s="115">
        <f>H38*E38</f>
        <v>668.8</v>
      </c>
    </row>
    <row r="39" spans="1:9" s="13" customFormat="1" x14ac:dyDescent="0.2">
      <c r="A39" s="68" t="s">
        <v>204</v>
      </c>
      <c r="B39" s="97" t="s">
        <v>41</v>
      </c>
      <c r="C39" s="98" t="s">
        <v>59</v>
      </c>
      <c r="D39" s="97" t="s">
        <v>3</v>
      </c>
      <c r="E39" s="107">
        <v>70</v>
      </c>
      <c r="F39" s="107">
        <v>34.270000000000003</v>
      </c>
      <c r="G39" s="107">
        <v>50.46</v>
      </c>
      <c r="H39" s="107">
        <v>84.73</v>
      </c>
      <c r="I39" s="115">
        <f t="shared" ref="I39" si="7">H39*E39</f>
        <v>5931.1</v>
      </c>
    </row>
    <row r="40" spans="1:9" s="13" customFormat="1" x14ac:dyDescent="0.2">
      <c r="A40" s="68"/>
      <c r="B40" s="97"/>
      <c r="C40" s="98"/>
      <c r="D40" s="97"/>
      <c r="E40" s="107"/>
      <c r="F40" s="107"/>
      <c r="G40" s="107"/>
      <c r="H40" s="107"/>
      <c r="I40" s="115"/>
    </row>
    <row r="41" spans="1:9" s="13" customFormat="1" x14ac:dyDescent="0.2">
      <c r="A41" s="67">
        <v>7</v>
      </c>
      <c r="B41" s="25"/>
      <c r="C41" s="93" t="s">
        <v>76</v>
      </c>
      <c r="D41" s="27"/>
      <c r="E41" s="112"/>
      <c r="F41" s="112"/>
      <c r="G41" s="112"/>
      <c r="H41" s="112"/>
      <c r="I41" s="113">
        <f>SUM(I42:I45)</f>
        <v>3546.36</v>
      </c>
    </row>
    <row r="42" spans="1:9" s="13" customFormat="1" ht="30" x14ac:dyDescent="0.2">
      <c r="A42" s="68" t="s">
        <v>226</v>
      </c>
      <c r="B42" s="97" t="s">
        <v>9</v>
      </c>
      <c r="C42" s="98" t="s">
        <v>44</v>
      </c>
      <c r="D42" s="97" t="s">
        <v>1</v>
      </c>
      <c r="E42" s="107">
        <v>18</v>
      </c>
      <c r="F42" s="107">
        <v>12.42</v>
      </c>
      <c r="G42" s="107">
        <v>79.11</v>
      </c>
      <c r="H42" s="107">
        <v>91.53</v>
      </c>
      <c r="I42" s="115">
        <f>E42*H42</f>
        <v>1647.54</v>
      </c>
    </row>
    <row r="43" spans="1:9" s="13" customFormat="1" ht="30" x14ac:dyDescent="0.2">
      <c r="A43" s="68" t="s">
        <v>227</v>
      </c>
      <c r="B43" s="97" t="s">
        <v>42</v>
      </c>
      <c r="C43" s="98" t="s">
        <v>43</v>
      </c>
      <c r="D43" s="97" t="s">
        <v>1</v>
      </c>
      <c r="E43" s="107">
        <v>18</v>
      </c>
      <c r="F43" s="107">
        <v>76.930000000000007</v>
      </c>
      <c r="G43" s="107">
        <v>8.7899999999999991</v>
      </c>
      <c r="H43" s="107">
        <v>85.72</v>
      </c>
      <c r="I43" s="115">
        <f t="shared" ref="I43:I44" si="8">E43*H43</f>
        <v>1542.96</v>
      </c>
    </row>
    <row r="44" spans="1:9" s="13" customFormat="1" x14ac:dyDescent="0.2">
      <c r="A44" s="68" t="s">
        <v>613</v>
      </c>
      <c r="B44" s="97" t="s">
        <v>45</v>
      </c>
      <c r="C44" s="98" t="s">
        <v>46</v>
      </c>
      <c r="D44" s="97" t="s">
        <v>1</v>
      </c>
      <c r="E44" s="107">
        <v>18</v>
      </c>
      <c r="F44" s="107">
        <v>19.77</v>
      </c>
      <c r="G44" s="96">
        <v>0</v>
      </c>
      <c r="H44" s="107">
        <v>19.77</v>
      </c>
      <c r="I44" s="115">
        <f t="shared" si="8"/>
        <v>355.86</v>
      </c>
    </row>
    <row r="45" spans="1:9" s="13" customFormat="1" x14ac:dyDescent="0.2">
      <c r="A45" s="68"/>
      <c r="B45" s="97"/>
      <c r="C45" s="98"/>
      <c r="D45" s="97"/>
      <c r="E45" s="107"/>
      <c r="F45" s="107"/>
      <c r="G45" s="107"/>
      <c r="H45" s="107"/>
      <c r="I45" s="115"/>
    </row>
    <row r="46" spans="1:9" s="13" customFormat="1" x14ac:dyDescent="0.2">
      <c r="A46" s="67">
        <v>8</v>
      </c>
      <c r="B46" s="25"/>
      <c r="C46" s="26" t="s">
        <v>656</v>
      </c>
      <c r="D46" s="27"/>
      <c r="E46" s="36"/>
      <c r="F46" s="36"/>
      <c r="G46" s="36"/>
      <c r="H46" s="37"/>
      <c r="I46" s="38">
        <f>SUM(I47:I48)</f>
        <v>51.730000000000004</v>
      </c>
    </row>
    <row r="47" spans="1:9" s="13" customFormat="1" x14ac:dyDescent="0.2">
      <c r="A47" s="121" t="s">
        <v>212</v>
      </c>
      <c r="B47" s="135" t="s">
        <v>81</v>
      </c>
      <c r="C47" s="136" t="s">
        <v>82</v>
      </c>
      <c r="D47" s="141" t="s">
        <v>83</v>
      </c>
      <c r="E47" s="143">
        <v>10</v>
      </c>
      <c r="F47" s="137">
        <v>0</v>
      </c>
      <c r="G47" s="137">
        <v>4.4400000000000004</v>
      </c>
      <c r="H47" s="137">
        <v>4.4400000000000004</v>
      </c>
      <c r="I47" s="144">
        <f>E47*H47</f>
        <v>44.400000000000006</v>
      </c>
    </row>
    <row r="48" spans="1:9" s="13" customFormat="1" x14ac:dyDescent="0.2">
      <c r="A48" s="121" t="s">
        <v>213</v>
      </c>
      <c r="B48" s="135" t="s">
        <v>84</v>
      </c>
      <c r="C48" s="136" t="s">
        <v>85</v>
      </c>
      <c r="D48" s="135" t="s">
        <v>0</v>
      </c>
      <c r="E48" s="143">
        <v>1</v>
      </c>
      <c r="F48" s="137">
        <v>0</v>
      </c>
      <c r="G48" s="137">
        <v>7.33</v>
      </c>
      <c r="H48" s="137">
        <v>7.33</v>
      </c>
      <c r="I48" s="144">
        <f>E48*H48</f>
        <v>7.33</v>
      </c>
    </row>
    <row r="49" spans="1:9" s="13" customFormat="1" x14ac:dyDescent="0.2">
      <c r="A49" s="121"/>
      <c r="B49" s="135"/>
      <c r="C49" s="148"/>
      <c r="D49" s="149"/>
      <c r="E49" s="150"/>
      <c r="F49" s="151"/>
      <c r="G49" s="151"/>
      <c r="H49" s="152"/>
      <c r="I49" s="144"/>
    </row>
    <row r="50" spans="1:9" s="13" customFormat="1" x14ac:dyDescent="0.2">
      <c r="A50" s="181"/>
      <c r="B50" s="182"/>
      <c r="C50" s="183" t="s">
        <v>604</v>
      </c>
      <c r="D50" s="184"/>
      <c r="E50" s="185"/>
      <c r="F50" s="185"/>
      <c r="G50" s="185"/>
      <c r="H50" s="186"/>
      <c r="I50" s="187">
        <f>I51+I54</f>
        <v>1172.5239999999999</v>
      </c>
    </row>
    <row r="51" spans="1:9" s="13" customFormat="1" x14ac:dyDescent="0.2">
      <c r="A51" s="67">
        <v>9</v>
      </c>
      <c r="B51" s="25"/>
      <c r="C51" s="26" t="s">
        <v>86</v>
      </c>
      <c r="D51" s="27"/>
      <c r="E51" s="36"/>
      <c r="F51" s="36"/>
      <c r="G51" s="36"/>
      <c r="H51" s="37"/>
      <c r="I51" s="38">
        <f>I52</f>
        <v>324.82</v>
      </c>
    </row>
    <row r="52" spans="1:9" s="13" customFormat="1" x14ac:dyDescent="0.2">
      <c r="A52" s="121" t="s">
        <v>222</v>
      </c>
      <c r="B52" s="135" t="s">
        <v>87</v>
      </c>
      <c r="C52" s="136" t="s">
        <v>88</v>
      </c>
      <c r="D52" s="135" t="s">
        <v>3</v>
      </c>
      <c r="E52" s="145">
        <v>1</v>
      </c>
      <c r="F52" s="137">
        <v>324.82</v>
      </c>
      <c r="G52" s="137">
        <v>0</v>
      </c>
      <c r="H52" s="137">
        <v>324.82</v>
      </c>
      <c r="I52" s="144">
        <f>E52*H52</f>
        <v>324.82</v>
      </c>
    </row>
    <row r="53" spans="1:9" s="13" customFormat="1" x14ac:dyDescent="0.2">
      <c r="A53" s="121"/>
      <c r="B53" s="141"/>
      <c r="C53" s="142"/>
      <c r="D53" s="141"/>
      <c r="E53" s="146"/>
      <c r="F53" s="143"/>
      <c r="G53" s="143"/>
      <c r="H53" s="147"/>
      <c r="I53" s="144"/>
    </row>
    <row r="54" spans="1:9" s="13" customFormat="1" x14ac:dyDescent="0.2">
      <c r="A54" s="67">
        <v>10</v>
      </c>
      <c r="B54" s="25"/>
      <c r="C54" s="26" t="s">
        <v>93</v>
      </c>
      <c r="D54" s="27"/>
      <c r="E54" s="36"/>
      <c r="F54" s="36"/>
      <c r="G54" s="36"/>
      <c r="H54" s="37"/>
      <c r="I54" s="38">
        <f>SUM(I55:I59)</f>
        <v>847.70399999999995</v>
      </c>
    </row>
    <row r="55" spans="1:9" s="13" customFormat="1" x14ac:dyDescent="0.2">
      <c r="A55" s="68" t="s">
        <v>294</v>
      </c>
      <c r="B55" s="135" t="s">
        <v>34</v>
      </c>
      <c r="C55" s="136" t="s">
        <v>98</v>
      </c>
      <c r="D55" s="135" t="s">
        <v>2</v>
      </c>
      <c r="E55" s="107">
        <v>3</v>
      </c>
      <c r="F55" s="137">
        <v>13.35</v>
      </c>
      <c r="G55" s="137">
        <v>36.04</v>
      </c>
      <c r="H55" s="137">
        <v>49.39</v>
      </c>
      <c r="I55" s="40">
        <f>E55*H55</f>
        <v>148.17000000000002</v>
      </c>
    </row>
    <row r="56" spans="1:9" s="13" customFormat="1" ht="30" x14ac:dyDescent="0.2">
      <c r="A56" s="68" t="s">
        <v>295</v>
      </c>
      <c r="B56" s="135" t="s">
        <v>89</v>
      </c>
      <c r="C56" s="136" t="s">
        <v>90</v>
      </c>
      <c r="D56" s="135" t="s">
        <v>3</v>
      </c>
      <c r="E56" s="107">
        <v>15</v>
      </c>
      <c r="F56" s="137">
        <v>9.2899999999999991</v>
      </c>
      <c r="G56" s="137">
        <v>21.62</v>
      </c>
      <c r="H56" s="137">
        <v>30.91</v>
      </c>
      <c r="I56" s="40">
        <f t="shared" ref="I56:I59" si="9">E56*H56</f>
        <v>463.65</v>
      </c>
    </row>
    <row r="57" spans="1:9" s="13" customFormat="1" x14ac:dyDescent="0.2">
      <c r="A57" s="68" t="s">
        <v>1012</v>
      </c>
      <c r="B57" s="135" t="s">
        <v>91</v>
      </c>
      <c r="C57" s="136" t="s">
        <v>92</v>
      </c>
      <c r="D57" s="135" t="s">
        <v>1</v>
      </c>
      <c r="E57" s="107">
        <v>0.3</v>
      </c>
      <c r="F57" s="137">
        <v>300.58</v>
      </c>
      <c r="G57" s="137">
        <v>310.91000000000003</v>
      </c>
      <c r="H57" s="137">
        <v>611.49</v>
      </c>
      <c r="I57" s="40">
        <f t="shared" si="9"/>
        <v>183.447</v>
      </c>
    </row>
    <row r="58" spans="1:9" s="13" customFormat="1" ht="45" x14ac:dyDescent="0.2">
      <c r="A58" s="68" t="s">
        <v>1013</v>
      </c>
      <c r="B58" s="135" t="s">
        <v>94</v>
      </c>
      <c r="C58" s="136" t="s">
        <v>95</v>
      </c>
      <c r="D58" s="135" t="s">
        <v>0</v>
      </c>
      <c r="E58" s="107">
        <v>0.3</v>
      </c>
      <c r="F58" s="137">
        <v>113.96</v>
      </c>
      <c r="G58" s="137">
        <v>11.04</v>
      </c>
      <c r="H58" s="137">
        <v>125</v>
      </c>
      <c r="I58" s="40">
        <f t="shared" si="9"/>
        <v>37.5</v>
      </c>
    </row>
    <row r="59" spans="1:9" s="13" customFormat="1" ht="45" x14ac:dyDescent="0.2">
      <c r="A59" s="68" t="s">
        <v>1014</v>
      </c>
      <c r="B59" s="135" t="s">
        <v>96</v>
      </c>
      <c r="C59" s="136" t="s">
        <v>97</v>
      </c>
      <c r="D59" s="135" t="s">
        <v>0</v>
      </c>
      <c r="E59" s="107">
        <v>0.3</v>
      </c>
      <c r="F59" s="137">
        <v>42.42</v>
      </c>
      <c r="G59" s="137">
        <v>7.37</v>
      </c>
      <c r="H59" s="137">
        <v>49.79</v>
      </c>
      <c r="I59" s="40">
        <f t="shared" si="9"/>
        <v>14.936999999999999</v>
      </c>
    </row>
    <row r="60" spans="1:9" s="13" customFormat="1" x14ac:dyDescent="0.2">
      <c r="A60" s="68"/>
      <c r="B60" s="135"/>
      <c r="C60" s="188"/>
      <c r="D60" s="149"/>
      <c r="E60" s="125"/>
      <c r="F60" s="151"/>
      <c r="G60" s="151"/>
      <c r="H60" s="151"/>
      <c r="I60" s="189"/>
    </row>
    <row r="61" spans="1:9" s="13" customFormat="1" x14ac:dyDescent="0.2">
      <c r="A61" s="181"/>
      <c r="B61" s="182"/>
      <c r="C61" s="183" t="s">
        <v>605</v>
      </c>
      <c r="D61" s="184"/>
      <c r="E61" s="185"/>
      <c r="F61" s="185"/>
      <c r="G61" s="185"/>
      <c r="H61" s="186"/>
      <c r="I61" s="187">
        <f>I62</f>
        <v>26484.319999999996</v>
      </c>
    </row>
    <row r="62" spans="1:9" s="13" customFormat="1" x14ac:dyDescent="0.2">
      <c r="A62" s="67">
        <v>11</v>
      </c>
      <c r="B62" s="25"/>
      <c r="C62" s="159" t="s">
        <v>99</v>
      </c>
      <c r="D62" s="27"/>
      <c r="E62" s="112"/>
      <c r="F62" s="112"/>
      <c r="G62" s="112"/>
      <c r="H62" s="112"/>
      <c r="I62" s="113">
        <f>SUM(I63:I74)</f>
        <v>26484.319999999996</v>
      </c>
    </row>
    <row r="63" spans="1:9" s="13" customFormat="1" x14ac:dyDescent="0.2">
      <c r="A63" s="163" t="s">
        <v>296</v>
      </c>
      <c r="B63" s="170" t="s">
        <v>619</v>
      </c>
      <c r="C63" s="171" t="s">
        <v>620</v>
      </c>
      <c r="D63" s="170" t="s">
        <v>2</v>
      </c>
      <c r="E63" s="170">
        <v>24</v>
      </c>
      <c r="F63" s="172">
        <v>0</v>
      </c>
      <c r="G63" s="172">
        <v>66.75</v>
      </c>
      <c r="H63" s="172">
        <v>66.75</v>
      </c>
      <c r="I63" s="195">
        <f>H63*E63</f>
        <v>1602</v>
      </c>
    </row>
    <row r="64" spans="1:9" s="13" customFormat="1" ht="30" x14ac:dyDescent="0.2">
      <c r="A64" s="163" t="s">
        <v>297</v>
      </c>
      <c r="B64" s="191" t="s">
        <v>113</v>
      </c>
      <c r="C64" s="192" t="s">
        <v>657</v>
      </c>
      <c r="D64" s="191" t="s">
        <v>115</v>
      </c>
      <c r="E64" s="193">
        <v>12</v>
      </c>
      <c r="F64" s="194">
        <v>1508</v>
      </c>
      <c r="G64" s="193"/>
      <c r="H64" s="193">
        <v>1508</v>
      </c>
      <c r="I64" s="195">
        <f t="shared" ref="I64:I74" si="10">H64*E64</f>
        <v>18096</v>
      </c>
    </row>
    <row r="65" spans="1:9" s="13" customFormat="1" x14ac:dyDescent="0.2">
      <c r="A65" s="163" t="s">
        <v>660</v>
      </c>
      <c r="B65" s="97" t="s">
        <v>622</v>
      </c>
      <c r="C65" s="167" t="s">
        <v>623</v>
      </c>
      <c r="D65" s="97" t="s">
        <v>17</v>
      </c>
      <c r="E65" s="170">
        <v>8</v>
      </c>
      <c r="F65" s="166"/>
      <c r="G65" s="166">
        <v>226.48</v>
      </c>
      <c r="H65" s="166">
        <v>226.48</v>
      </c>
      <c r="I65" s="195">
        <f t="shared" si="10"/>
        <v>1811.84</v>
      </c>
    </row>
    <row r="66" spans="1:9" s="13" customFormat="1" x14ac:dyDescent="0.2">
      <c r="A66" s="163" t="s">
        <v>661</v>
      </c>
      <c r="B66" s="97" t="s">
        <v>625</v>
      </c>
      <c r="C66" s="167" t="s">
        <v>626</v>
      </c>
      <c r="D66" s="97" t="s">
        <v>17</v>
      </c>
      <c r="E66" s="170">
        <v>88</v>
      </c>
      <c r="F66" s="166"/>
      <c r="G66" s="166">
        <v>9.6</v>
      </c>
      <c r="H66" s="166">
        <v>9.6</v>
      </c>
      <c r="I66" s="195">
        <f t="shared" si="10"/>
        <v>844.8</v>
      </c>
    </row>
    <row r="67" spans="1:9" s="13" customFormat="1" x14ac:dyDescent="0.2">
      <c r="A67" s="163" t="s">
        <v>662</v>
      </c>
      <c r="B67" s="97" t="s">
        <v>628</v>
      </c>
      <c r="C67" s="167" t="s">
        <v>629</v>
      </c>
      <c r="D67" s="97" t="s">
        <v>17</v>
      </c>
      <c r="E67" s="170">
        <v>88</v>
      </c>
      <c r="F67" s="166"/>
      <c r="G67" s="166">
        <v>6.24</v>
      </c>
      <c r="H67" s="166">
        <v>6.24</v>
      </c>
      <c r="I67" s="195">
        <f t="shared" si="10"/>
        <v>549.12</v>
      </c>
    </row>
    <row r="68" spans="1:9" s="13" customFormat="1" x14ac:dyDescent="0.2">
      <c r="A68" s="163" t="s">
        <v>1015</v>
      </c>
      <c r="B68" s="97" t="s">
        <v>631</v>
      </c>
      <c r="C68" s="167" t="s">
        <v>632</v>
      </c>
      <c r="D68" s="97" t="s">
        <v>17</v>
      </c>
      <c r="E68" s="170">
        <v>88</v>
      </c>
      <c r="F68" s="166"/>
      <c r="G68" s="166">
        <v>8.85</v>
      </c>
      <c r="H68" s="166">
        <v>8.85</v>
      </c>
      <c r="I68" s="195">
        <f t="shared" si="10"/>
        <v>778.8</v>
      </c>
    </row>
    <row r="69" spans="1:9" s="13" customFormat="1" x14ac:dyDescent="0.2">
      <c r="A69" s="163" t="s">
        <v>1016</v>
      </c>
      <c r="B69" s="97" t="s">
        <v>634</v>
      </c>
      <c r="C69" s="167" t="s">
        <v>635</v>
      </c>
      <c r="D69" s="97" t="s">
        <v>17</v>
      </c>
      <c r="E69" s="170">
        <v>88</v>
      </c>
      <c r="F69" s="166"/>
      <c r="G69" s="166">
        <v>6.24</v>
      </c>
      <c r="H69" s="166">
        <v>6.24</v>
      </c>
      <c r="I69" s="195">
        <f t="shared" si="10"/>
        <v>549.12</v>
      </c>
    </row>
    <row r="70" spans="1:9" s="13" customFormat="1" ht="30" x14ac:dyDescent="0.2">
      <c r="A70" s="163" t="s">
        <v>1017</v>
      </c>
      <c r="B70" s="170" t="s">
        <v>637</v>
      </c>
      <c r="C70" s="171" t="s">
        <v>446</v>
      </c>
      <c r="D70" s="170" t="s">
        <v>3</v>
      </c>
      <c r="E70" s="170">
        <v>60</v>
      </c>
      <c r="F70" s="172">
        <v>3.49</v>
      </c>
      <c r="G70" s="172">
        <v>18.16</v>
      </c>
      <c r="H70" s="172">
        <v>21.65</v>
      </c>
      <c r="I70" s="195">
        <f t="shared" si="10"/>
        <v>1299</v>
      </c>
    </row>
    <row r="71" spans="1:9" s="13" customFormat="1" x14ac:dyDescent="0.2">
      <c r="A71" s="163" t="s">
        <v>1018</v>
      </c>
      <c r="B71" s="170" t="s">
        <v>639</v>
      </c>
      <c r="C71" s="171" t="s">
        <v>640</v>
      </c>
      <c r="D71" s="170" t="s">
        <v>3</v>
      </c>
      <c r="E71" s="170">
        <v>60</v>
      </c>
      <c r="F71" s="172">
        <v>5.96</v>
      </c>
      <c r="G71" s="172">
        <v>2.9</v>
      </c>
      <c r="H71" s="172">
        <v>8.86</v>
      </c>
      <c r="I71" s="195">
        <f t="shared" si="10"/>
        <v>531.59999999999991</v>
      </c>
    </row>
    <row r="72" spans="1:9" s="13" customFormat="1" x14ac:dyDescent="0.2">
      <c r="A72" s="163" t="s">
        <v>1019</v>
      </c>
      <c r="B72" s="170" t="s">
        <v>642</v>
      </c>
      <c r="C72" s="171" t="s">
        <v>643</v>
      </c>
      <c r="D72" s="170" t="s">
        <v>2</v>
      </c>
      <c r="E72" s="170">
        <v>18</v>
      </c>
      <c r="F72" s="172">
        <v>1.49</v>
      </c>
      <c r="G72" s="172">
        <v>4.3600000000000003</v>
      </c>
      <c r="H72" s="172">
        <v>5.85</v>
      </c>
      <c r="I72" s="195">
        <f t="shared" si="10"/>
        <v>105.3</v>
      </c>
    </row>
    <row r="73" spans="1:9" s="13" customFormat="1" x14ac:dyDescent="0.2">
      <c r="A73" s="163" t="s">
        <v>1020</v>
      </c>
      <c r="B73" s="170" t="s">
        <v>645</v>
      </c>
      <c r="C73" s="171" t="s">
        <v>646</v>
      </c>
      <c r="D73" s="170" t="s">
        <v>2</v>
      </c>
      <c r="E73" s="170">
        <v>18</v>
      </c>
      <c r="F73" s="172">
        <v>1.53</v>
      </c>
      <c r="G73" s="172">
        <v>4.3600000000000003</v>
      </c>
      <c r="H73" s="172">
        <v>5.89</v>
      </c>
      <c r="I73" s="195">
        <f t="shared" si="10"/>
        <v>106.02</v>
      </c>
    </row>
    <row r="74" spans="1:9" s="13" customFormat="1" x14ac:dyDescent="0.2">
      <c r="A74" s="163"/>
      <c r="B74" s="170" t="s">
        <v>647</v>
      </c>
      <c r="C74" s="171" t="s">
        <v>648</v>
      </c>
      <c r="D74" s="170" t="s">
        <v>2</v>
      </c>
      <c r="E74" s="170">
        <v>24</v>
      </c>
      <c r="F74" s="172">
        <v>2.25</v>
      </c>
      <c r="G74" s="172">
        <v>6.53</v>
      </c>
      <c r="H74" s="172">
        <v>8.7799999999999994</v>
      </c>
      <c r="I74" s="195">
        <f t="shared" si="10"/>
        <v>210.71999999999997</v>
      </c>
    </row>
    <row r="75" spans="1:9" s="13" customFormat="1" x14ac:dyDescent="0.2">
      <c r="A75" s="181"/>
      <c r="B75" s="182"/>
      <c r="C75" s="183" t="s">
        <v>606</v>
      </c>
      <c r="D75" s="184"/>
      <c r="E75" s="185"/>
      <c r="F75" s="185"/>
      <c r="G75" s="185"/>
      <c r="H75" s="186"/>
      <c r="I75" s="187">
        <f>I76+I79</f>
        <v>22937</v>
      </c>
    </row>
    <row r="76" spans="1:9" s="13" customFormat="1" x14ac:dyDescent="0.2">
      <c r="A76" s="67">
        <v>12</v>
      </c>
      <c r="B76" s="25"/>
      <c r="C76" s="159" t="s">
        <v>101</v>
      </c>
      <c r="D76" s="27"/>
      <c r="E76" s="112"/>
      <c r="F76" s="112"/>
      <c r="G76" s="112"/>
      <c r="H76" s="112"/>
      <c r="I76" s="113">
        <f>SUM(I77:I78)</f>
        <v>16739</v>
      </c>
    </row>
    <row r="77" spans="1:9" s="13" customFormat="1" ht="30" x14ac:dyDescent="0.2">
      <c r="A77" s="121" t="s">
        <v>298</v>
      </c>
      <c r="B77" s="135" t="s">
        <v>105</v>
      </c>
      <c r="C77" s="136" t="s">
        <v>107</v>
      </c>
      <c r="D77" s="135" t="s">
        <v>0</v>
      </c>
      <c r="E77" s="114">
        <v>800</v>
      </c>
      <c r="F77" s="137">
        <v>9.8000000000000007</v>
      </c>
      <c r="G77" s="137">
        <v>2.93</v>
      </c>
      <c r="H77" s="137">
        <f>F77+G77</f>
        <v>12.73</v>
      </c>
      <c r="I77" s="115">
        <f>E77*H77</f>
        <v>10184</v>
      </c>
    </row>
    <row r="78" spans="1:9" s="13" customFormat="1" ht="30" x14ac:dyDescent="0.2">
      <c r="A78" s="163" t="s">
        <v>299</v>
      </c>
      <c r="B78" s="164" t="s">
        <v>106</v>
      </c>
      <c r="C78" s="165" t="s">
        <v>108</v>
      </c>
      <c r="D78" s="164" t="s">
        <v>3</v>
      </c>
      <c r="E78" s="153">
        <v>500</v>
      </c>
      <c r="F78" s="137">
        <v>3.39</v>
      </c>
      <c r="G78" s="137">
        <v>9.7200000000000006</v>
      </c>
      <c r="H78" s="137">
        <v>13.11</v>
      </c>
      <c r="I78" s="115">
        <f t="shared" ref="I78" si="11">E78*H78</f>
        <v>6555</v>
      </c>
    </row>
    <row r="79" spans="1:9" s="13" customFormat="1" x14ac:dyDescent="0.2">
      <c r="A79" s="67">
        <v>13</v>
      </c>
      <c r="B79" s="25"/>
      <c r="C79" s="159" t="s">
        <v>659</v>
      </c>
      <c r="D79" s="27"/>
      <c r="E79" s="112"/>
      <c r="F79" s="112"/>
      <c r="G79" s="112"/>
      <c r="H79" s="112"/>
      <c r="I79" s="113">
        <f>SUM(I80:I81)</f>
        <v>6198</v>
      </c>
    </row>
    <row r="80" spans="1:9" s="13" customFormat="1" x14ac:dyDescent="0.2">
      <c r="A80" s="121" t="s">
        <v>300</v>
      </c>
      <c r="B80" s="170" t="s">
        <v>19</v>
      </c>
      <c r="C80" s="171" t="s">
        <v>4</v>
      </c>
      <c r="D80" s="170" t="s">
        <v>0</v>
      </c>
      <c r="E80" s="170">
        <v>600</v>
      </c>
      <c r="F80" s="172">
        <v>0</v>
      </c>
      <c r="G80" s="172">
        <v>10.33</v>
      </c>
      <c r="H80" s="172">
        <v>10.33</v>
      </c>
      <c r="I80" s="115">
        <f>E80*H80</f>
        <v>6198</v>
      </c>
    </row>
    <row r="81" spans="1:9" x14ac:dyDescent="0.2">
      <c r="A81" s="102"/>
      <c r="B81" s="4"/>
      <c r="C81" s="103"/>
      <c r="D81" s="4"/>
      <c r="E81" s="104"/>
      <c r="F81" s="104"/>
      <c r="G81" s="104"/>
      <c r="H81" s="104"/>
      <c r="I81" s="105"/>
    </row>
    <row r="82" spans="1:9" customFormat="1" x14ac:dyDescent="0.2">
      <c r="A82" s="69"/>
      <c r="B82" s="28"/>
      <c r="C82" s="31" t="s">
        <v>69</v>
      </c>
      <c r="D82" s="28"/>
      <c r="E82" s="44"/>
      <c r="F82" s="45"/>
      <c r="G82" s="46"/>
      <c r="H82" s="65"/>
      <c r="I82" s="66">
        <f>SUM(I4:I7,I11:I16,I19:I23,I27:I29,I32:I34,I37:I39,I42:I44,I47:I48,I52,I55:I59,I63:I74,I77,I78,I80)</f>
        <v>120064.58265200001</v>
      </c>
    </row>
    <row r="83" spans="1:9" customFormat="1" x14ac:dyDescent="0.2">
      <c r="A83" s="70"/>
      <c r="B83" s="29"/>
      <c r="C83" s="32" t="s">
        <v>68</v>
      </c>
      <c r="D83" s="29"/>
      <c r="E83" s="49"/>
      <c r="F83" s="50"/>
      <c r="G83" s="51"/>
      <c r="H83" s="47"/>
      <c r="I83" s="48">
        <f>I82*0.3</f>
        <v>36019.374795600001</v>
      </c>
    </row>
    <row r="84" spans="1:9" customFormat="1" x14ac:dyDescent="0.2">
      <c r="A84" s="71"/>
      <c r="B84" s="30"/>
      <c r="C84" s="33" t="s">
        <v>70</v>
      </c>
      <c r="D84" s="30"/>
      <c r="E84" s="52"/>
      <c r="F84" s="53"/>
      <c r="G84" s="54"/>
      <c r="H84" s="55"/>
      <c r="I84" s="56">
        <f>I83+I82</f>
        <v>156083.95744760003</v>
      </c>
    </row>
    <row r="85" spans="1:9" x14ac:dyDescent="0.2">
      <c r="A85" s="72"/>
      <c r="B85" s="9"/>
      <c r="C85" s="9"/>
      <c r="D85" s="74"/>
      <c r="E85" s="57"/>
      <c r="F85" s="58"/>
      <c r="G85" s="58"/>
      <c r="H85" s="58"/>
      <c r="I85" s="58"/>
    </row>
    <row r="86" spans="1:9" x14ac:dyDescent="0.2">
      <c r="A86" s="72"/>
      <c r="B86" s="2"/>
      <c r="C86" s="7"/>
      <c r="D86" s="3"/>
      <c r="E86" s="59"/>
      <c r="F86" s="59"/>
      <c r="G86" s="59"/>
      <c r="H86" s="59"/>
      <c r="I86" s="58"/>
    </row>
    <row r="87" spans="1:9" x14ac:dyDescent="0.2">
      <c r="A87" s="72"/>
      <c r="B87" s="6"/>
      <c r="C87" s="10"/>
      <c r="D87" s="2"/>
      <c r="E87" s="58"/>
      <c r="F87" s="58"/>
      <c r="G87" s="58"/>
      <c r="H87" s="58"/>
      <c r="I87" s="58"/>
    </row>
    <row r="96" spans="1:9" x14ac:dyDescent="0.2">
      <c r="C96" s="11" t="e">
        <f>#REF!</f>
        <v>#REF!</v>
      </c>
    </row>
    <row r="103" spans="3:7" x14ac:dyDescent="0.2">
      <c r="C103" s="11">
        <f>C100</f>
        <v>0</v>
      </c>
      <c r="G103" s="60">
        <f>G100</f>
        <v>0</v>
      </c>
    </row>
  </sheetData>
  <phoneticPr fontId="0" type="noConversion"/>
  <printOptions horizontalCentered="1" gridLines="1"/>
  <pageMargins left="0.19685039370078741" right="0.19685039370078741" top="1.1811023622047245" bottom="0.78740157480314965" header="0.39370078740157483" footer="0.19685039370078741"/>
  <pageSetup paperSize="9" scale="51" fitToHeight="0" orientation="portrait" horizontalDpi="300" verticalDpi="300" r:id="rId1"/>
  <headerFooter>
    <oddHeader>&amp;L&amp;"Arial,Negrito"&amp;G&amp;C&amp;"Ecofont Vera Sans,Negrito"&amp;14PE - IntervalesReforma Pousada Lontra&amp;R&amp;"Ecofont Vera Sans,Regular"&amp;12Boletim CPOS 172 - Nov/2017</oddHeader>
    <oddFooter>&amp;L&amp;G&amp;C&amp;"Ecofont Vera Sans,Regular"Av. Prof. Frederico Hermann Jr, 345 - Prédio 12, 1° andar - Pinheiros - 05.459-010 São Paulo(11) 2997-5000       www.fflorestal.sp.gov.br&amp;R&amp;"Ecofont Vera Sans,Regular"Página 0&amp;P de 0&amp;N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I51"/>
  <sheetViews>
    <sheetView tabSelected="1" view="pageBreakPreview" topLeftCell="A76" zoomScale="55" zoomScaleNormal="70" zoomScaleSheetLayoutView="55" workbookViewId="0">
      <selection activeCell="L5" sqref="L5"/>
    </sheetView>
  </sheetViews>
  <sheetFormatPr defaultRowHeight="12.75" x14ac:dyDescent="0.2"/>
  <cols>
    <col min="1" max="1" width="9" style="162" customWidth="1"/>
    <col min="2" max="2" width="21.140625" style="160" customWidth="1"/>
    <col min="3" max="3" width="85.42578125" style="162" customWidth="1"/>
    <col min="4" max="4" width="12.140625" style="160" customWidth="1"/>
    <col min="5" max="5" width="10.42578125" style="161" bestFit="1" customWidth="1"/>
    <col min="6" max="8" width="15.7109375" style="161" customWidth="1"/>
    <col min="9" max="9" width="18.7109375" style="161" customWidth="1"/>
    <col min="10" max="16384" width="9.140625" style="160"/>
  </cols>
  <sheetData>
    <row r="1" spans="1:9" ht="30" customHeight="1" x14ac:dyDescent="0.2">
      <c r="A1" s="90" t="s">
        <v>21</v>
      </c>
      <c r="B1" s="91" t="s">
        <v>80</v>
      </c>
      <c r="C1" s="92" t="s">
        <v>65</v>
      </c>
      <c r="D1" s="91" t="s">
        <v>25</v>
      </c>
      <c r="E1" s="110" t="s">
        <v>24</v>
      </c>
      <c r="F1" s="110" t="s">
        <v>22</v>
      </c>
      <c r="G1" s="110" t="s">
        <v>23</v>
      </c>
      <c r="H1" s="110" t="s">
        <v>66</v>
      </c>
      <c r="I1" s="111" t="s">
        <v>67</v>
      </c>
    </row>
    <row r="2" spans="1:9" ht="15" x14ac:dyDescent="0.2">
      <c r="A2" s="67">
        <v>1</v>
      </c>
      <c r="B2" s="25"/>
      <c r="C2" s="159" t="s">
        <v>125</v>
      </c>
      <c r="D2" s="27"/>
      <c r="E2" s="112"/>
      <c r="F2" s="112"/>
      <c r="G2" s="112"/>
      <c r="H2" s="112"/>
      <c r="I2" s="113">
        <f>I3</f>
        <v>39724.36</v>
      </c>
    </row>
    <row r="3" spans="1:9" ht="30" x14ac:dyDescent="0.2">
      <c r="A3" s="121" t="s">
        <v>6</v>
      </c>
      <c r="B3" s="94" t="s">
        <v>77</v>
      </c>
      <c r="C3" s="95" t="s">
        <v>126</v>
      </c>
      <c r="D3" s="94" t="s">
        <v>100</v>
      </c>
      <c r="E3" s="114">
        <v>1</v>
      </c>
      <c r="F3" s="96"/>
      <c r="G3" s="114">
        <v>39724.36</v>
      </c>
      <c r="H3" s="114">
        <v>39724.36</v>
      </c>
      <c r="I3" s="115">
        <f>E3*H3</f>
        <v>39724.36</v>
      </c>
    </row>
    <row r="4" spans="1:9" ht="15" x14ac:dyDescent="0.2">
      <c r="A4" s="122"/>
      <c r="B4" s="99"/>
      <c r="C4" s="100"/>
      <c r="D4" s="101"/>
      <c r="E4" s="108"/>
      <c r="F4" s="109"/>
      <c r="G4" s="109"/>
      <c r="H4" s="116"/>
      <c r="I4" s="117"/>
    </row>
    <row r="5" spans="1:9" ht="15" x14ac:dyDescent="0.2">
      <c r="A5" s="102"/>
      <c r="B5" s="138"/>
      <c r="C5" s="139"/>
      <c r="D5" s="4"/>
      <c r="E5" s="140"/>
      <c r="F5" s="140"/>
      <c r="G5" s="140"/>
      <c r="H5" s="140"/>
      <c r="I5" s="140"/>
    </row>
    <row r="6" spans="1:9" ht="15" x14ac:dyDescent="0.2">
      <c r="A6" s="156"/>
      <c r="B6" s="28"/>
      <c r="C6" s="31" t="s">
        <v>69</v>
      </c>
      <c r="D6" s="154"/>
      <c r="E6" s="44"/>
      <c r="F6" s="45"/>
      <c r="G6" s="45"/>
      <c r="H6" s="65">
        <f>H3</f>
        <v>39724.36</v>
      </c>
      <c r="I6" s="66">
        <f>I2</f>
        <v>39724.36</v>
      </c>
    </row>
    <row r="7" spans="1:9" ht="15" x14ac:dyDescent="0.2">
      <c r="A7" s="157"/>
      <c r="B7" s="29"/>
      <c r="C7" s="32" t="s">
        <v>68</v>
      </c>
      <c r="D7" s="29"/>
      <c r="E7" s="49"/>
      <c r="F7" s="50"/>
      <c r="G7" s="50"/>
      <c r="H7" s="47">
        <f>H6*0.3</f>
        <v>11917.307999999999</v>
      </c>
      <c r="I7" s="48">
        <f>I6*0.3</f>
        <v>11917.307999999999</v>
      </c>
    </row>
    <row r="8" spans="1:9" ht="15" x14ac:dyDescent="0.2">
      <c r="A8" s="158"/>
      <c r="B8" s="30"/>
      <c r="C8" s="33" t="s">
        <v>70</v>
      </c>
      <c r="D8" s="30"/>
      <c r="E8" s="52"/>
      <c r="F8" s="53"/>
      <c r="G8" s="155"/>
      <c r="H8" s="55">
        <f>SUM(H6:H7)</f>
        <v>51641.667999999998</v>
      </c>
      <c r="I8" s="56">
        <f>I6+I7</f>
        <v>51641.667999999998</v>
      </c>
    </row>
    <row r="9" spans="1:9" ht="15" x14ac:dyDescent="0.2">
      <c r="A9" s="106"/>
      <c r="B9" s="12"/>
      <c r="C9" s="15"/>
      <c r="D9" s="12"/>
      <c r="E9" s="118"/>
      <c r="F9" s="119"/>
    </row>
    <row r="10" spans="1:9" ht="15" x14ac:dyDescent="0.2">
      <c r="F10" s="120"/>
    </row>
    <row r="11" spans="1:9" ht="15" x14ac:dyDescent="0.2">
      <c r="F11" s="120"/>
    </row>
    <row r="44" spans="3:3" x14ac:dyDescent="0.2">
      <c r="C44" s="162" t="e">
        <f>#REF!</f>
        <v>#REF!</v>
      </c>
    </row>
    <row r="51" spans="3:7" x14ac:dyDescent="0.2">
      <c r="C51" s="162">
        <f>C48</f>
        <v>0</v>
      </c>
      <c r="G51" s="161">
        <f>G48</f>
        <v>0</v>
      </c>
    </row>
  </sheetData>
  <printOptions horizontalCentered="1" gridLines="1"/>
  <pageMargins left="0.19685039370078741" right="0.19685039370078741" top="1.1811023622047245" bottom="0.78740157480314965" header="0.39370078740157483" footer="0.19685039370078741"/>
  <pageSetup paperSize="9" scale="50" fitToHeight="0" orientation="portrait" horizontalDpi="300" r:id="rId1"/>
  <headerFooter>
    <oddHeader>&amp;L&amp;"Arial,Negrito"&amp;G&amp;C&amp;"Ecofont Vera Sans,Negrito"&amp;14PE - IntervalesReforma Pousada Lontra&amp;R&amp;"Ecofont Vera Sans,Regular"&amp;12Boletim CPOS 172 - Nov/2017</oddHeader>
    <oddFooter>&amp;L&amp;G&amp;C&amp;"Ecofont Vera Sans,Regular"Av. Prof. Frederico Hermann Jr, 345 - Prédio 12, 1° andar - Pinheiros - 05.459-010 São Paulo(11) 2997-5000       www.fflorestal.sp.gov.br&amp;R&amp;"Ecofont Vera Sans,Regular"Página 0&amp;P de 0&amp;N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60"/>
  <sheetViews>
    <sheetView tabSelected="1" view="pageBreakPreview" topLeftCell="A119" zoomScale="55" zoomScaleNormal="60" zoomScaleSheetLayoutView="55" workbookViewId="0">
      <selection activeCell="L5" sqref="L5"/>
    </sheetView>
  </sheetViews>
  <sheetFormatPr defaultColWidth="9.140625" defaultRowHeight="15" x14ac:dyDescent="0.2"/>
  <cols>
    <col min="1" max="1" width="9" style="73" customWidth="1"/>
    <col min="2" max="2" width="21.140625" style="8" customWidth="1"/>
    <col min="3" max="3" width="85.42578125" style="11" customWidth="1"/>
    <col min="4" max="4" width="9.42578125" style="8" customWidth="1"/>
    <col min="5" max="5" width="12.7109375" style="60" bestFit="1" customWidth="1"/>
    <col min="6" max="8" width="15.7109375" style="60" customWidth="1"/>
    <col min="9" max="9" width="23" style="61" customWidth="1"/>
    <col min="10" max="16384" width="9.140625" style="5"/>
  </cols>
  <sheetData>
    <row r="1" spans="1:9" s="1" customFormat="1" ht="30" customHeight="1" x14ac:dyDescent="0.2">
      <c r="A1" s="16" t="s">
        <v>21</v>
      </c>
      <c r="B1" s="17" t="s">
        <v>80</v>
      </c>
      <c r="C1" s="18" t="s">
        <v>65</v>
      </c>
      <c r="D1" s="17" t="s">
        <v>25</v>
      </c>
      <c r="E1" s="34" t="s">
        <v>24</v>
      </c>
      <c r="F1" s="34" t="s">
        <v>22</v>
      </c>
      <c r="G1" s="34" t="s">
        <v>23</v>
      </c>
      <c r="H1" s="34" t="s">
        <v>66</v>
      </c>
      <c r="I1" s="35" t="s">
        <v>67</v>
      </c>
    </row>
    <row r="2" spans="1:9" s="2" customFormat="1" x14ac:dyDescent="0.2">
      <c r="A2" s="67">
        <v>1</v>
      </c>
      <c r="B2" s="25"/>
      <c r="C2" s="26" t="s">
        <v>165</v>
      </c>
      <c r="D2" s="27"/>
      <c r="E2" s="36"/>
      <c r="F2" s="36"/>
      <c r="G2" s="36"/>
      <c r="H2" s="37"/>
      <c r="I2" s="38">
        <f>SUM(I3:I6)</f>
        <v>18910.36</v>
      </c>
    </row>
    <row r="3" spans="1:9" s="14" customFormat="1" x14ac:dyDescent="0.2">
      <c r="A3" s="68" t="s">
        <v>6</v>
      </c>
      <c r="B3" s="170" t="s">
        <v>133</v>
      </c>
      <c r="C3" s="171" t="s">
        <v>134</v>
      </c>
      <c r="D3" s="170" t="s">
        <v>2</v>
      </c>
      <c r="E3" s="170">
        <v>3</v>
      </c>
      <c r="F3" s="172">
        <v>0</v>
      </c>
      <c r="G3" s="172">
        <v>2299.61</v>
      </c>
      <c r="H3" s="172">
        <v>2299.61</v>
      </c>
      <c r="I3" s="64">
        <f>H3*E3</f>
        <v>6898.83</v>
      </c>
    </row>
    <row r="4" spans="1:9" s="14" customFormat="1" x14ac:dyDescent="0.2">
      <c r="A4" s="68" t="s">
        <v>7</v>
      </c>
      <c r="B4" s="170" t="s">
        <v>120</v>
      </c>
      <c r="C4" s="171" t="s">
        <v>121</v>
      </c>
      <c r="D4" s="170" t="s">
        <v>2</v>
      </c>
      <c r="E4" s="170">
        <v>4</v>
      </c>
      <c r="F4" s="172">
        <v>0</v>
      </c>
      <c r="G4" s="172">
        <v>1681.66</v>
      </c>
      <c r="H4" s="172">
        <v>1681.66</v>
      </c>
      <c r="I4" s="64">
        <f t="shared" ref="I4:I6" si="0">H4*E4</f>
        <v>6726.64</v>
      </c>
    </row>
    <row r="5" spans="1:9" s="14" customFormat="1" x14ac:dyDescent="0.2">
      <c r="A5" s="68" t="s">
        <v>8</v>
      </c>
      <c r="B5" s="170" t="s">
        <v>135</v>
      </c>
      <c r="C5" s="171" t="s">
        <v>136</v>
      </c>
      <c r="D5" s="170" t="s">
        <v>2</v>
      </c>
      <c r="E5" s="170">
        <v>3</v>
      </c>
      <c r="F5" s="172">
        <v>0</v>
      </c>
      <c r="G5" s="172">
        <v>723.31</v>
      </c>
      <c r="H5" s="172">
        <v>723.31</v>
      </c>
      <c r="I5" s="64">
        <f t="shared" si="0"/>
        <v>2169.9299999999998</v>
      </c>
    </row>
    <row r="6" spans="1:9" s="14" customFormat="1" x14ac:dyDescent="0.2">
      <c r="A6" s="68" t="s">
        <v>35</v>
      </c>
      <c r="B6" s="170" t="s">
        <v>137</v>
      </c>
      <c r="C6" s="171" t="s">
        <v>138</v>
      </c>
      <c r="D6" s="170" t="s">
        <v>2</v>
      </c>
      <c r="E6" s="170">
        <v>4</v>
      </c>
      <c r="F6" s="172">
        <v>0</v>
      </c>
      <c r="G6" s="172">
        <v>778.74</v>
      </c>
      <c r="H6" s="172">
        <v>778.74</v>
      </c>
      <c r="I6" s="64">
        <f t="shared" si="0"/>
        <v>3114.96</v>
      </c>
    </row>
    <row r="7" spans="1:9" s="14" customFormat="1" x14ac:dyDescent="0.2">
      <c r="A7" s="67">
        <v>2</v>
      </c>
      <c r="B7" s="25"/>
      <c r="C7" s="26" t="s">
        <v>139</v>
      </c>
      <c r="D7" s="27"/>
      <c r="E7" s="36"/>
      <c r="F7" s="36"/>
      <c r="G7" s="36"/>
      <c r="H7" s="37"/>
      <c r="I7" s="38">
        <f>SUM(I8:I17)</f>
        <v>26791.120000000003</v>
      </c>
    </row>
    <row r="8" spans="1:9" s="14" customFormat="1" ht="30" x14ac:dyDescent="0.2">
      <c r="A8" s="68" t="s">
        <v>12</v>
      </c>
      <c r="B8" s="170" t="s">
        <v>140</v>
      </c>
      <c r="C8" s="171" t="s">
        <v>141</v>
      </c>
      <c r="D8" s="170" t="s">
        <v>142</v>
      </c>
      <c r="E8" s="170">
        <v>1</v>
      </c>
      <c r="F8" s="172">
        <v>832.7</v>
      </c>
      <c r="G8" s="172">
        <v>0</v>
      </c>
      <c r="H8" s="172">
        <v>832.7</v>
      </c>
      <c r="I8" s="64">
        <f>H8*E8</f>
        <v>832.7</v>
      </c>
    </row>
    <row r="9" spans="1:9" s="14" customFormat="1" x14ac:dyDescent="0.2">
      <c r="A9" s="68" t="s">
        <v>13</v>
      </c>
      <c r="B9" s="170" t="s">
        <v>143</v>
      </c>
      <c r="C9" s="171" t="s">
        <v>144</v>
      </c>
      <c r="D9" s="170" t="s">
        <v>3</v>
      </c>
      <c r="E9" s="170">
        <v>60</v>
      </c>
      <c r="F9" s="172">
        <v>82.33</v>
      </c>
      <c r="G9" s="172">
        <v>0</v>
      </c>
      <c r="H9" s="172">
        <v>82.33</v>
      </c>
      <c r="I9" s="64">
        <f t="shared" ref="I9:I17" si="1">H9*E9</f>
        <v>4939.8</v>
      </c>
    </row>
    <row r="10" spans="1:9" s="14" customFormat="1" x14ac:dyDescent="0.2">
      <c r="A10" s="68" t="s">
        <v>14</v>
      </c>
      <c r="B10" s="170" t="s">
        <v>145</v>
      </c>
      <c r="C10" s="171" t="s">
        <v>146</v>
      </c>
      <c r="D10" s="170" t="s">
        <v>0</v>
      </c>
      <c r="E10" s="170">
        <v>20</v>
      </c>
      <c r="F10" s="172">
        <v>190.61</v>
      </c>
      <c r="G10" s="172">
        <v>86</v>
      </c>
      <c r="H10" s="172">
        <v>276.61</v>
      </c>
      <c r="I10" s="64">
        <f t="shared" si="1"/>
        <v>5532.2000000000007</v>
      </c>
    </row>
    <row r="11" spans="1:9" s="14" customFormat="1" x14ac:dyDescent="0.2">
      <c r="A11" s="68" t="s">
        <v>15</v>
      </c>
      <c r="B11" s="170" t="s">
        <v>147</v>
      </c>
      <c r="C11" s="171" t="s">
        <v>148</v>
      </c>
      <c r="D11" s="170" t="s">
        <v>0</v>
      </c>
      <c r="E11" s="170">
        <v>20</v>
      </c>
      <c r="F11" s="172">
        <v>8.7100000000000009</v>
      </c>
      <c r="G11" s="172">
        <v>5.15</v>
      </c>
      <c r="H11" s="172">
        <v>13.86</v>
      </c>
      <c r="I11" s="64">
        <f t="shared" si="1"/>
        <v>277.2</v>
      </c>
    </row>
    <row r="12" spans="1:9" s="14" customFormat="1" x14ac:dyDescent="0.2">
      <c r="A12" s="68" t="s">
        <v>16</v>
      </c>
      <c r="B12" s="170" t="s">
        <v>62</v>
      </c>
      <c r="C12" s="171" t="s">
        <v>63</v>
      </c>
      <c r="D12" s="170" t="s">
        <v>0</v>
      </c>
      <c r="E12" s="170">
        <v>6</v>
      </c>
      <c r="F12" s="172">
        <v>302.13</v>
      </c>
      <c r="G12" s="172">
        <v>65.739999999999995</v>
      </c>
      <c r="H12" s="172">
        <v>367.87</v>
      </c>
      <c r="I12" s="64">
        <f t="shared" si="1"/>
        <v>2207.2200000000003</v>
      </c>
    </row>
    <row r="13" spans="1:9" s="14" customFormat="1" ht="30" x14ac:dyDescent="0.2">
      <c r="A13" s="68" t="s">
        <v>18</v>
      </c>
      <c r="B13" s="170" t="s">
        <v>149</v>
      </c>
      <c r="C13" s="171" t="s">
        <v>150</v>
      </c>
      <c r="D13" s="175" t="s">
        <v>151</v>
      </c>
      <c r="E13" s="170">
        <v>10</v>
      </c>
      <c r="F13" s="172">
        <v>479.17</v>
      </c>
      <c r="G13" s="172">
        <v>0</v>
      </c>
      <c r="H13" s="172">
        <v>479.17</v>
      </c>
      <c r="I13" s="64">
        <f t="shared" si="1"/>
        <v>4791.7</v>
      </c>
    </row>
    <row r="14" spans="1:9" s="14" customFormat="1" ht="30" x14ac:dyDescent="0.2">
      <c r="A14" s="68" t="s">
        <v>617</v>
      </c>
      <c r="B14" s="170" t="s">
        <v>615</v>
      </c>
      <c r="C14" s="171" t="s">
        <v>616</v>
      </c>
      <c r="D14" s="170" t="s">
        <v>0</v>
      </c>
      <c r="E14" s="170">
        <v>100</v>
      </c>
      <c r="F14" s="172">
        <v>11.88</v>
      </c>
      <c r="G14" s="172">
        <v>5.91</v>
      </c>
      <c r="H14" s="172">
        <v>17.79</v>
      </c>
      <c r="I14" s="64">
        <f t="shared" si="1"/>
        <v>1779</v>
      </c>
    </row>
    <row r="15" spans="1:9" s="14" customFormat="1" ht="30" x14ac:dyDescent="0.2">
      <c r="A15" s="68" t="s">
        <v>618</v>
      </c>
      <c r="B15" s="170" t="s">
        <v>42</v>
      </c>
      <c r="C15" s="171" t="s">
        <v>53</v>
      </c>
      <c r="D15" s="170" t="s">
        <v>1</v>
      </c>
      <c r="E15" s="170">
        <v>18</v>
      </c>
      <c r="F15" s="172">
        <v>75</v>
      </c>
      <c r="G15" s="172">
        <v>8.85</v>
      </c>
      <c r="H15" s="172">
        <v>83.85</v>
      </c>
      <c r="I15" s="64">
        <f t="shared" si="1"/>
        <v>1509.3</v>
      </c>
    </row>
    <row r="16" spans="1:9" s="14" customFormat="1" x14ac:dyDescent="0.2">
      <c r="A16" s="68" t="s">
        <v>664</v>
      </c>
      <c r="B16" s="97" t="s">
        <v>39</v>
      </c>
      <c r="C16" s="98" t="s">
        <v>40</v>
      </c>
      <c r="D16" s="97" t="s">
        <v>0</v>
      </c>
      <c r="E16" s="107">
        <v>100</v>
      </c>
      <c r="F16" s="96">
        <v>0</v>
      </c>
      <c r="G16" s="107">
        <v>5.68</v>
      </c>
      <c r="H16" s="107">
        <v>5.68</v>
      </c>
      <c r="I16" s="64">
        <f t="shared" si="1"/>
        <v>568</v>
      </c>
    </row>
    <row r="17" spans="1:9" s="14" customFormat="1" ht="30" x14ac:dyDescent="0.2">
      <c r="A17" s="68" t="s">
        <v>665</v>
      </c>
      <c r="B17" s="170" t="s">
        <v>611</v>
      </c>
      <c r="C17" s="171" t="s">
        <v>612</v>
      </c>
      <c r="D17" s="170" t="s">
        <v>0</v>
      </c>
      <c r="E17" s="170">
        <v>100</v>
      </c>
      <c r="F17" s="172">
        <v>30.85</v>
      </c>
      <c r="G17" s="172">
        <v>12.69</v>
      </c>
      <c r="H17" s="172">
        <v>43.54</v>
      </c>
      <c r="I17" s="64">
        <f t="shared" si="1"/>
        <v>4354</v>
      </c>
    </row>
    <row r="18" spans="1:9" s="13" customFormat="1" x14ac:dyDescent="0.2">
      <c r="A18" s="67">
        <v>3</v>
      </c>
      <c r="B18" s="25"/>
      <c r="C18" s="26" t="s">
        <v>152</v>
      </c>
      <c r="D18" s="27"/>
      <c r="E18" s="36"/>
      <c r="F18" s="36"/>
      <c r="G18" s="36"/>
      <c r="H18" s="37"/>
      <c r="I18" s="38">
        <f>SUM(I19)</f>
        <v>1407.78</v>
      </c>
    </row>
    <row r="19" spans="1:9" s="13" customFormat="1" x14ac:dyDescent="0.2">
      <c r="A19" s="68" t="s">
        <v>27</v>
      </c>
      <c r="B19" s="170" t="s">
        <v>153</v>
      </c>
      <c r="C19" s="171" t="s">
        <v>154</v>
      </c>
      <c r="D19" s="170" t="s">
        <v>0</v>
      </c>
      <c r="E19" s="170">
        <v>162</v>
      </c>
      <c r="F19" s="172">
        <v>4.5</v>
      </c>
      <c r="G19" s="172">
        <v>4.1900000000000004</v>
      </c>
      <c r="H19" s="172">
        <v>8.69</v>
      </c>
      <c r="I19" s="41">
        <f>H19*E19</f>
        <v>1407.78</v>
      </c>
    </row>
    <row r="20" spans="1:9" s="13" customFormat="1" x14ac:dyDescent="0.2">
      <c r="A20" s="67">
        <v>4</v>
      </c>
      <c r="B20" s="25"/>
      <c r="C20" s="26" t="s">
        <v>164</v>
      </c>
      <c r="D20" s="27"/>
      <c r="E20" s="36"/>
      <c r="F20" s="36"/>
      <c r="G20" s="36"/>
      <c r="H20" s="37"/>
      <c r="I20" s="38"/>
    </row>
    <row r="21" spans="1:9" s="13" customFormat="1" x14ac:dyDescent="0.2">
      <c r="A21" s="67" t="s">
        <v>31</v>
      </c>
      <c r="B21" s="25"/>
      <c r="C21" s="26" t="s">
        <v>171</v>
      </c>
      <c r="D21" s="27"/>
      <c r="E21" s="36"/>
      <c r="F21" s="36"/>
      <c r="G21" s="36"/>
      <c r="H21" s="37"/>
      <c r="I21" s="38">
        <f>SUM(I22:I28)</f>
        <v>9220.2731999999996</v>
      </c>
    </row>
    <row r="22" spans="1:9" s="13" customFormat="1" x14ac:dyDescent="0.2">
      <c r="A22" s="68" t="s">
        <v>172</v>
      </c>
      <c r="B22" s="176" t="s">
        <v>158</v>
      </c>
      <c r="C22" s="171" t="s">
        <v>159</v>
      </c>
      <c r="D22" s="170" t="s">
        <v>1</v>
      </c>
      <c r="E22" s="170">
        <v>35.56</v>
      </c>
      <c r="F22" s="172">
        <v>0</v>
      </c>
      <c r="G22" s="172">
        <v>36.9</v>
      </c>
      <c r="H22" s="172">
        <v>36.9</v>
      </c>
      <c r="I22" s="41">
        <f>H22*E22</f>
        <v>1312.164</v>
      </c>
    </row>
    <row r="23" spans="1:9" s="13" customFormat="1" x14ac:dyDescent="0.2">
      <c r="A23" s="68" t="s">
        <v>173</v>
      </c>
      <c r="B23" s="176" t="s">
        <v>160</v>
      </c>
      <c r="C23" s="171" t="s">
        <v>163</v>
      </c>
      <c r="D23" s="170" t="s">
        <v>1</v>
      </c>
      <c r="E23" s="170">
        <v>27.83</v>
      </c>
      <c r="F23" s="172">
        <v>2.52</v>
      </c>
      <c r="G23" s="172">
        <v>2.06</v>
      </c>
      <c r="H23" s="172">
        <v>4.58</v>
      </c>
      <c r="I23" s="41">
        <f t="shared" ref="I23:I28" si="2">H23*E23</f>
        <v>127.4614</v>
      </c>
    </row>
    <row r="24" spans="1:9" s="13" customFormat="1" ht="30" x14ac:dyDescent="0.2">
      <c r="A24" s="68" t="s">
        <v>174</v>
      </c>
      <c r="B24" s="176" t="s">
        <v>161</v>
      </c>
      <c r="C24" s="171" t="s">
        <v>53</v>
      </c>
      <c r="D24" s="170" t="s">
        <v>1</v>
      </c>
      <c r="E24" s="170">
        <v>7.72</v>
      </c>
      <c r="F24" s="172">
        <v>75</v>
      </c>
      <c r="G24" s="172">
        <v>8.85</v>
      </c>
      <c r="H24" s="172">
        <v>83.85</v>
      </c>
      <c r="I24" s="41">
        <f t="shared" si="2"/>
        <v>647.32199999999989</v>
      </c>
    </row>
    <row r="25" spans="1:9" s="13" customFormat="1" x14ac:dyDescent="0.2">
      <c r="A25" s="68" t="s">
        <v>175</v>
      </c>
      <c r="B25" s="176" t="s">
        <v>155</v>
      </c>
      <c r="C25" s="171" t="s">
        <v>166</v>
      </c>
      <c r="D25" s="170" t="s">
        <v>1</v>
      </c>
      <c r="E25" s="170">
        <v>1.04</v>
      </c>
      <c r="F25" s="172">
        <v>270.49</v>
      </c>
      <c r="G25" s="172">
        <v>0</v>
      </c>
      <c r="H25" s="172">
        <v>270.49</v>
      </c>
      <c r="I25" s="41">
        <f t="shared" si="2"/>
        <v>281.30960000000005</v>
      </c>
    </row>
    <row r="26" spans="1:9" s="13" customFormat="1" x14ac:dyDescent="0.2">
      <c r="A26" s="68" t="s">
        <v>176</v>
      </c>
      <c r="B26" s="176" t="s">
        <v>162</v>
      </c>
      <c r="C26" s="171" t="s">
        <v>167</v>
      </c>
      <c r="D26" s="170" t="s">
        <v>0</v>
      </c>
      <c r="E26" s="170">
        <v>56.05</v>
      </c>
      <c r="F26" s="172">
        <v>19.059999999999999</v>
      </c>
      <c r="G26" s="172">
        <v>41.24</v>
      </c>
      <c r="H26" s="172">
        <v>60.3</v>
      </c>
      <c r="I26" s="41">
        <f t="shared" si="2"/>
        <v>3379.8149999999996</v>
      </c>
    </row>
    <row r="27" spans="1:9" s="13" customFormat="1" x14ac:dyDescent="0.2">
      <c r="A27" s="68" t="s">
        <v>177</v>
      </c>
      <c r="B27" s="176" t="s">
        <v>156</v>
      </c>
      <c r="C27" s="171" t="s">
        <v>168</v>
      </c>
      <c r="D27" s="170" t="s">
        <v>169</v>
      </c>
      <c r="E27" s="170">
        <v>546</v>
      </c>
      <c r="F27" s="172">
        <v>4.12</v>
      </c>
      <c r="G27" s="172">
        <v>1.85</v>
      </c>
      <c r="H27" s="172">
        <v>5.97</v>
      </c>
      <c r="I27" s="41">
        <f t="shared" si="2"/>
        <v>3259.62</v>
      </c>
    </row>
    <row r="28" spans="1:9" s="13" customFormat="1" x14ac:dyDescent="0.2">
      <c r="A28" s="68" t="s">
        <v>178</v>
      </c>
      <c r="B28" s="176" t="s">
        <v>157</v>
      </c>
      <c r="C28" s="171" t="s">
        <v>170</v>
      </c>
      <c r="D28" s="170" t="s">
        <v>1</v>
      </c>
      <c r="E28" s="170">
        <v>0.78</v>
      </c>
      <c r="F28" s="172">
        <v>272.54000000000002</v>
      </c>
      <c r="G28" s="172">
        <v>0</v>
      </c>
      <c r="H28" s="172">
        <v>272.54000000000002</v>
      </c>
      <c r="I28" s="41">
        <f t="shared" si="2"/>
        <v>212.58120000000002</v>
      </c>
    </row>
    <row r="29" spans="1:9" s="13" customFormat="1" x14ac:dyDescent="0.2">
      <c r="A29" s="67" t="s">
        <v>57</v>
      </c>
      <c r="B29" s="25"/>
      <c r="C29" s="26" t="s">
        <v>179</v>
      </c>
      <c r="D29" s="27"/>
      <c r="E29" s="36"/>
      <c r="F29" s="36"/>
      <c r="G29" s="36"/>
      <c r="H29" s="37"/>
      <c r="I29" s="38">
        <f>SUM(I30:I36)</f>
        <v>3542.3070000000002</v>
      </c>
    </row>
    <row r="30" spans="1:9" s="13" customFormat="1" x14ac:dyDescent="0.2">
      <c r="A30" s="68" t="s">
        <v>180</v>
      </c>
      <c r="B30" s="176" t="s">
        <v>158</v>
      </c>
      <c r="C30" s="171" t="s">
        <v>159</v>
      </c>
      <c r="D30" s="170" t="s">
        <v>1</v>
      </c>
      <c r="E30" s="170">
        <v>5.4</v>
      </c>
      <c r="F30" s="172">
        <v>0</v>
      </c>
      <c r="G30" s="172">
        <v>36.9</v>
      </c>
      <c r="H30" s="172">
        <v>36.9</v>
      </c>
      <c r="I30" s="41">
        <f>H30*E30</f>
        <v>199.26000000000002</v>
      </c>
    </row>
    <row r="31" spans="1:9" s="13" customFormat="1" x14ac:dyDescent="0.2">
      <c r="A31" s="68" t="s">
        <v>181</v>
      </c>
      <c r="B31" s="176" t="s">
        <v>160</v>
      </c>
      <c r="C31" s="171" t="s">
        <v>163</v>
      </c>
      <c r="D31" s="170" t="s">
        <v>1</v>
      </c>
      <c r="E31" s="170">
        <v>3.45</v>
      </c>
      <c r="F31" s="172">
        <v>2.52</v>
      </c>
      <c r="G31" s="172">
        <v>2.06</v>
      </c>
      <c r="H31" s="172">
        <v>4.58</v>
      </c>
      <c r="I31" s="41">
        <f t="shared" ref="I31:I36" si="3">H31*E31</f>
        <v>15.801000000000002</v>
      </c>
    </row>
    <row r="32" spans="1:9" s="13" customFormat="1" ht="30" x14ac:dyDescent="0.2">
      <c r="A32" s="68" t="s">
        <v>182</v>
      </c>
      <c r="B32" s="176" t="s">
        <v>161</v>
      </c>
      <c r="C32" s="171" t="s">
        <v>53</v>
      </c>
      <c r="D32" s="170" t="s">
        <v>1</v>
      </c>
      <c r="E32" s="170">
        <f>E30-E31</f>
        <v>1.9500000000000002</v>
      </c>
      <c r="F32" s="172">
        <v>75</v>
      </c>
      <c r="G32" s="172">
        <v>8.85</v>
      </c>
      <c r="H32" s="172">
        <v>83.85</v>
      </c>
      <c r="I32" s="41">
        <f t="shared" si="3"/>
        <v>163.50749999999999</v>
      </c>
    </row>
    <row r="33" spans="1:9" s="13" customFormat="1" x14ac:dyDescent="0.2">
      <c r="A33" s="68" t="s">
        <v>183</v>
      </c>
      <c r="B33" s="176" t="s">
        <v>155</v>
      </c>
      <c r="C33" s="171" t="s">
        <v>166</v>
      </c>
      <c r="D33" s="170" t="s">
        <v>1</v>
      </c>
      <c r="E33" s="170">
        <v>1.95</v>
      </c>
      <c r="F33" s="172">
        <v>270.49</v>
      </c>
      <c r="G33" s="172">
        <v>0</v>
      </c>
      <c r="H33" s="172">
        <v>270.49</v>
      </c>
      <c r="I33" s="41">
        <f t="shared" si="3"/>
        <v>527.45550000000003</v>
      </c>
    </row>
    <row r="34" spans="1:9" s="13" customFormat="1" x14ac:dyDescent="0.2">
      <c r="A34" s="68" t="s">
        <v>184</v>
      </c>
      <c r="B34" s="176" t="s">
        <v>162</v>
      </c>
      <c r="C34" s="171" t="s">
        <v>167</v>
      </c>
      <c r="D34" s="170" t="s">
        <v>0</v>
      </c>
      <c r="E34" s="170">
        <v>15.6</v>
      </c>
      <c r="F34" s="172">
        <v>19.059999999999999</v>
      </c>
      <c r="G34" s="172">
        <v>41.24</v>
      </c>
      <c r="H34" s="172">
        <v>60.3</v>
      </c>
      <c r="I34" s="41">
        <f t="shared" si="3"/>
        <v>940.68</v>
      </c>
    </row>
    <row r="35" spans="1:9" s="13" customFormat="1" x14ac:dyDescent="0.2">
      <c r="A35" s="68" t="s">
        <v>185</v>
      </c>
      <c r="B35" s="176" t="s">
        <v>156</v>
      </c>
      <c r="C35" s="171" t="s">
        <v>168</v>
      </c>
      <c r="D35" s="170" t="s">
        <v>169</v>
      </c>
      <c r="E35" s="170">
        <v>195</v>
      </c>
      <c r="F35" s="172">
        <v>4.12</v>
      </c>
      <c r="G35" s="172">
        <v>1.85</v>
      </c>
      <c r="H35" s="172">
        <v>5.97</v>
      </c>
      <c r="I35" s="41">
        <f t="shared" si="3"/>
        <v>1164.1499999999999</v>
      </c>
    </row>
    <row r="36" spans="1:9" s="13" customFormat="1" x14ac:dyDescent="0.2">
      <c r="A36" s="68" t="s">
        <v>186</v>
      </c>
      <c r="B36" s="176" t="s">
        <v>157</v>
      </c>
      <c r="C36" s="171" t="s">
        <v>170</v>
      </c>
      <c r="D36" s="170" t="s">
        <v>1</v>
      </c>
      <c r="E36" s="170">
        <v>1.95</v>
      </c>
      <c r="F36" s="172">
        <v>272.54000000000002</v>
      </c>
      <c r="G36" s="172">
        <v>0</v>
      </c>
      <c r="H36" s="172">
        <v>272.54000000000002</v>
      </c>
      <c r="I36" s="41">
        <f t="shared" si="3"/>
        <v>531.45299999999997</v>
      </c>
    </row>
    <row r="37" spans="1:9" s="13" customFormat="1" x14ac:dyDescent="0.2">
      <c r="A37" s="67" t="s">
        <v>58</v>
      </c>
      <c r="B37" s="25"/>
      <c r="C37" s="26" t="s">
        <v>663</v>
      </c>
      <c r="D37" s="27"/>
      <c r="E37" s="36"/>
      <c r="F37" s="36"/>
      <c r="G37" s="36"/>
      <c r="H37" s="37"/>
      <c r="I37" s="38">
        <f>SUM(I38:I39)</f>
        <v>1365.1480000000001</v>
      </c>
    </row>
    <row r="38" spans="1:9" s="13" customFormat="1" x14ac:dyDescent="0.2">
      <c r="A38" s="68" t="s">
        <v>187</v>
      </c>
      <c r="B38" s="176" t="s">
        <v>189</v>
      </c>
      <c r="C38" s="171" t="s">
        <v>191</v>
      </c>
      <c r="D38" s="170" t="s">
        <v>0</v>
      </c>
      <c r="E38" s="170">
        <v>17.100000000000001</v>
      </c>
      <c r="F38" s="172">
        <v>27.57</v>
      </c>
      <c r="G38" s="172">
        <v>25.95</v>
      </c>
      <c r="H38" s="172">
        <v>53.52</v>
      </c>
      <c r="I38" s="41">
        <f>H38*E38</f>
        <v>915.19200000000012</v>
      </c>
    </row>
    <row r="39" spans="1:9" s="13" customFormat="1" ht="30" x14ac:dyDescent="0.2">
      <c r="A39" s="68" t="s">
        <v>188</v>
      </c>
      <c r="B39" s="176" t="s">
        <v>190</v>
      </c>
      <c r="C39" s="171" t="s">
        <v>192</v>
      </c>
      <c r="D39" s="170" t="s">
        <v>0</v>
      </c>
      <c r="E39" s="170">
        <v>5.2</v>
      </c>
      <c r="F39" s="172">
        <v>61.18</v>
      </c>
      <c r="G39" s="172">
        <v>25.35</v>
      </c>
      <c r="H39" s="172">
        <v>86.53</v>
      </c>
      <c r="I39" s="41">
        <f>H39*E39</f>
        <v>449.95600000000002</v>
      </c>
    </row>
    <row r="40" spans="1:9" s="13" customFormat="1" x14ac:dyDescent="0.2">
      <c r="A40" s="67">
        <v>5</v>
      </c>
      <c r="B40" s="25"/>
      <c r="C40" s="26" t="s">
        <v>193</v>
      </c>
      <c r="D40" s="27"/>
      <c r="E40" s="36"/>
      <c r="F40" s="36"/>
      <c r="G40" s="36"/>
      <c r="H40" s="37"/>
      <c r="I40" s="38">
        <f>I41</f>
        <v>195877.44</v>
      </c>
    </row>
    <row r="41" spans="1:9" s="13" customFormat="1" ht="30" x14ac:dyDescent="0.2">
      <c r="A41" s="68" t="s">
        <v>64</v>
      </c>
      <c r="B41" s="97" t="s">
        <v>113</v>
      </c>
      <c r="C41" s="168" t="s">
        <v>194</v>
      </c>
      <c r="D41" s="22" t="s">
        <v>195</v>
      </c>
      <c r="E41" s="42">
        <v>1</v>
      </c>
      <c r="F41" s="21">
        <v>195877.44</v>
      </c>
      <c r="G41" s="39"/>
      <c r="H41" s="21">
        <v>195877.44</v>
      </c>
      <c r="I41" s="41">
        <f>H41*E41</f>
        <v>195877.44</v>
      </c>
    </row>
    <row r="42" spans="1:9" s="13" customFormat="1" x14ac:dyDescent="0.2">
      <c r="A42" s="67">
        <v>6</v>
      </c>
      <c r="B42" s="25"/>
      <c r="C42" s="26" t="s">
        <v>196</v>
      </c>
      <c r="D42" s="27"/>
      <c r="E42" s="36"/>
      <c r="F42" s="36"/>
      <c r="G42" s="36"/>
      <c r="H42" s="37"/>
      <c r="I42" s="38">
        <f>SUM(I43:I46)</f>
        <v>14292.66</v>
      </c>
    </row>
    <row r="43" spans="1:9" s="13" customFormat="1" x14ac:dyDescent="0.2">
      <c r="A43" s="68" t="s">
        <v>123</v>
      </c>
      <c r="B43" s="170" t="s">
        <v>197</v>
      </c>
      <c r="C43" s="171" t="s">
        <v>203</v>
      </c>
      <c r="D43" s="170" t="s">
        <v>0</v>
      </c>
      <c r="E43" s="170">
        <v>12</v>
      </c>
      <c r="F43" s="172">
        <v>408.09</v>
      </c>
      <c r="G43" s="172">
        <v>42.65</v>
      </c>
      <c r="H43" s="172">
        <v>450.74</v>
      </c>
      <c r="I43" s="41">
        <f>H43*E43</f>
        <v>5408.88</v>
      </c>
    </row>
    <row r="44" spans="1:9" s="13" customFormat="1" x14ac:dyDescent="0.2">
      <c r="A44" s="68" t="s">
        <v>200</v>
      </c>
      <c r="B44" s="170" t="s">
        <v>198</v>
      </c>
      <c r="C44" s="171" t="s">
        <v>199</v>
      </c>
      <c r="D44" s="170" t="s">
        <v>2</v>
      </c>
      <c r="E44" s="170">
        <v>5</v>
      </c>
      <c r="F44" s="172">
        <v>563.1</v>
      </c>
      <c r="G44" s="172">
        <v>90.01</v>
      </c>
      <c r="H44" s="172">
        <v>653.11</v>
      </c>
      <c r="I44" s="41">
        <f t="shared" ref="I44:I46" si="4">H44*E44</f>
        <v>3265.55</v>
      </c>
    </row>
    <row r="45" spans="1:9" s="13" customFormat="1" x14ac:dyDescent="0.2">
      <c r="A45" s="68" t="s">
        <v>204</v>
      </c>
      <c r="B45" s="170" t="s">
        <v>201</v>
      </c>
      <c r="C45" s="171" t="s">
        <v>202</v>
      </c>
      <c r="D45" s="170" t="s">
        <v>0</v>
      </c>
      <c r="E45" s="170">
        <v>12</v>
      </c>
      <c r="F45" s="172">
        <v>59.76</v>
      </c>
      <c r="G45" s="172">
        <v>74.680000000000007</v>
      </c>
      <c r="H45" s="172">
        <v>134.44</v>
      </c>
      <c r="I45" s="41">
        <f t="shared" si="4"/>
        <v>1613.28</v>
      </c>
    </row>
    <row r="46" spans="1:9" s="13" customFormat="1" ht="30" x14ac:dyDescent="0.2">
      <c r="A46" s="68" t="s">
        <v>207</v>
      </c>
      <c r="B46" s="170" t="s">
        <v>205</v>
      </c>
      <c r="C46" s="171" t="s">
        <v>206</v>
      </c>
      <c r="D46" s="170" t="s">
        <v>2</v>
      </c>
      <c r="E46" s="170">
        <v>5</v>
      </c>
      <c r="F46" s="172">
        <v>756.58</v>
      </c>
      <c r="G46" s="172">
        <v>44.41</v>
      </c>
      <c r="H46" s="172">
        <v>800.99</v>
      </c>
      <c r="I46" s="41">
        <f t="shared" si="4"/>
        <v>4004.95</v>
      </c>
    </row>
    <row r="47" spans="1:9" s="13" customFormat="1" x14ac:dyDescent="0.2">
      <c r="A47" s="67">
        <v>7</v>
      </c>
      <c r="B47" s="25"/>
      <c r="C47" s="26" t="s">
        <v>208</v>
      </c>
      <c r="D47" s="27"/>
      <c r="E47" s="36"/>
      <c r="F47" s="36"/>
      <c r="G47" s="36"/>
      <c r="H47" s="37"/>
      <c r="I47" s="38">
        <f>SUM(I48:I51)</f>
        <v>30075.99</v>
      </c>
    </row>
    <row r="48" spans="1:9" s="13" customFormat="1" ht="30" x14ac:dyDescent="0.2">
      <c r="A48" s="68" t="s">
        <v>226</v>
      </c>
      <c r="B48" s="170" t="s">
        <v>239</v>
      </c>
      <c r="C48" s="171" t="s">
        <v>240</v>
      </c>
      <c r="D48" s="170" t="s">
        <v>0</v>
      </c>
      <c r="E48" s="170">
        <v>179</v>
      </c>
      <c r="F48" s="172">
        <v>68.42</v>
      </c>
      <c r="G48" s="172">
        <v>12.69</v>
      </c>
      <c r="H48" s="172">
        <v>81.11</v>
      </c>
      <c r="I48" s="41">
        <f>H48*E48</f>
        <v>14518.69</v>
      </c>
    </row>
    <row r="49" spans="1:9" s="13" customFormat="1" x14ac:dyDescent="0.2">
      <c r="A49" s="68" t="s">
        <v>227</v>
      </c>
      <c r="B49" s="170" t="s">
        <v>241</v>
      </c>
      <c r="C49" s="171" t="s">
        <v>242</v>
      </c>
      <c r="D49" s="170" t="s">
        <v>0</v>
      </c>
      <c r="E49" s="170">
        <v>41</v>
      </c>
      <c r="F49" s="172">
        <v>118.95</v>
      </c>
      <c r="G49" s="172">
        <v>59.35</v>
      </c>
      <c r="H49" s="172">
        <v>178.3</v>
      </c>
      <c r="I49" s="41">
        <f t="shared" ref="I49:I51" si="5">H49*E49</f>
        <v>7310.3</v>
      </c>
    </row>
    <row r="50" spans="1:9" s="13" customFormat="1" x14ac:dyDescent="0.2">
      <c r="A50" s="68" t="s">
        <v>613</v>
      </c>
      <c r="B50" s="170" t="s">
        <v>39</v>
      </c>
      <c r="C50" s="171" t="s">
        <v>40</v>
      </c>
      <c r="D50" s="170" t="s">
        <v>0</v>
      </c>
      <c r="E50" s="170">
        <v>300</v>
      </c>
      <c r="F50" s="172">
        <v>0</v>
      </c>
      <c r="G50" s="172">
        <v>5.72</v>
      </c>
      <c r="H50" s="172">
        <v>5.72</v>
      </c>
      <c r="I50" s="41">
        <f t="shared" si="5"/>
        <v>1716</v>
      </c>
    </row>
    <row r="51" spans="1:9" s="13" customFormat="1" ht="30" x14ac:dyDescent="0.2">
      <c r="A51" s="68" t="s">
        <v>614</v>
      </c>
      <c r="B51" s="170" t="s">
        <v>611</v>
      </c>
      <c r="C51" s="171" t="s">
        <v>612</v>
      </c>
      <c r="D51" s="170" t="s">
        <v>0</v>
      </c>
      <c r="E51" s="170">
        <v>150</v>
      </c>
      <c r="F51" s="172">
        <v>30.85</v>
      </c>
      <c r="G51" s="172">
        <v>12.69</v>
      </c>
      <c r="H51" s="172">
        <v>43.54</v>
      </c>
      <c r="I51" s="41">
        <f t="shared" si="5"/>
        <v>6531</v>
      </c>
    </row>
    <row r="52" spans="1:9" s="13" customFormat="1" x14ac:dyDescent="0.2">
      <c r="A52" s="67">
        <v>8</v>
      </c>
      <c r="B52" s="25"/>
      <c r="C52" s="26" t="s">
        <v>209</v>
      </c>
      <c r="D52" s="27"/>
      <c r="E52" s="36"/>
      <c r="F52" s="36"/>
      <c r="G52" s="36"/>
      <c r="H52" s="37"/>
      <c r="I52" s="38">
        <f>SUM(I53:I56)</f>
        <v>11315.230000000001</v>
      </c>
    </row>
    <row r="53" spans="1:9" s="13" customFormat="1" ht="30" x14ac:dyDescent="0.2">
      <c r="A53" s="68" t="s">
        <v>212</v>
      </c>
      <c r="B53" s="170" t="s">
        <v>210</v>
      </c>
      <c r="C53" s="171" t="s">
        <v>211</v>
      </c>
      <c r="D53" s="170" t="s">
        <v>0</v>
      </c>
      <c r="E53" s="170">
        <v>220</v>
      </c>
      <c r="F53" s="172">
        <v>3.29</v>
      </c>
      <c r="G53" s="172">
        <v>9.7899999999999991</v>
      </c>
      <c r="H53" s="172">
        <v>13.08</v>
      </c>
      <c r="I53" s="41">
        <f>H53*E53</f>
        <v>2877.6</v>
      </c>
    </row>
    <row r="54" spans="1:9" s="13" customFormat="1" x14ac:dyDescent="0.2">
      <c r="A54" s="68" t="s">
        <v>213</v>
      </c>
      <c r="B54" s="170" t="s">
        <v>216</v>
      </c>
      <c r="C54" s="171" t="s">
        <v>217</v>
      </c>
      <c r="D54" s="170" t="s">
        <v>1</v>
      </c>
      <c r="E54" s="170">
        <v>44</v>
      </c>
      <c r="F54" s="172">
        <v>72.61</v>
      </c>
      <c r="G54" s="172">
        <v>16.32</v>
      </c>
      <c r="H54" s="172">
        <v>88.93</v>
      </c>
      <c r="I54" s="41">
        <f t="shared" ref="I54:I56" si="6">H54*E54</f>
        <v>3912.92</v>
      </c>
    </row>
    <row r="55" spans="1:9" s="13" customFormat="1" x14ac:dyDescent="0.2">
      <c r="A55" s="68" t="s">
        <v>214</v>
      </c>
      <c r="B55" s="170" t="s">
        <v>218</v>
      </c>
      <c r="C55" s="171" t="s">
        <v>219</v>
      </c>
      <c r="D55" s="170" t="s">
        <v>1</v>
      </c>
      <c r="E55" s="170">
        <v>22</v>
      </c>
      <c r="F55" s="172">
        <v>99.04</v>
      </c>
      <c r="G55" s="172">
        <v>36.9</v>
      </c>
      <c r="H55" s="172">
        <v>135.94</v>
      </c>
      <c r="I55" s="41">
        <f t="shared" si="6"/>
        <v>2990.68</v>
      </c>
    </row>
    <row r="56" spans="1:9" s="13" customFormat="1" x14ac:dyDescent="0.2">
      <c r="A56" s="68" t="s">
        <v>215</v>
      </c>
      <c r="B56" s="170" t="s">
        <v>243</v>
      </c>
      <c r="C56" s="171" t="s">
        <v>244</v>
      </c>
      <c r="D56" s="170" t="s">
        <v>0</v>
      </c>
      <c r="E56" s="170">
        <v>179</v>
      </c>
      <c r="F56" s="172">
        <v>4.99</v>
      </c>
      <c r="G56" s="172">
        <v>3.58</v>
      </c>
      <c r="H56" s="172">
        <v>8.57</v>
      </c>
      <c r="I56" s="41">
        <f t="shared" si="6"/>
        <v>1534.03</v>
      </c>
    </row>
    <row r="57" spans="1:9" s="13" customFormat="1" x14ac:dyDescent="0.2">
      <c r="A57" s="67">
        <v>9</v>
      </c>
      <c r="B57" s="25"/>
      <c r="C57" s="26" t="s">
        <v>220</v>
      </c>
      <c r="D57" s="27"/>
      <c r="E57" s="36"/>
      <c r="F57" s="36"/>
      <c r="G57" s="36"/>
      <c r="H57" s="37"/>
      <c r="I57" s="38">
        <f>SUM(I58:I61)</f>
        <v>31006.28</v>
      </c>
    </row>
    <row r="58" spans="1:9" s="13" customFormat="1" ht="30" x14ac:dyDescent="0.2">
      <c r="A58" s="68" t="s">
        <v>222</v>
      </c>
      <c r="B58" s="170" t="s">
        <v>221</v>
      </c>
      <c r="C58" s="168" t="s">
        <v>228</v>
      </c>
      <c r="D58" s="22" t="s">
        <v>0</v>
      </c>
      <c r="E58" s="21">
        <v>53</v>
      </c>
      <c r="F58" s="21"/>
      <c r="G58" s="39"/>
      <c r="H58" s="43">
        <v>33.64</v>
      </c>
      <c r="I58" s="41">
        <f>H58*E58</f>
        <v>1782.92</v>
      </c>
    </row>
    <row r="59" spans="1:9" s="13" customFormat="1" x14ac:dyDescent="0.2">
      <c r="A59" s="68" t="s">
        <v>223</v>
      </c>
      <c r="B59" s="170" t="s">
        <v>233</v>
      </c>
      <c r="C59" s="171" t="s">
        <v>234</v>
      </c>
      <c r="D59" s="170" t="s">
        <v>0</v>
      </c>
      <c r="E59" s="170">
        <v>91</v>
      </c>
      <c r="F59" s="172">
        <v>221.94</v>
      </c>
      <c r="G59" s="172">
        <v>0</v>
      </c>
      <c r="H59" s="172">
        <v>221.94</v>
      </c>
      <c r="I59" s="41">
        <f t="shared" ref="I59:I61" si="7">H59*E59</f>
        <v>20196.54</v>
      </c>
    </row>
    <row r="60" spans="1:9" s="13" customFormat="1" ht="30" x14ac:dyDescent="0.2">
      <c r="A60" s="68" t="s">
        <v>224</v>
      </c>
      <c r="B60" s="170" t="s">
        <v>229</v>
      </c>
      <c r="C60" s="171" t="s">
        <v>230</v>
      </c>
      <c r="D60" s="170" t="s">
        <v>0</v>
      </c>
      <c r="E60" s="170">
        <v>10</v>
      </c>
      <c r="F60" s="172">
        <v>60.87</v>
      </c>
      <c r="G60" s="172">
        <v>11.62</v>
      </c>
      <c r="H60" s="172">
        <v>72.489999999999995</v>
      </c>
      <c r="I60" s="41">
        <f t="shared" si="7"/>
        <v>724.9</v>
      </c>
    </row>
    <row r="61" spans="1:9" s="13" customFormat="1" ht="30" x14ac:dyDescent="0.2">
      <c r="A61" s="68" t="s">
        <v>225</v>
      </c>
      <c r="B61" s="170" t="s">
        <v>231</v>
      </c>
      <c r="C61" s="171" t="s">
        <v>232</v>
      </c>
      <c r="D61" s="170" t="s">
        <v>0</v>
      </c>
      <c r="E61" s="170">
        <v>53</v>
      </c>
      <c r="F61" s="172">
        <v>87.61</v>
      </c>
      <c r="G61" s="172">
        <v>69.03</v>
      </c>
      <c r="H61" s="172">
        <v>156.63999999999999</v>
      </c>
      <c r="I61" s="41">
        <f t="shared" si="7"/>
        <v>8301.92</v>
      </c>
    </row>
    <row r="62" spans="1:9" s="13" customFormat="1" x14ac:dyDescent="0.2">
      <c r="A62" s="68"/>
      <c r="B62" s="170" t="s">
        <v>113</v>
      </c>
      <c r="C62" s="168" t="s">
        <v>245</v>
      </c>
      <c r="D62" s="22" t="s">
        <v>115</v>
      </c>
      <c r="E62" s="42">
        <v>4</v>
      </c>
      <c r="F62" s="21"/>
      <c r="G62" s="39"/>
      <c r="H62" s="43"/>
      <c r="I62" s="41"/>
    </row>
    <row r="63" spans="1:9" x14ac:dyDescent="0.2">
      <c r="A63" s="67">
        <v>10</v>
      </c>
      <c r="B63" s="25"/>
      <c r="C63" s="26" t="s">
        <v>238</v>
      </c>
      <c r="D63" s="27"/>
      <c r="E63" s="36"/>
      <c r="F63" s="36"/>
      <c r="G63" s="36"/>
      <c r="H63" s="37"/>
      <c r="I63" s="38">
        <f>SUM(I64:I65)</f>
        <v>21144.159999999996</v>
      </c>
    </row>
    <row r="64" spans="1:9" s="13" customFormat="1" ht="30" x14ac:dyDescent="0.2">
      <c r="A64" s="68" t="s">
        <v>294</v>
      </c>
      <c r="B64" s="170" t="s">
        <v>231</v>
      </c>
      <c r="C64" s="171" t="s">
        <v>235</v>
      </c>
      <c r="D64" s="170" t="s">
        <v>0</v>
      </c>
      <c r="E64" s="170">
        <v>100</v>
      </c>
      <c r="F64" s="172">
        <v>87.61</v>
      </c>
      <c r="G64" s="172">
        <v>69.03</v>
      </c>
      <c r="H64" s="172">
        <v>156.63999999999999</v>
      </c>
      <c r="I64" s="41">
        <f>H64*E64</f>
        <v>15663.999999999998</v>
      </c>
    </row>
    <row r="65" spans="1:9" s="13" customFormat="1" x14ac:dyDescent="0.2">
      <c r="A65" s="68" t="s">
        <v>295</v>
      </c>
      <c r="B65" s="170" t="s">
        <v>236</v>
      </c>
      <c r="C65" s="171" t="s">
        <v>237</v>
      </c>
      <c r="D65" s="170" t="s">
        <v>0</v>
      </c>
      <c r="E65" s="170">
        <v>42</v>
      </c>
      <c r="F65" s="172">
        <v>130.47999999999999</v>
      </c>
      <c r="G65" s="172">
        <v>0</v>
      </c>
      <c r="H65" s="172">
        <v>130.47999999999999</v>
      </c>
      <c r="I65" s="41">
        <f>H65*E65</f>
        <v>5480.16</v>
      </c>
    </row>
    <row r="66" spans="1:9" s="13" customFormat="1" x14ac:dyDescent="0.2">
      <c r="A66" s="67">
        <v>11</v>
      </c>
      <c r="B66" s="25"/>
      <c r="C66" s="26" t="s">
        <v>246</v>
      </c>
      <c r="D66" s="27"/>
      <c r="E66" s="36"/>
      <c r="F66" s="36"/>
      <c r="G66" s="36"/>
      <c r="H66" s="37"/>
      <c r="I66" s="38">
        <f>SUM(I67:I68)</f>
        <v>8710.44</v>
      </c>
    </row>
    <row r="67" spans="1:9" s="13" customFormat="1" x14ac:dyDescent="0.2">
      <c r="A67" s="68" t="s">
        <v>296</v>
      </c>
      <c r="B67" s="170" t="s">
        <v>247</v>
      </c>
      <c r="C67" s="171" t="s">
        <v>248</v>
      </c>
      <c r="D67" s="170" t="s">
        <v>3</v>
      </c>
      <c r="E67" s="170">
        <v>12</v>
      </c>
      <c r="F67" s="172">
        <v>101.15</v>
      </c>
      <c r="G67" s="172">
        <v>16.32</v>
      </c>
      <c r="H67" s="172">
        <v>117.47</v>
      </c>
      <c r="I67" s="41">
        <f>H67*E67</f>
        <v>1409.6399999999999</v>
      </c>
    </row>
    <row r="68" spans="1:9" s="13" customFormat="1" ht="30" x14ac:dyDescent="0.2">
      <c r="A68" s="68" t="s">
        <v>297</v>
      </c>
      <c r="B68" s="170" t="s">
        <v>221</v>
      </c>
      <c r="C68" s="171" t="s">
        <v>249</v>
      </c>
      <c r="D68" s="170" t="s">
        <v>3</v>
      </c>
      <c r="E68" s="170">
        <v>30</v>
      </c>
      <c r="F68" s="172">
        <v>496.62</v>
      </c>
      <c r="G68" s="172">
        <v>32.64</v>
      </c>
      <c r="H68" s="172">
        <v>243.36</v>
      </c>
      <c r="I68" s="41">
        <f>H68*E68</f>
        <v>7300.8</v>
      </c>
    </row>
    <row r="69" spans="1:9" s="13" customFormat="1" x14ac:dyDescent="0.2">
      <c r="A69" s="67">
        <v>12</v>
      </c>
      <c r="B69" s="25"/>
      <c r="C69" s="26" t="s">
        <v>250</v>
      </c>
      <c r="D69" s="27"/>
      <c r="E69" s="36"/>
      <c r="F69" s="36"/>
      <c r="G69" s="36"/>
      <c r="H69" s="37"/>
      <c r="I69" s="38">
        <f>SUM(I70:I71)</f>
        <v>1551.22</v>
      </c>
    </row>
    <row r="70" spans="1:9" s="13" customFormat="1" ht="30" x14ac:dyDescent="0.2">
      <c r="A70" s="68" t="s">
        <v>298</v>
      </c>
      <c r="B70" s="170" t="s">
        <v>251</v>
      </c>
      <c r="C70" s="171" t="s">
        <v>252</v>
      </c>
      <c r="D70" s="170" t="s">
        <v>2</v>
      </c>
      <c r="E70" s="170">
        <v>3</v>
      </c>
      <c r="F70" s="172">
        <v>20.41</v>
      </c>
      <c r="G70" s="172">
        <v>2.95</v>
      </c>
      <c r="H70" s="172">
        <v>23.36</v>
      </c>
      <c r="I70" s="41">
        <f>H70*E70</f>
        <v>70.08</v>
      </c>
    </row>
    <row r="71" spans="1:9" s="13" customFormat="1" x14ac:dyDescent="0.2">
      <c r="A71" s="68" t="s">
        <v>299</v>
      </c>
      <c r="B71" s="170" t="s">
        <v>253</v>
      </c>
      <c r="C71" s="171" t="s">
        <v>254</v>
      </c>
      <c r="D71" s="170" t="s">
        <v>0</v>
      </c>
      <c r="E71" s="170">
        <v>2</v>
      </c>
      <c r="F71" s="172">
        <v>675.55</v>
      </c>
      <c r="G71" s="172">
        <v>65.02</v>
      </c>
      <c r="H71" s="172">
        <v>740.57</v>
      </c>
      <c r="I71" s="41">
        <f>H71*E71</f>
        <v>1481.14</v>
      </c>
    </row>
    <row r="72" spans="1:9" s="13" customFormat="1" x14ac:dyDescent="0.2">
      <c r="A72" s="67">
        <v>13</v>
      </c>
      <c r="B72" s="25"/>
      <c r="C72" s="26" t="s">
        <v>255</v>
      </c>
      <c r="D72" s="27"/>
      <c r="E72" s="36"/>
      <c r="F72" s="36"/>
      <c r="G72" s="36"/>
      <c r="H72" s="37"/>
      <c r="I72" s="38">
        <f>SUM(I73:I91)</f>
        <v>9350.2127999999993</v>
      </c>
    </row>
    <row r="73" spans="1:9" s="13" customFormat="1" x14ac:dyDescent="0.2">
      <c r="A73" s="68" t="s">
        <v>300</v>
      </c>
      <c r="B73" s="170" t="s">
        <v>256</v>
      </c>
      <c r="C73" s="171" t="s">
        <v>257</v>
      </c>
      <c r="D73" s="170" t="s">
        <v>2</v>
      </c>
      <c r="E73" s="170">
        <v>1</v>
      </c>
      <c r="F73" s="172">
        <v>450.38</v>
      </c>
      <c r="G73" s="172">
        <v>43.46</v>
      </c>
      <c r="H73" s="172">
        <v>493.84</v>
      </c>
      <c r="I73" s="41">
        <f>H73*E73</f>
        <v>493.84</v>
      </c>
    </row>
    <row r="74" spans="1:9" s="13" customFormat="1" ht="30" x14ac:dyDescent="0.2">
      <c r="A74" s="68" t="s">
        <v>301</v>
      </c>
      <c r="B74" s="170" t="s">
        <v>258</v>
      </c>
      <c r="C74" s="171" t="s">
        <v>259</v>
      </c>
      <c r="D74" s="170" t="s">
        <v>2</v>
      </c>
      <c r="E74" s="170">
        <v>1</v>
      </c>
      <c r="F74" s="172">
        <v>531.16</v>
      </c>
      <c r="G74" s="172">
        <v>2.15</v>
      </c>
      <c r="H74" s="172">
        <v>533.30999999999995</v>
      </c>
      <c r="I74" s="41">
        <f t="shared" ref="I74:I91" si="8">H74*E74</f>
        <v>533.30999999999995</v>
      </c>
    </row>
    <row r="75" spans="1:9" s="13" customFormat="1" x14ac:dyDescent="0.2">
      <c r="A75" s="68" t="s">
        <v>302</v>
      </c>
      <c r="B75" s="170" t="s">
        <v>260</v>
      </c>
      <c r="C75" s="171" t="s">
        <v>261</v>
      </c>
      <c r="D75" s="170" t="s">
        <v>2</v>
      </c>
      <c r="E75" s="170">
        <v>4</v>
      </c>
      <c r="F75" s="172">
        <v>141.19</v>
      </c>
      <c r="G75" s="172">
        <v>43.46</v>
      </c>
      <c r="H75" s="172">
        <v>184.65</v>
      </c>
      <c r="I75" s="41">
        <f t="shared" si="8"/>
        <v>738.6</v>
      </c>
    </row>
    <row r="76" spans="1:9" s="13" customFormat="1" x14ac:dyDescent="0.2">
      <c r="A76" s="68" t="s">
        <v>303</v>
      </c>
      <c r="B76" s="170" t="s">
        <v>262</v>
      </c>
      <c r="C76" s="171" t="s">
        <v>263</v>
      </c>
      <c r="D76" s="170" t="s">
        <v>2</v>
      </c>
      <c r="E76" s="170">
        <v>5</v>
      </c>
      <c r="F76" s="172">
        <v>19.48</v>
      </c>
      <c r="G76" s="172">
        <v>4.47</v>
      </c>
      <c r="H76" s="172">
        <v>23.95</v>
      </c>
      <c r="I76" s="41">
        <f t="shared" si="8"/>
        <v>119.75</v>
      </c>
    </row>
    <row r="77" spans="1:9" s="13" customFormat="1" x14ac:dyDescent="0.2">
      <c r="A77" s="68" t="s">
        <v>304</v>
      </c>
      <c r="B77" s="170" t="s">
        <v>264</v>
      </c>
      <c r="C77" s="171" t="s">
        <v>265</v>
      </c>
      <c r="D77" s="170" t="s">
        <v>2</v>
      </c>
      <c r="E77" s="170">
        <v>5</v>
      </c>
      <c r="F77" s="172">
        <v>37.04</v>
      </c>
      <c r="G77" s="172">
        <v>4.47</v>
      </c>
      <c r="H77" s="172">
        <v>41.51</v>
      </c>
      <c r="I77" s="41">
        <f t="shared" si="8"/>
        <v>207.54999999999998</v>
      </c>
    </row>
    <row r="78" spans="1:9" s="13" customFormat="1" x14ac:dyDescent="0.2">
      <c r="A78" s="68" t="s">
        <v>305</v>
      </c>
      <c r="B78" s="170" t="s">
        <v>266</v>
      </c>
      <c r="C78" s="171" t="s">
        <v>267</v>
      </c>
      <c r="D78" s="170" t="s">
        <v>195</v>
      </c>
      <c r="E78" s="170">
        <v>5</v>
      </c>
      <c r="F78" s="172">
        <v>467.52</v>
      </c>
      <c r="G78" s="172">
        <v>50.8</v>
      </c>
      <c r="H78" s="172">
        <v>518.32000000000005</v>
      </c>
      <c r="I78" s="41">
        <f t="shared" si="8"/>
        <v>2591.6000000000004</v>
      </c>
    </row>
    <row r="79" spans="1:9" s="13" customFormat="1" ht="45" x14ac:dyDescent="0.2">
      <c r="A79" s="68" t="s">
        <v>306</v>
      </c>
      <c r="B79" s="170" t="s">
        <v>268</v>
      </c>
      <c r="C79" s="171" t="s">
        <v>269</v>
      </c>
      <c r="D79" s="170" t="s">
        <v>2</v>
      </c>
      <c r="E79" s="170">
        <v>5</v>
      </c>
      <c r="F79" s="172">
        <v>318.57</v>
      </c>
      <c r="G79" s="172">
        <v>13.75</v>
      </c>
      <c r="H79" s="172">
        <v>332.32</v>
      </c>
      <c r="I79" s="41">
        <f t="shared" si="8"/>
        <v>1661.6</v>
      </c>
    </row>
    <row r="80" spans="1:9" s="13" customFormat="1" ht="30" x14ac:dyDescent="0.2">
      <c r="A80" s="68" t="s">
        <v>307</v>
      </c>
      <c r="B80" s="170" t="s">
        <v>286</v>
      </c>
      <c r="C80" s="171" t="s">
        <v>287</v>
      </c>
      <c r="D80" s="170" t="s">
        <v>2</v>
      </c>
      <c r="E80" s="170">
        <v>3</v>
      </c>
      <c r="F80" s="172">
        <v>107.37</v>
      </c>
      <c r="G80" s="172">
        <v>13.75</v>
      </c>
      <c r="H80" s="172">
        <v>121.12</v>
      </c>
      <c r="I80" s="41">
        <f t="shared" si="8"/>
        <v>363.36</v>
      </c>
    </row>
    <row r="81" spans="1:9" s="13" customFormat="1" ht="30" x14ac:dyDescent="0.2">
      <c r="A81" s="68" t="s">
        <v>308</v>
      </c>
      <c r="B81" s="170" t="s">
        <v>270</v>
      </c>
      <c r="C81" s="171" t="s">
        <v>271</v>
      </c>
      <c r="D81" s="170" t="s">
        <v>2</v>
      </c>
      <c r="E81" s="170">
        <v>5</v>
      </c>
      <c r="F81" s="172">
        <v>42.07</v>
      </c>
      <c r="G81" s="172">
        <v>4.47</v>
      </c>
      <c r="H81" s="172">
        <v>46.54</v>
      </c>
      <c r="I81" s="41">
        <f t="shared" si="8"/>
        <v>232.7</v>
      </c>
    </row>
    <row r="82" spans="1:9" s="13" customFormat="1" ht="30" x14ac:dyDescent="0.2">
      <c r="A82" s="68" t="s">
        <v>309</v>
      </c>
      <c r="B82" s="170" t="s">
        <v>272</v>
      </c>
      <c r="C82" s="171" t="s">
        <v>273</v>
      </c>
      <c r="D82" s="170" t="s">
        <v>2</v>
      </c>
      <c r="E82" s="170">
        <v>3</v>
      </c>
      <c r="F82" s="172">
        <v>118.98</v>
      </c>
      <c r="G82" s="172">
        <v>9.7899999999999991</v>
      </c>
      <c r="H82" s="172">
        <v>128.77000000000001</v>
      </c>
      <c r="I82" s="41">
        <f t="shared" si="8"/>
        <v>386.31000000000006</v>
      </c>
    </row>
    <row r="83" spans="1:9" s="13" customFormat="1" ht="30" x14ac:dyDescent="0.2">
      <c r="A83" s="68" t="s">
        <v>310</v>
      </c>
      <c r="B83" s="170" t="s">
        <v>274</v>
      </c>
      <c r="C83" s="171" t="s">
        <v>275</v>
      </c>
      <c r="D83" s="170" t="s">
        <v>2</v>
      </c>
      <c r="E83" s="170">
        <v>1</v>
      </c>
      <c r="F83" s="172">
        <v>310.89999999999998</v>
      </c>
      <c r="G83" s="172">
        <v>16.32</v>
      </c>
      <c r="H83" s="172">
        <v>327.22000000000003</v>
      </c>
      <c r="I83" s="41">
        <f t="shared" si="8"/>
        <v>327.22000000000003</v>
      </c>
    </row>
    <row r="84" spans="1:9" s="13" customFormat="1" x14ac:dyDescent="0.2">
      <c r="A84" s="68" t="s">
        <v>311</v>
      </c>
      <c r="B84" s="170" t="s">
        <v>276</v>
      </c>
      <c r="C84" s="171" t="s">
        <v>277</v>
      </c>
      <c r="D84" s="170" t="s">
        <v>2</v>
      </c>
      <c r="E84" s="170">
        <v>10</v>
      </c>
      <c r="F84" s="172">
        <v>29.32</v>
      </c>
      <c r="G84" s="172">
        <v>4.47</v>
      </c>
      <c r="H84" s="172">
        <v>33.79</v>
      </c>
      <c r="I84" s="41">
        <f t="shared" si="8"/>
        <v>337.9</v>
      </c>
    </row>
    <row r="85" spans="1:9" s="13" customFormat="1" ht="45" x14ac:dyDescent="0.2">
      <c r="A85" s="68" t="s">
        <v>312</v>
      </c>
      <c r="B85" s="170" t="s">
        <v>231</v>
      </c>
      <c r="C85" s="171" t="s">
        <v>278</v>
      </c>
      <c r="D85" s="170" t="s">
        <v>0</v>
      </c>
      <c r="E85" s="170">
        <v>2.27</v>
      </c>
      <c r="F85" s="172">
        <v>87.61</v>
      </c>
      <c r="G85" s="172">
        <v>69.03</v>
      </c>
      <c r="H85" s="172">
        <v>156.63999999999999</v>
      </c>
      <c r="I85" s="41">
        <f t="shared" si="8"/>
        <v>355.57279999999997</v>
      </c>
    </row>
    <row r="86" spans="1:9" s="13" customFormat="1" ht="30" x14ac:dyDescent="0.2">
      <c r="A86" s="68" t="s">
        <v>313</v>
      </c>
      <c r="B86" s="176" t="s">
        <v>279</v>
      </c>
      <c r="C86" s="171" t="s">
        <v>285</v>
      </c>
      <c r="D86" s="170" t="s">
        <v>2</v>
      </c>
      <c r="E86" s="170">
        <v>4</v>
      </c>
      <c r="F86" s="172">
        <v>34.36</v>
      </c>
      <c r="G86" s="172">
        <v>16.34</v>
      </c>
      <c r="H86" s="172">
        <v>50.7</v>
      </c>
      <c r="I86" s="41">
        <f t="shared" si="8"/>
        <v>202.8</v>
      </c>
    </row>
    <row r="87" spans="1:9" s="13" customFormat="1" x14ac:dyDescent="0.2">
      <c r="A87" s="68" t="s">
        <v>314</v>
      </c>
      <c r="B87" s="176" t="s">
        <v>280</v>
      </c>
      <c r="C87" s="171" t="s">
        <v>288</v>
      </c>
      <c r="D87" s="170" t="s">
        <v>2</v>
      </c>
      <c r="E87" s="170"/>
      <c r="F87" s="172">
        <v>98.83</v>
      </c>
      <c r="G87" s="172">
        <v>18.16</v>
      </c>
      <c r="H87" s="172">
        <v>116.99</v>
      </c>
      <c r="I87" s="41">
        <f t="shared" si="8"/>
        <v>0</v>
      </c>
    </row>
    <row r="88" spans="1:9" s="13" customFormat="1" ht="30" x14ac:dyDescent="0.2">
      <c r="A88" s="68" t="s">
        <v>315</v>
      </c>
      <c r="B88" s="176" t="s">
        <v>281</v>
      </c>
      <c r="C88" s="171" t="s">
        <v>289</v>
      </c>
      <c r="D88" s="170" t="s">
        <v>2</v>
      </c>
      <c r="E88" s="170">
        <v>6</v>
      </c>
      <c r="F88" s="172">
        <v>23.07</v>
      </c>
      <c r="G88" s="172">
        <v>12.65</v>
      </c>
      <c r="H88" s="172">
        <v>35.72</v>
      </c>
      <c r="I88" s="41">
        <f t="shared" si="8"/>
        <v>214.32</v>
      </c>
    </row>
    <row r="89" spans="1:9" s="13" customFormat="1" x14ac:dyDescent="0.2">
      <c r="A89" s="68" t="s">
        <v>316</v>
      </c>
      <c r="B89" s="176" t="s">
        <v>282</v>
      </c>
      <c r="C89" s="171" t="s">
        <v>290</v>
      </c>
      <c r="D89" s="170" t="s">
        <v>2</v>
      </c>
      <c r="E89" s="170">
        <v>8</v>
      </c>
      <c r="F89" s="172">
        <v>25.5</v>
      </c>
      <c r="G89" s="172">
        <v>4.3899999999999997</v>
      </c>
      <c r="H89" s="172">
        <v>29.89</v>
      </c>
      <c r="I89" s="41">
        <f t="shared" si="8"/>
        <v>239.12</v>
      </c>
    </row>
    <row r="90" spans="1:9" s="13" customFormat="1" x14ac:dyDescent="0.2">
      <c r="A90" s="68" t="s">
        <v>317</v>
      </c>
      <c r="B90" s="176" t="s">
        <v>283</v>
      </c>
      <c r="C90" s="171" t="s">
        <v>291</v>
      </c>
      <c r="D90" s="170" t="s">
        <v>2</v>
      </c>
      <c r="E90" s="170">
        <v>3</v>
      </c>
      <c r="F90" s="172">
        <v>53.11</v>
      </c>
      <c r="G90" s="172">
        <v>7.26</v>
      </c>
      <c r="H90" s="172">
        <v>60.37</v>
      </c>
      <c r="I90" s="41">
        <f t="shared" si="8"/>
        <v>181.10999999999999</v>
      </c>
    </row>
    <row r="91" spans="1:9" s="13" customFormat="1" x14ac:dyDescent="0.2">
      <c r="A91" s="68" t="s">
        <v>318</v>
      </c>
      <c r="B91" s="176" t="s">
        <v>284</v>
      </c>
      <c r="C91" s="171" t="s">
        <v>292</v>
      </c>
      <c r="D91" s="170" t="s">
        <v>2</v>
      </c>
      <c r="E91" s="170">
        <v>5</v>
      </c>
      <c r="F91" s="172">
        <v>25.45</v>
      </c>
      <c r="G91" s="172">
        <v>7.26</v>
      </c>
      <c r="H91" s="172">
        <v>32.71</v>
      </c>
      <c r="I91" s="41">
        <f t="shared" si="8"/>
        <v>163.55000000000001</v>
      </c>
    </row>
    <row r="92" spans="1:9" s="13" customFormat="1" x14ac:dyDescent="0.2">
      <c r="A92" s="67">
        <v>14</v>
      </c>
      <c r="B92" s="25"/>
      <c r="C92" s="26" t="s">
        <v>293</v>
      </c>
      <c r="D92" s="27"/>
      <c r="E92" s="36"/>
      <c r="F92" s="36"/>
      <c r="G92" s="36"/>
      <c r="H92" s="37"/>
      <c r="I92" s="38">
        <f>SUM(I93:I109)</f>
        <v>36359.56</v>
      </c>
    </row>
    <row r="93" spans="1:9" s="13" customFormat="1" ht="30" x14ac:dyDescent="0.2">
      <c r="A93" s="68" t="s">
        <v>349</v>
      </c>
      <c r="B93" s="176" t="s">
        <v>319</v>
      </c>
      <c r="C93" s="171" t="s">
        <v>330</v>
      </c>
      <c r="D93" s="170" t="s">
        <v>2</v>
      </c>
      <c r="E93" s="170">
        <v>4</v>
      </c>
      <c r="F93" s="172">
        <v>194.27</v>
      </c>
      <c r="G93" s="172">
        <v>10.98</v>
      </c>
      <c r="H93" s="172">
        <v>205.25</v>
      </c>
      <c r="I93" s="41">
        <f>H93*E93</f>
        <v>821</v>
      </c>
    </row>
    <row r="94" spans="1:9" s="13" customFormat="1" x14ac:dyDescent="0.2">
      <c r="A94" s="68" t="s">
        <v>350</v>
      </c>
      <c r="B94" s="176" t="s">
        <v>320</v>
      </c>
      <c r="C94" s="171" t="s">
        <v>331</v>
      </c>
      <c r="D94" s="170" t="s">
        <v>2</v>
      </c>
      <c r="E94" s="170">
        <v>36</v>
      </c>
      <c r="F94" s="172">
        <v>4.71</v>
      </c>
      <c r="G94" s="172">
        <v>6.92</v>
      </c>
      <c r="H94" s="172">
        <v>11.63</v>
      </c>
      <c r="I94" s="41">
        <f t="shared" ref="I94:I109" si="9">H94*E94</f>
        <v>418.68</v>
      </c>
    </row>
    <row r="95" spans="1:9" s="13" customFormat="1" ht="30" x14ac:dyDescent="0.2">
      <c r="A95" s="68" t="s">
        <v>351</v>
      </c>
      <c r="B95" s="170" t="s">
        <v>332</v>
      </c>
      <c r="C95" s="171" t="s">
        <v>333</v>
      </c>
      <c r="D95" s="170" t="s">
        <v>3</v>
      </c>
      <c r="E95" s="170">
        <v>88</v>
      </c>
      <c r="F95" s="172">
        <v>3.23</v>
      </c>
      <c r="G95" s="172">
        <v>3.46</v>
      </c>
      <c r="H95" s="172">
        <v>6.69</v>
      </c>
      <c r="I95" s="41">
        <f t="shared" si="9"/>
        <v>588.72</v>
      </c>
    </row>
    <row r="96" spans="1:9" s="13" customFormat="1" x14ac:dyDescent="0.2">
      <c r="A96" s="68" t="s">
        <v>352</v>
      </c>
      <c r="B96" s="176" t="s">
        <v>321</v>
      </c>
      <c r="C96" s="171" t="s">
        <v>334</v>
      </c>
      <c r="D96" s="170" t="s">
        <v>195</v>
      </c>
      <c r="E96" s="170">
        <v>10</v>
      </c>
      <c r="F96" s="172">
        <v>5.28</v>
      </c>
      <c r="G96" s="172">
        <v>11.76</v>
      </c>
      <c r="H96" s="172">
        <v>17.04</v>
      </c>
      <c r="I96" s="41">
        <f t="shared" si="9"/>
        <v>170.39999999999998</v>
      </c>
    </row>
    <row r="97" spans="1:9" s="13" customFormat="1" x14ac:dyDescent="0.2">
      <c r="A97" s="68" t="s">
        <v>353</v>
      </c>
      <c r="B97" s="176" t="s">
        <v>322</v>
      </c>
      <c r="C97" s="171" t="s">
        <v>335</v>
      </c>
      <c r="D97" s="170" t="s">
        <v>195</v>
      </c>
      <c r="E97" s="170">
        <v>6</v>
      </c>
      <c r="F97" s="172">
        <v>7.23</v>
      </c>
      <c r="G97" s="172">
        <v>9.34</v>
      </c>
      <c r="H97" s="172">
        <v>16.57</v>
      </c>
      <c r="I97" s="41">
        <f t="shared" si="9"/>
        <v>99.42</v>
      </c>
    </row>
    <row r="98" spans="1:9" s="13" customFormat="1" x14ac:dyDescent="0.2">
      <c r="A98" s="68" t="s">
        <v>354</v>
      </c>
      <c r="B98" s="176" t="s">
        <v>323</v>
      </c>
      <c r="C98" s="171" t="s">
        <v>336</v>
      </c>
      <c r="D98" s="170" t="s">
        <v>195</v>
      </c>
      <c r="E98" s="170">
        <v>30</v>
      </c>
      <c r="F98" s="172">
        <v>11.21</v>
      </c>
      <c r="G98" s="172">
        <v>10.38</v>
      </c>
      <c r="H98" s="172">
        <v>21.59</v>
      </c>
      <c r="I98" s="41">
        <f t="shared" si="9"/>
        <v>647.70000000000005</v>
      </c>
    </row>
    <row r="99" spans="1:9" s="13" customFormat="1" x14ac:dyDescent="0.2">
      <c r="A99" s="68" t="s">
        <v>355</v>
      </c>
      <c r="B99" s="176" t="s">
        <v>324</v>
      </c>
      <c r="C99" s="171" t="s">
        <v>337</v>
      </c>
      <c r="D99" s="170" t="s">
        <v>195</v>
      </c>
      <c r="E99" s="170">
        <v>105</v>
      </c>
      <c r="F99" s="172">
        <v>13.38</v>
      </c>
      <c r="G99" s="172">
        <v>17.3</v>
      </c>
      <c r="H99" s="172">
        <v>30.68</v>
      </c>
      <c r="I99" s="41">
        <f t="shared" si="9"/>
        <v>3221.4</v>
      </c>
    </row>
    <row r="100" spans="1:9" s="13" customFormat="1" ht="30" x14ac:dyDescent="0.2">
      <c r="A100" s="68" t="s">
        <v>356</v>
      </c>
      <c r="B100" s="176" t="s">
        <v>325</v>
      </c>
      <c r="C100" s="171" t="s">
        <v>338</v>
      </c>
      <c r="D100" s="170" t="s">
        <v>2</v>
      </c>
      <c r="E100" s="170">
        <v>2</v>
      </c>
      <c r="F100" s="172">
        <v>8.16</v>
      </c>
      <c r="G100" s="172">
        <v>10.38</v>
      </c>
      <c r="H100" s="172">
        <v>18.54</v>
      </c>
      <c r="I100" s="41">
        <f t="shared" si="9"/>
        <v>37.08</v>
      </c>
    </row>
    <row r="101" spans="1:9" s="13" customFormat="1" x14ac:dyDescent="0.2">
      <c r="A101" s="68" t="s">
        <v>357</v>
      </c>
      <c r="B101" s="176" t="s">
        <v>326</v>
      </c>
      <c r="C101" s="171" t="s">
        <v>339</v>
      </c>
      <c r="D101" s="170" t="s">
        <v>3</v>
      </c>
      <c r="E101" s="170">
        <v>65</v>
      </c>
      <c r="F101" s="172">
        <v>25.42</v>
      </c>
      <c r="G101" s="172">
        <v>17.3</v>
      </c>
      <c r="H101" s="172">
        <v>42.72</v>
      </c>
      <c r="I101" s="41">
        <f t="shared" si="9"/>
        <v>2776.7999999999997</v>
      </c>
    </row>
    <row r="102" spans="1:9" s="13" customFormat="1" x14ac:dyDescent="0.2">
      <c r="A102" s="68" t="s">
        <v>358</v>
      </c>
      <c r="B102" s="176" t="s">
        <v>327</v>
      </c>
      <c r="C102" s="171" t="s">
        <v>340</v>
      </c>
      <c r="D102" s="170" t="s">
        <v>3</v>
      </c>
      <c r="E102" s="170">
        <v>10</v>
      </c>
      <c r="F102" s="172">
        <v>5.78</v>
      </c>
      <c r="G102" s="172">
        <v>24.22</v>
      </c>
      <c r="H102" s="172">
        <v>30</v>
      </c>
      <c r="I102" s="41">
        <f t="shared" si="9"/>
        <v>300</v>
      </c>
    </row>
    <row r="103" spans="1:9" s="13" customFormat="1" x14ac:dyDescent="0.2">
      <c r="A103" s="68" t="s">
        <v>359</v>
      </c>
      <c r="B103" s="176" t="s">
        <v>328</v>
      </c>
      <c r="C103" s="171" t="s">
        <v>341</v>
      </c>
      <c r="D103" s="170" t="s">
        <v>3</v>
      </c>
      <c r="E103" s="170">
        <v>134</v>
      </c>
      <c r="F103" s="172">
        <v>8.23</v>
      </c>
      <c r="G103" s="172">
        <v>20.75</v>
      </c>
      <c r="H103" s="172">
        <v>28.98</v>
      </c>
      <c r="I103" s="41">
        <f t="shared" si="9"/>
        <v>3883.32</v>
      </c>
    </row>
    <row r="104" spans="1:9" s="13" customFormat="1" x14ac:dyDescent="0.2">
      <c r="A104" s="68" t="s">
        <v>360</v>
      </c>
      <c r="B104" s="176" t="s">
        <v>329</v>
      </c>
      <c r="C104" s="171" t="s">
        <v>342</v>
      </c>
      <c r="D104" s="170" t="s">
        <v>3</v>
      </c>
      <c r="E104" s="170">
        <v>20</v>
      </c>
      <c r="F104" s="172">
        <v>4.47</v>
      </c>
      <c r="G104" s="172">
        <v>20.75</v>
      </c>
      <c r="H104" s="172">
        <v>25.22</v>
      </c>
      <c r="I104" s="41">
        <f t="shared" si="9"/>
        <v>504.4</v>
      </c>
    </row>
    <row r="105" spans="1:9" s="13" customFormat="1" x14ac:dyDescent="0.2">
      <c r="A105" s="68" t="s">
        <v>361</v>
      </c>
      <c r="B105" s="170" t="s">
        <v>345</v>
      </c>
      <c r="C105" s="171" t="s">
        <v>346</v>
      </c>
      <c r="D105" s="170" t="s">
        <v>3</v>
      </c>
      <c r="E105" s="170">
        <v>65</v>
      </c>
      <c r="F105" s="172">
        <v>1.73</v>
      </c>
      <c r="G105" s="172">
        <v>2.0699999999999998</v>
      </c>
      <c r="H105" s="172">
        <v>3.8</v>
      </c>
      <c r="I105" s="41">
        <f t="shared" si="9"/>
        <v>247</v>
      </c>
    </row>
    <row r="106" spans="1:9" s="13" customFormat="1" x14ac:dyDescent="0.2">
      <c r="A106" s="68" t="s">
        <v>362</v>
      </c>
      <c r="B106" s="170" t="s">
        <v>343</v>
      </c>
      <c r="C106" s="171" t="s">
        <v>344</v>
      </c>
      <c r="D106" s="170" t="s">
        <v>3</v>
      </c>
      <c r="E106" s="170">
        <v>75</v>
      </c>
      <c r="F106" s="172">
        <v>2.5499999999999998</v>
      </c>
      <c r="G106" s="172">
        <v>2.42</v>
      </c>
      <c r="H106" s="172">
        <v>4.97</v>
      </c>
      <c r="I106" s="41">
        <f t="shared" si="9"/>
        <v>372.75</v>
      </c>
    </row>
    <row r="107" spans="1:9" s="13" customFormat="1" x14ac:dyDescent="0.2">
      <c r="A107" s="68" t="s">
        <v>363</v>
      </c>
      <c r="B107" s="170" t="s">
        <v>347</v>
      </c>
      <c r="C107" s="171" t="s">
        <v>348</v>
      </c>
      <c r="D107" s="170" t="s">
        <v>3</v>
      </c>
      <c r="E107" s="170">
        <v>1200</v>
      </c>
      <c r="F107" s="172">
        <v>1.28</v>
      </c>
      <c r="G107" s="172">
        <v>1.72</v>
      </c>
      <c r="H107" s="172">
        <v>3</v>
      </c>
      <c r="I107" s="41">
        <f t="shared" si="9"/>
        <v>3600</v>
      </c>
    </row>
    <row r="108" spans="1:9" s="13" customFormat="1" ht="60" x14ac:dyDescent="0.2">
      <c r="A108" s="68" t="s">
        <v>366</v>
      </c>
      <c r="B108" s="170" t="s">
        <v>364</v>
      </c>
      <c r="C108" s="171" t="s">
        <v>365</v>
      </c>
      <c r="D108" s="170" t="s">
        <v>2</v>
      </c>
      <c r="E108" s="170">
        <v>1</v>
      </c>
      <c r="F108" s="172">
        <v>6621.79</v>
      </c>
      <c r="G108" s="172">
        <v>0</v>
      </c>
      <c r="H108" s="172">
        <v>6621.79</v>
      </c>
      <c r="I108" s="41">
        <f t="shared" si="9"/>
        <v>6621.79</v>
      </c>
    </row>
    <row r="109" spans="1:9" s="13" customFormat="1" ht="45" x14ac:dyDescent="0.2">
      <c r="A109" s="68" t="s">
        <v>369</v>
      </c>
      <c r="B109" s="170" t="s">
        <v>367</v>
      </c>
      <c r="C109" s="171" t="s">
        <v>368</v>
      </c>
      <c r="D109" s="170" t="s">
        <v>2</v>
      </c>
      <c r="E109" s="170">
        <v>35</v>
      </c>
      <c r="F109" s="172">
        <v>333.88</v>
      </c>
      <c r="G109" s="172">
        <v>10.38</v>
      </c>
      <c r="H109" s="172">
        <v>344.26</v>
      </c>
      <c r="I109" s="41">
        <f t="shared" si="9"/>
        <v>12049.1</v>
      </c>
    </row>
    <row r="110" spans="1:9" s="13" customFormat="1" x14ac:dyDescent="0.2">
      <c r="A110" s="67">
        <v>15</v>
      </c>
      <c r="B110" s="25"/>
      <c r="C110" s="26" t="s">
        <v>370</v>
      </c>
      <c r="D110" s="27"/>
      <c r="E110" s="36"/>
      <c r="F110" s="36"/>
      <c r="G110" s="36"/>
      <c r="H110" s="37"/>
      <c r="I110" s="38">
        <f>SUM(I111:I113)</f>
        <v>8490.0600000000013</v>
      </c>
    </row>
    <row r="111" spans="1:9" s="13" customFormat="1" ht="30" x14ac:dyDescent="0.2">
      <c r="A111" s="68" t="s">
        <v>377</v>
      </c>
      <c r="B111" s="170" t="s">
        <v>371</v>
      </c>
      <c r="C111" s="171" t="s">
        <v>372</v>
      </c>
      <c r="D111" s="170" t="s">
        <v>2</v>
      </c>
      <c r="E111" s="170">
        <v>3</v>
      </c>
      <c r="F111" s="172">
        <v>1629.25</v>
      </c>
      <c r="G111" s="172">
        <v>24.45</v>
      </c>
      <c r="H111" s="172">
        <v>1653.7</v>
      </c>
      <c r="I111" s="41">
        <f>H111*E111</f>
        <v>4961.1000000000004</v>
      </c>
    </row>
    <row r="112" spans="1:9" s="13" customFormat="1" x14ac:dyDescent="0.2">
      <c r="A112" s="68" t="s">
        <v>378</v>
      </c>
      <c r="B112" s="170" t="s">
        <v>373</v>
      </c>
      <c r="C112" s="171" t="s">
        <v>374</v>
      </c>
      <c r="D112" s="170" t="s">
        <v>2</v>
      </c>
      <c r="E112" s="170">
        <v>3</v>
      </c>
      <c r="F112" s="172">
        <v>56.04</v>
      </c>
      <c r="G112" s="172">
        <v>10.38</v>
      </c>
      <c r="H112" s="172">
        <v>66.42</v>
      </c>
      <c r="I112" s="41">
        <f t="shared" ref="I112:I113" si="10">H112*E112</f>
        <v>199.26</v>
      </c>
    </row>
    <row r="113" spans="1:9" s="13" customFormat="1" ht="30" x14ac:dyDescent="0.2">
      <c r="A113" s="68" t="s">
        <v>379</v>
      </c>
      <c r="B113" s="170" t="s">
        <v>375</v>
      </c>
      <c r="C113" s="171" t="s">
        <v>376</v>
      </c>
      <c r="D113" s="170" t="s">
        <v>2</v>
      </c>
      <c r="E113" s="170">
        <v>3</v>
      </c>
      <c r="F113" s="172">
        <v>1028.6500000000001</v>
      </c>
      <c r="G113" s="172">
        <v>81.25</v>
      </c>
      <c r="H113" s="172">
        <v>1109.9000000000001</v>
      </c>
      <c r="I113" s="41">
        <f t="shared" si="10"/>
        <v>3329.7000000000003</v>
      </c>
    </row>
    <row r="114" spans="1:9" s="13" customFormat="1" x14ac:dyDescent="0.2">
      <c r="A114" s="67">
        <v>16</v>
      </c>
      <c r="B114" s="25"/>
      <c r="C114" s="26" t="s">
        <v>380</v>
      </c>
      <c r="D114" s="27"/>
      <c r="E114" s="36"/>
      <c r="F114" s="36"/>
      <c r="G114" s="36"/>
      <c r="H114" s="37"/>
      <c r="I114" s="38">
        <f>SUM(I115:I123)</f>
        <v>13782.41</v>
      </c>
    </row>
    <row r="115" spans="1:9" s="13" customFormat="1" x14ac:dyDescent="0.2">
      <c r="A115" s="68" t="s">
        <v>395</v>
      </c>
      <c r="B115" s="176" t="s">
        <v>113</v>
      </c>
      <c r="C115" s="171" t="s">
        <v>394</v>
      </c>
      <c r="D115" s="170" t="s">
        <v>115</v>
      </c>
      <c r="E115" s="170">
        <v>1</v>
      </c>
      <c r="F115" s="172">
        <v>800</v>
      </c>
      <c r="G115" s="172"/>
      <c r="H115" s="172">
        <v>800</v>
      </c>
      <c r="I115" s="41">
        <f>H115*E115</f>
        <v>800</v>
      </c>
    </row>
    <row r="116" spans="1:9" s="13" customFormat="1" x14ac:dyDescent="0.2">
      <c r="A116" s="68" t="s">
        <v>396</v>
      </c>
      <c r="B116" s="176" t="s">
        <v>381</v>
      </c>
      <c r="C116" s="171" t="s">
        <v>387</v>
      </c>
      <c r="D116" s="170" t="s">
        <v>2</v>
      </c>
      <c r="E116" s="170">
        <v>1</v>
      </c>
      <c r="F116" s="172">
        <v>125.56</v>
      </c>
      <c r="G116" s="172">
        <v>121.43</v>
      </c>
      <c r="H116" s="172">
        <v>246.99</v>
      </c>
      <c r="I116" s="41">
        <f t="shared" ref="I116:I123" si="11">H116*E116</f>
        <v>246.99</v>
      </c>
    </row>
    <row r="117" spans="1:9" s="13" customFormat="1" x14ac:dyDescent="0.2">
      <c r="A117" s="68" t="s">
        <v>397</v>
      </c>
      <c r="B117" s="176" t="s">
        <v>382</v>
      </c>
      <c r="C117" s="171" t="s">
        <v>388</v>
      </c>
      <c r="D117" s="170" t="s">
        <v>2</v>
      </c>
      <c r="E117" s="170">
        <v>1</v>
      </c>
      <c r="F117" s="172">
        <v>98.97</v>
      </c>
      <c r="G117" s="172">
        <v>121.43</v>
      </c>
      <c r="H117" s="172">
        <v>220.4</v>
      </c>
      <c r="I117" s="41">
        <f t="shared" si="11"/>
        <v>220.4</v>
      </c>
    </row>
    <row r="118" spans="1:9" s="13" customFormat="1" x14ac:dyDescent="0.2">
      <c r="A118" s="68" t="s">
        <v>398</v>
      </c>
      <c r="B118" s="176" t="s">
        <v>383</v>
      </c>
      <c r="C118" s="171" t="s">
        <v>389</v>
      </c>
      <c r="D118" s="170" t="s">
        <v>2</v>
      </c>
      <c r="E118" s="170">
        <v>1</v>
      </c>
      <c r="F118" s="172">
        <v>97.36</v>
      </c>
      <c r="G118" s="172">
        <v>31.14</v>
      </c>
      <c r="H118" s="172">
        <v>128.5</v>
      </c>
      <c r="I118" s="41">
        <f t="shared" si="11"/>
        <v>128.5</v>
      </c>
    </row>
    <row r="119" spans="1:9" s="13" customFormat="1" x14ac:dyDescent="0.2">
      <c r="A119" s="68" t="s">
        <v>399</v>
      </c>
      <c r="B119" s="176" t="s">
        <v>327</v>
      </c>
      <c r="C119" s="171" t="s">
        <v>340</v>
      </c>
      <c r="D119" s="170" t="s">
        <v>3</v>
      </c>
      <c r="E119" s="170">
        <v>10</v>
      </c>
      <c r="F119" s="172">
        <v>5.78</v>
      </c>
      <c r="G119" s="172">
        <v>24.22</v>
      </c>
      <c r="H119" s="172">
        <v>30</v>
      </c>
      <c r="I119" s="41">
        <f t="shared" si="11"/>
        <v>300</v>
      </c>
    </row>
    <row r="120" spans="1:9" s="13" customFormat="1" x14ac:dyDescent="0.2">
      <c r="A120" s="68" t="s">
        <v>400</v>
      </c>
      <c r="B120" s="176" t="s">
        <v>384</v>
      </c>
      <c r="C120" s="171" t="s">
        <v>390</v>
      </c>
      <c r="D120" s="170" t="s">
        <v>3</v>
      </c>
      <c r="E120" s="170">
        <v>10</v>
      </c>
      <c r="F120" s="172">
        <v>13.79</v>
      </c>
      <c r="G120" s="172">
        <v>34.590000000000003</v>
      </c>
      <c r="H120" s="172">
        <v>48.38</v>
      </c>
      <c r="I120" s="41">
        <f t="shared" si="11"/>
        <v>483.8</v>
      </c>
    </row>
    <row r="121" spans="1:9" s="13" customFormat="1" x14ac:dyDescent="0.2">
      <c r="A121" s="68" t="s">
        <v>401</v>
      </c>
      <c r="B121" s="176" t="s">
        <v>385</v>
      </c>
      <c r="C121" s="171"/>
      <c r="D121" s="170"/>
      <c r="E121" s="132"/>
      <c r="F121" s="132"/>
      <c r="G121" s="132"/>
      <c r="H121" s="134"/>
      <c r="I121" s="41">
        <f t="shared" si="11"/>
        <v>0</v>
      </c>
    </row>
    <row r="122" spans="1:9" s="13" customFormat="1" x14ac:dyDescent="0.2">
      <c r="A122" s="68" t="s">
        <v>402</v>
      </c>
      <c r="B122" s="176" t="s">
        <v>386</v>
      </c>
      <c r="C122" s="171" t="s">
        <v>391</v>
      </c>
      <c r="D122" s="170" t="s">
        <v>3</v>
      </c>
      <c r="E122" s="170">
        <v>52</v>
      </c>
      <c r="F122" s="172">
        <v>8.7200000000000006</v>
      </c>
      <c r="G122" s="172">
        <v>31.14</v>
      </c>
      <c r="H122" s="172">
        <v>39.86</v>
      </c>
      <c r="I122" s="41">
        <f t="shared" si="11"/>
        <v>2072.7199999999998</v>
      </c>
    </row>
    <row r="123" spans="1:9" s="13" customFormat="1" ht="30" x14ac:dyDescent="0.2">
      <c r="A123" s="68" t="s">
        <v>403</v>
      </c>
      <c r="B123" s="170" t="s">
        <v>392</v>
      </c>
      <c r="C123" s="171" t="s">
        <v>393</v>
      </c>
      <c r="D123" s="170" t="s">
        <v>3</v>
      </c>
      <c r="E123" s="170">
        <v>200</v>
      </c>
      <c r="F123" s="172">
        <v>28.69</v>
      </c>
      <c r="G123" s="172">
        <v>18.96</v>
      </c>
      <c r="H123" s="172">
        <v>47.65</v>
      </c>
      <c r="I123" s="41">
        <f t="shared" si="11"/>
        <v>9530</v>
      </c>
    </row>
    <row r="124" spans="1:9" s="13" customFormat="1" x14ac:dyDescent="0.2">
      <c r="A124" s="67">
        <v>17</v>
      </c>
      <c r="B124" s="25"/>
      <c r="C124" s="26" t="s">
        <v>404</v>
      </c>
      <c r="D124" s="27"/>
      <c r="E124" s="36"/>
      <c r="F124" s="36"/>
      <c r="G124" s="36"/>
      <c r="H124" s="37"/>
      <c r="I124" s="38">
        <f>SUM(I125:I133)</f>
        <v>9940.5399999999991</v>
      </c>
    </row>
    <row r="125" spans="1:9" s="13" customFormat="1" ht="30" x14ac:dyDescent="0.2">
      <c r="A125" s="68" t="s">
        <v>421</v>
      </c>
      <c r="B125" s="176" t="s">
        <v>405</v>
      </c>
      <c r="C125" s="171" t="s">
        <v>413</v>
      </c>
      <c r="D125" s="170" t="s">
        <v>3</v>
      </c>
      <c r="E125" s="170">
        <v>161</v>
      </c>
      <c r="F125" s="172">
        <v>9.48</v>
      </c>
      <c r="G125" s="172">
        <v>17.3</v>
      </c>
      <c r="H125" s="172">
        <v>26.78</v>
      </c>
      <c r="I125" s="41">
        <f>H125*E125</f>
        <v>4311.58</v>
      </c>
    </row>
    <row r="126" spans="1:9" s="13" customFormat="1" x14ac:dyDescent="0.2">
      <c r="A126" s="68" t="s">
        <v>422</v>
      </c>
      <c r="B126" s="176" t="s">
        <v>406</v>
      </c>
      <c r="C126" s="171" t="s">
        <v>414</v>
      </c>
      <c r="D126" s="170" t="s">
        <v>2</v>
      </c>
      <c r="E126" s="170">
        <v>8</v>
      </c>
      <c r="F126" s="172">
        <v>12.16</v>
      </c>
      <c r="G126" s="172">
        <v>3.46</v>
      </c>
      <c r="H126" s="172">
        <v>15.62</v>
      </c>
      <c r="I126" s="41">
        <f t="shared" ref="I126:I133" si="12">H126*E126</f>
        <v>124.96</v>
      </c>
    </row>
    <row r="127" spans="1:9" s="13" customFormat="1" x14ac:dyDescent="0.2">
      <c r="A127" s="68" t="s">
        <v>423</v>
      </c>
      <c r="B127" s="176" t="s">
        <v>407</v>
      </c>
      <c r="C127" s="171" t="s">
        <v>415</v>
      </c>
      <c r="D127" s="170" t="s">
        <v>2</v>
      </c>
      <c r="E127" s="170">
        <v>8</v>
      </c>
      <c r="F127" s="172">
        <v>8.91</v>
      </c>
      <c r="G127" s="172">
        <v>3.46</v>
      </c>
      <c r="H127" s="172">
        <v>12.37</v>
      </c>
      <c r="I127" s="41">
        <f t="shared" si="12"/>
        <v>98.96</v>
      </c>
    </row>
    <row r="128" spans="1:9" s="13" customFormat="1" x14ac:dyDescent="0.2">
      <c r="A128" s="68" t="s">
        <v>424</v>
      </c>
      <c r="B128" s="176" t="s">
        <v>408</v>
      </c>
      <c r="C128" s="171" t="s">
        <v>416</v>
      </c>
      <c r="D128" s="170" t="s">
        <v>2</v>
      </c>
      <c r="E128" s="170">
        <v>12</v>
      </c>
      <c r="F128" s="172">
        <v>74.23</v>
      </c>
      <c r="G128" s="172">
        <v>17.3</v>
      </c>
      <c r="H128" s="172">
        <v>91.53</v>
      </c>
      <c r="I128" s="41">
        <f t="shared" si="12"/>
        <v>1098.3600000000001</v>
      </c>
    </row>
    <row r="129" spans="1:9" s="13" customFormat="1" x14ac:dyDescent="0.2">
      <c r="A129" s="68" t="s">
        <v>425</v>
      </c>
      <c r="B129" s="176" t="s">
        <v>409</v>
      </c>
      <c r="C129" s="171" t="s">
        <v>417</v>
      </c>
      <c r="D129" s="170" t="s">
        <v>2</v>
      </c>
      <c r="E129" s="170">
        <v>14</v>
      </c>
      <c r="F129" s="172">
        <v>3.04</v>
      </c>
      <c r="G129" s="172">
        <v>3.46</v>
      </c>
      <c r="H129" s="172">
        <v>6.5</v>
      </c>
      <c r="I129" s="41">
        <f t="shared" si="12"/>
        <v>91</v>
      </c>
    </row>
    <row r="130" spans="1:9" s="13" customFormat="1" x14ac:dyDescent="0.2">
      <c r="A130" s="68" t="s">
        <v>426</v>
      </c>
      <c r="B130" s="176" t="s">
        <v>410</v>
      </c>
      <c r="C130" s="171" t="s">
        <v>418</v>
      </c>
      <c r="D130" s="170" t="s">
        <v>2</v>
      </c>
      <c r="E130" s="170">
        <v>8</v>
      </c>
      <c r="F130" s="172">
        <v>3.56</v>
      </c>
      <c r="G130" s="172">
        <v>3.46</v>
      </c>
      <c r="H130" s="172">
        <v>7.02</v>
      </c>
      <c r="I130" s="41">
        <f t="shared" si="12"/>
        <v>56.16</v>
      </c>
    </row>
    <row r="131" spans="1:9" s="13" customFormat="1" ht="30" x14ac:dyDescent="0.2">
      <c r="A131" s="68" t="s">
        <v>427</v>
      </c>
      <c r="B131" s="170" t="s">
        <v>392</v>
      </c>
      <c r="C131" s="171" t="s">
        <v>393</v>
      </c>
      <c r="D131" s="170" t="s">
        <v>3</v>
      </c>
      <c r="E131" s="170">
        <v>8</v>
      </c>
      <c r="F131" s="172">
        <v>28.69</v>
      </c>
      <c r="G131" s="172">
        <v>18.96</v>
      </c>
      <c r="H131" s="172">
        <v>47.65</v>
      </c>
      <c r="I131" s="41">
        <f t="shared" si="12"/>
        <v>381.2</v>
      </c>
    </row>
    <row r="132" spans="1:9" s="13" customFormat="1" x14ac:dyDescent="0.2">
      <c r="A132" s="68" t="s">
        <v>428</v>
      </c>
      <c r="B132" s="176" t="s">
        <v>411</v>
      </c>
      <c r="C132" s="171" t="s">
        <v>419</v>
      </c>
      <c r="D132" s="170" t="s">
        <v>3</v>
      </c>
      <c r="E132" s="170">
        <v>24</v>
      </c>
      <c r="F132" s="172">
        <v>12.03</v>
      </c>
      <c r="G132" s="172">
        <v>5.2</v>
      </c>
      <c r="H132" s="172">
        <v>17.23</v>
      </c>
      <c r="I132" s="41">
        <f t="shared" si="12"/>
        <v>413.52</v>
      </c>
    </row>
    <row r="133" spans="1:9" s="13" customFormat="1" x14ac:dyDescent="0.2">
      <c r="A133" s="68" t="s">
        <v>429</v>
      </c>
      <c r="B133" s="176" t="s">
        <v>412</v>
      </c>
      <c r="C133" s="171" t="s">
        <v>420</v>
      </c>
      <c r="D133" s="170" t="s">
        <v>3</v>
      </c>
      <c r="E133" s="170">
        <v>120</v>
      </c>
      <c r="F133" s="172">
        <v>21.12</v>
      </c>
      <c r="G133" s="172">
        <v>6.92</v>
      </c>
      <c r="H133" s="172">
        <v>28.04</v>
      </c>
      <c r="I133" s="41">
        <f t="shared" si="12"/>
        <v>3364.7999999999997</v>
      </c>
    </row>
    <row r="134" spans="1:9" s="13" customFormat="1" x14ac:dyDescent="0.2">
      <c r="A134" s="67">
        <v>18</v>
      </c>
      <c r="B134" s="25"/>
      <c r="C134" s="26" t="s">
        <v>430</v>
      </c>
      <c r="D134" s="27"/>
      <c r="E134" s="36"/>
      <c r="F134" s="36"/>
      <c r="G134" s="36"/>
      <c r="H134" s="37"/>
      <c r="I134" s="38">
        <f>I135</f>
        <v>25948</v>
      </c>
    </row>
    <row r="135" spans="1:9" s="13" customFormat="1" ht="30" x14ac:dyDescent="0.2">
      <c r="A135" s="68" t="s">
        <v>432</v>
      </c>
      <c r="B135" s="178" t="s">
        <v>364</v>
      </c>
      <c r="C135" s="171" t="s">
        <v>431</v>
      </c>
      <c r="D135" s="170" t="s">
        <v>195</v>
      </c>
      <c r="E135" s="132">
        <v>1</v>
      </c>
      <c r="F135" s="132">
        <v>25948</v>
      </c>
      <c r="G135" s="132"/>
      <c r="H135" s="134">
        <v>25948</v>
      </c>
      <c r="I135" s="41">
        <f>H135*E135</f>
        <v>25948</v>
      </c>
    </row>
    <row r="136" spans="1:9" s="13" customFormat="1" x14ac:dyDescent="0.2">
      <c r="A136" s="67">
        <v>19</v>
      </c>
      <c r="B136" s="25"/>
      <c r="C136" s="26" t="s">
        <v>433</v>
      </c>
      <c r="D136" s="27"/>
      <c r="E136" s="36"/>
      <c r="F136" s="36"/>
      <c r="G136" s="36"/>
      <c r="H136" s="37"/>
      <c r="I136" s="38"/>
    </row>
    <row r="137" spans="1:9" s="13" customFormat="1" x14ac:dyDescent="0.2">
      <c r="A137" s="67"/>
      <c r="B137" s="25"/>
      <c r="C137" s="26" t="s">
        <v>480</v>
      </c>
      <c r="D137" s="27"/>
      <c r="E137" s="36"/>
      <c r="F137" s="36"/>
      <c r="G137" s="36"/>
      <c r="H137" s="37"/>
      <c r="I137" s="38">
        <f>SUM(I138:I165)</f>
        <v>16885.770000000004</v>
      </c>
    </row>
    <row r="138" spans="1:9" s="13" customFormat="1" ht="30" x14ac:dyDescent="0.2">
      <c r="A138" s="68" t="s">
        <v>450</v>
      </c>
      <c r="B138" s="176" t="s">
        <v>434</v>
      </c>
      <c r="C138" s="171" t="s">
        <v>442</v>
      </c>
      <c r="D138" s="170" t="s">
        <v>2</v>
      </c>
      <c r="E138" s="170">
        <v>20</v>
      </c>
      <c r="F138" s="172">
        <v>54.08</v>
      </c>
      <c r="G138" s="172">
        <v>16.34</v>
      </c>
      <c r="H138" s="172">
        <v>70.42</v>
      </c>
      <c r="I138" s="41">
        <f>H138*E138</f>
        <v>1408.4</v>
      </c>
    </row>
    <row r="139" spans="1:9" s="13" customFormat="1" x14ac:dyDescent="0.2">
      <c r="A139" s="68" t="s">
        <v>451</v>
      </c>
      <c r="B139" s="176" t="s">
        <v>435</v>
      </c>
      <c r="C139" s="171" t="s">
        <v>443</v>
      </c>
      <c r="D139" s="170" t="s">
        <v>2</v>
      </c>
      <c r="E139" s="170">
        <v>5</v>
      </c>
      <c r="F139" s="172">
        <v>86.98</v>
      </c>
      <c r="G139" s="172">
        <v>45.39</v>
      </c>
      <c r="H139" s="172">
        <v>132.37</v>
      </c>
      <c r="I139" s="41">
        <f t="shared" ref="I139:I165" si="13">H139*E139</f>
        <v>661.85</v>
      </c>
    </row>
    <row r="140" spans="1:9" s="13" customFormat="1" x14ac:dyDescent="0.2">
      <c r="A140" s="68" t="s">
        <v>452</v>
      </c>
      <c r="B140" s="176" t="s">
        <v>436</v>
      </c>
      <c r="C140" s="171" t="s">
        <v>445</v>
      </c>
      <c r="D140" s="170" t="s">
        <v>2</v>
      </c>
      <c r="E140" s="170">
        <v>4</v>
      </c>
      <c r="F140" s="172">
        <v>193.58</v>
      </c>
      <c r="G140" s="172">
        <v>54.47</v>
      </c>
      <c r="H140" s="172">
        <v>248.05</v>
      </c>
      <c r="I140" s="41">
        <f t="shared" si="13"/>
        <v>992.2</v>
      </c>
    </row>
    <row r="141" spans="1:9" s="13" customFormat="1" x14ac:dyDescent="0.2">
      <c r="A141" s="68" t="s">
        <v>453</v>
      </c>
      <c r="B141" s="176" t="s">
        <v>437</v>
      </c>
      <c r="C141" s="171" t="s">
        <v>444</v>
      </c>
      <c r="D141" s="170" t="s">
        <v>2</v>
      </c>
      <c r="E141" s="170">
        <v>6</v>
      </c>
      <c r="F141" s="172">
        <v>34.159999999999997</v>
      </c>
      <c r="G141" s="172">
        <v>21.79</v>
      </c>
      <c r="H141" s="172">
        <v>55.95</v>
      </c>
      <c r="I141" s="41">
        <f t="shared" si="13"/>
        <v>335.70000000000005</v>
      </c>
    </row>
    <row r="142" spans="1:9" s="13" customFormat="1" ht="30" x14ac:dyDescent="0.2">
      <c r="A142" s="68" t="s">
        <v>454</v>
      </c>
      <c r="B142" s="176" t="s">
        <v>438</v>
      </c>
      <c r="C142" s="171" t="s">
        <v>446</v>
      </c>
      <c r="D142" s="170" t="s">
        <v>3</v>
      </c>
      <c r="E142" s="170">
        <v>92</v>
      </c>
      <c r="F142" s="172">
        <v>3.49</v>
      </c>
      <c r="G142" s="172">
        <v>18.16</v>
      </c>
      <c r="H142" s="172">
        <v>21.65</v>
      </c>
      <c r="I142" s="41">
        <f t="shared" si="13"/>
        <v>1991.8</v>
      </c>
    </row>
    <row r="143" spans="1:9" s="13" customFormat="1" x14ac:dyDescent="0.2">
      <c r="A143" s="68" t="s">
        <v>455</v>
      </c>
      <c r="B143" s="176" t="s">
        <v>439</v>
      </c>
      <c r="C143" s="171" t="s">
        <v>447</v>
      </c>
      <c r="D143" s="170" t="s">
        <v>3</v>
      </c>
      <c r="E143" s="170">
        <v>32</v>
      </c>
      <c r="F143" s="172">
        <v>8.0500000000000007</v>
      </c>
      <c r="G143" s="172">
        <v>18.16</v>
      </c>
      <c r="H143" s="172">
        <v>26.21</v>
      </c>
      <c r="I143" s="41">
        <f t="shared" si="13"/>
        <v>838.72</v>
      </c>
    </row>
    <row r="144" spans="1:9" s="13" customFormat="1" ht="30" x14ac:dyDescent="0.2">
      <c r="A144" s="68" t="s">
        <v>456</v>
      </c>
      <c r="B144" s="176" t="s">
        <v>440</v>
      </c>
      <c r="C144" s="171" t="s">
        <v>448</v>
      </c>
      <c r="D144" s="170" t="s">
        <v>3</v>
      </c>
      <c r="E144" s="170">
        <v>28</v>
      </c>
      <c r="F144" s="172">
        <v>11.86</v>
      </c>
      <c r="G144" s="172">
        <v>21.79</v>
      </c>
      <c r="H144" s="172">
        <v>33.65</v>
      </c>
      <c r="I144" s="41">
        <f t="shared" si="13"/>
        <v>942.19999999999993</v>
      </c>
    </row>
    <row r="145" spans="1:9" s="13" customFormat="1" x14ac:dyDescent="0.2">
      <c r="A145" s="68" t="s">
        <v>457</v>
      </c>
      <c r="B145" s="176" t="s">
        <v>441</v>
      </c>
      <c r="C145" s="171" t="s">
        <v>449</v>
      </c>
      <c r="D145" s="170" t="s">
        <v>3</v>
      </c>
      <c r="E145" s="170">
        <v>36</v>
      </c>
      <c r="F145" s="172">
        <v>21.1</v>
      </c>
      <c r="G145" s="172">
        <v>25.42</v>
      </c>
      <c r="H145" s="172">
        <v>46.52</v>
      </c>
      <c r="I145" s="41">
        <f t="shared" si="13"/>
        <v>1674.72</v>
      </c>
    </row>
    <row r="146" spans="1:9" s="13" customFormat="1" ht="30" x14ac:dyDescent="0.2">
      <c r="A146" s="68" t="s">
        <v>481</v>
      </c>
      <c r="B146" s="178" t="s">
        <v>221</v>
      </c>
      <c r="C146" s="171" t="s">
        <v>458</v>
      </c>
      <c r="D146" s="170" t="s">
        <v>115</v>
      </c>
      <c r="E146" s="132">
        <v>2</v>
      </c>
      <c r="F146" s="132">
        <v>7.94</v>
      </c>
      <c r="G146" s="132"/>
      <c r="H146" s="134">
        <v>7.94</v>
      </c>
      <c r="I146" s="41">
        <f t="shared" si="13"/>
        <v>15.88</v>
      </c>
    </row>
    <row r="147" spans="1:9" s="13" customFormat="1" ht="30" x14ac:dyDescent="0.2">
      <c r="A147" s="68" t="s">
        <v>482</v>
      </c>
      <c r="B147" s="178" t="s">
        <v>221</v>
      </c>
      <c r="C147" s="171" t="s">
        <v>459</v>
      </c>
      <c r="D147" s="170" t="s">
        <v>115</v>
      </c>
      <c r="E147" s="132">
        <v>3</v>
      </c>
      <c r="F147" s="132">
        <v>8.8800000000000008</v>
      </c>
      <c r="G147" s="132"/>
      <c r="H147" s="134">
        <v>8.8800000000000008</v>
      </c>
      <c r="I147" s="41">
        <f t="shared" si="13"/>
        <v>26.64</v>
      </c>
    </row>
    <row r="148" spans="1:9" s="13" customFormat="1" ht="30" x14ac:dyDescent="0.2">
      <c r="A148" s="68" t="s">
        <v>483</v>
      </c>
      <c r="B148" s="178" t="s">
        <v>221</v>
      </c>
      <c r="C148" s="171" t="s">
        <v>460</v>
      </c>
      <c r="D148" s="170" t="s">
        <v>115</v>
      </c>
      <c r="E148" s="132">
        <v>4</v>
      </c>
      <c r="F148" s="132">
        <v>12.86</v>
      </c>
      <c r="G148" s="132"/>
      <c r="H148" s="134">
        <v>12.86</v>
      </c>
      <c r="I148" s="41">
        <f t="shared" si="13"/>
        <v>51.44</v>
      </c>
    </row>
    <row r="149" spans="1:9" s="13" customFormat="1" ht="30" x14ac:dyDescent="0.2">
      <c r="A149" s="68" t="s">
        <v>484</v>
      </c>
      <c r="B149" s="178" t="s">
        <v>221</v>
      </c>
      <c r="C149" s="171" t="s">
        <v>461</v>
      </c>
      <c r="D149" s="170" t="s">
        <v>115</v>
      </c>
      <c r="E149" s="132">
        <v>2</v>
      </c>
      <c r="F149" s="132">
        <v>17.329999999999998</v>
      </c>
      <c r="G149" s="132"/>
      <c r="H149" s="134">
        <v>17.329999999999998</v>
      </c>
      <c r="I149" s="41">
        <f t="shared" si="13"/>
        <v>34.659999999999997</v>
      </c>
    </row>
    <row r="150" spans="1:9" s="13" customFormat="1" ht="30" x14ac:dyDescent="0.2">
      <c r="A150" s="68" t="s">
        <v>485</v>
      </c>
      <c r="B150" s="178" t="s">
        <v>221</v>
      </c>
      <c r="C150" s="171" t="s">
        <v>462</v>
      </c>
      <c r="D150" s="170" t="s">
        <v>115</v>
      </c>
      <c r="E150" s="132">
        <v>10</v>
      </c>
      <c r="F150" s="132">
        <v>7.37</v>
      </c>
      <c r="G150" s="132"/>
      <c r="H150" s="134">
        <v>7.37</v>
      </c>
      <c r="I150" s="41">
        <f t="shared" si="13"/>
        <v>73.7</v>
      </c>
    </row>
    <row r="151" spans="1:9" s="13" customFormat="1" ht="30" x14ac:dyDescent="0.2">
      <c r="A151" s="68" t="s">
        <v>486</v>
      </c>
      <c r="B151" s="178" t="s">
        <v>221</v>
      </c>
      <c r="C151" s="171" t="s">
        <v>463</v>
      </c>
      <c r="D151" s="170" t="s">
        <v>115</v>
      </c>
      <c r="E151" s="132">
        <v>4</v>
      </c>
      <c r="F151" s="132">
        <v>8.76</v>
      </c>
      <c r="G151" s="132"/>
      <c r="H151" s="134">
        <v>8.76</v>
      </c>
      <c r="I151" s="41">
        <f t="shared" si="13"/>
        <v>35.04</v>
      </c>
    </row>
    <row r="152" spans="1:9" s="13" customFormat="1" ht="30" x14ac:dyDescent="0.2">
      <c r="A152" s="68" t="s">
        <v>487</v>
      </c>
      <c r="B152" s="178" t="s">
        <v>221</v>
      </c>
      <c r="C152" s="171" t="s">
        <v>464</v>
      </c>
      <c r="D152" s="170" t="s">
        <v>115</v>
      </c>
      <c r="E152" s="132">
        <v>8</v>
      </c>
      <c r="F152" s="132">
        <v>13.22</v>
      </c>
      <c r="G152" s="132"/>
      <c r="H152" s="134">
        <v>13.22</v>
      </c>
      <c r="I152" s="41">
        <f t="shared" si="13"/>
        <v>105.76</v>
      </c>
    </row>
    <row r="153" spans="1:9" s="13" customFormat="1" ht="30" x14ac:dyDescent="0.2">
      <c r="A153" s="68" t="s">
        <v>488</v>
      </c>
      <c r="B153" s="178" t="s">
        <v>221</v>
      </c>
      <c r="C153" s="171" t="s">
        <v>465</v>
      </c>
      <c r="D153" s="170" t="s">
        <v>115</v>
      </c>
      <c r="E153" s="132">
        <v>5</v>
      </c>
      <c r="F153" s="132">
        <v>25.88</v>
      </c>
      <c r="G153" s="132"/>
      <c r="H153" s="134">
        <v>25.88</v>
      </c>
      <c r="I153" s="41">
        <f t="shared" si="13"/>
        <v>129.4</v>
      </c>
    </row>
    <row r="154" spans="1:9" s="13" customFormat="1" ht="30" x14ac:dyDescent="0.2">
      <c r="A154" s="68" t="s">
        <v>489</v>
      </c>
      <c r="B154" s="178" t="s">
        <v>221</v>
      </c>
      <c r="C154" s="171" t="s">
        <v>466</v>
      </c>
      <c r="D154" s="170" t="s">
        <v>115</v>
      </c>
      <c r="E154" s="132">
        <v>5</v>
      </c>
      <c r="F154" s="132">
        <v>10.34</v>
      </c>
      <c r="G154" s="132"/>
      <c r="H154" s="132">
        <v>10.34</v>
      </c>
      <c r="I154" s="41">
        <f t="shared" si="13"/>
        <v>51.7</v>
      </c>
    </row>
    <row r="155" spans="1:9" s="13" customFormat="1" ht="30" x14ac:dyDescent="0.2">
      <c r="A155" s="68" t="s">
        <v>490</v>
      </c>
      <c r="B155" s="178" t="s">
        <v>221</v>
      </c>
      <c r="C155" s="171" t="s">
        <v>467</v>
      </c>
      <c r="D155" s="170" t="s">
        <v>115</v>
      </c>
      <c r="E155" s="132">
        <v>8</v>
      </c>
      <c r="F155" s="132">
        <v>9.4600000000000009</v>
      </c>
      <c r="G155" s="132"/>
      <c r="H155" s="132">
        <v>9.4600000000000009</v>
      </c>
      <c r="I155" s="41">
        <f t="shared" si="13"/>
        <v>75.680000000000007</v>
      </c>
    </row>
    <row r="156" spans="1:9" s="13" customFormat="1" ht="30" x14ac:dyDescent="0.2">
      <c r="A156" s="68" t="s">
        <v>491</v>
      </c>
      <c r="B156" s="178" t="s">
        <v>221</v>
      </c>
      <c r="C156" s="171" t="s">
        <v>468</v>
      </c>
      <c r="D156" s="170" t="s">
        <v>115</v>
      </c>
      <c r="E156" s="132">
        <v>3</v>
      </c>
      <c r="F156" s="132">
        <v>2.5099999999999998</v>
      </c>
      <c r="G156" s="132"/>
      <c r="H156" s="132">
        <v>2.5099999999999998</v>
      </c>
      <c r="I156" s="41">
        <f t="shared" si="13"/>
        <v>7.5299999999999994</v>
      </c>
    </row>
    <row r="157" spans="1:9" s="13" customFormat="1" ht="30" x14ac:dyDescent="0.2">
      <c r="A157" s="68" t="s">
        <v>492</v>
      </c>
      <c r="B157" s="178" t="s">
        <v>221</v>
      </c>
      <c r="C157" s="171" t="s">
        <v>469</v>
      </c>
      <c r="D157" s="170" t="s">
        <v>115</v>
      </c>
      <c r="E157" s="132">
        <v>12</v>
      </c>
      <c r="F157" s="132">
        <v>2.61</v>
      </c>
      <c r="G157" s="132"/>
      <c r="H157" s="132">
        <v>2.61</v>
      </c>
      <c r="I157" s="41">
        <f t="shared" si="13"/>
        <v>31.32</v>
      </c>
    </row>
    <row r="158" spans="1:9" s="13" customFormat="1" ht="30" x14ac:dyDescent="0.2">
      <c r="A158" s="68" t="s">
        <v>493</v>
      </c>
      <c r="B158" s="178" t="s">
        <v>221</v>
      </c>
      <c r="C158" s="171" t="s">
        <v>470</v>
      </c>
      <c r="D158" s="170" t="s">
        <v>115</v>
      </c>
      <c r="E158" s="132">
        <v>2</v>
      </c>
      <c r="F158" s="132">
        <v>3.06</v>
      </c>
      <c r="G158" s="132"/>
      <c r="H158" s="132">
        <v>3.06</v>
      </c>
      <c r="I158" s="41">
        <f t="shared" si="13"/>
        <v>6.12</v>
      </c>
    </row>
    <row r="159" spans="1:9" s="13" customFormat="1" ht="30" x14ac:dyDescent="0.2">
      <c r="A159" s="68" t="s">
        <v>494</v>
      </c>
      <c r="B159" s="178" t="s">
        <v>221</v>
      </c>
      <c r="C159" s="171" t="s">
        <v>471</v>
      </c>
      <c r="D159" s="170" t="s">
        <v>115</v>
      </c>
      <c r="E159" s="132">
        <v>3</v>
      </c>
      <c r="F159" s="132">
        <v>4.42</v>
      </c>
      <c r="G159" s="132"/>
      <c r="H159" s="132">
        <v>4.42</v>
      </c>
      <c r="I159" s="41">
        <f t="shared" si="13"/>
        <v>13.26</v>
      </c>
    </row>
    <row r="160" spans="1:9" s="13" customFormat="1" ht="30" x14ac:dyDescent="0.2">
      <c r="A160" s="68" t="s">
        <v>495</v>
      </c>
      <c r="B160" s="178" t="s">
        <v>221</v>
      </c>
      <c r="C160" s="171" t="s">
        <v>472</v>
      </c>
      <c r="D160" s="170" t="s">
        <v>115</v>
      </c>
      <c r="E160" s="132">
        <v>6</v>
      </c>
      <c r="F160" s="132">
        <v>8.26</v>
      </c>
      <c r="G160" s="132"/>
      <c r="H160" s="132">
        <v>8.26</v>
      </c>
      <c r="I160" s="41">
        <f t="shared" si="13"/>
        <v>49.56</v>
      </c>
    </row>
    <row r="161" spans="1:9" s="13" customFormat="1" ht="30" x14ac:dyDescent="0.2">
      <c r="A161" s="68" t="s">
        <v>496</v>
      </c>
      <c r="B161" s="178" t="s">
        <v>221</v>
      </c>
      <c r="C161" s="171" t="s">
        <v>473</v>
      </c>
      <c r="D161" s="170" t="s">
        <v>115</v>
      </c>
      <c r="E161" s="132">
        <v>30</v>
      </c>
      <c r="F161" s="132">
        <v>6.4</v>
      </c>
      <c r="G161" s="132"/>
      <c r="H161" s="132">
        <v>6.4</v>
      </c>
      <c r="I161" s="41">
        <f t="shared" si="13"/>
        <v>192</v>
      </c>
    </row>
    <row r="162" spans="1:9" s="13" customFormat="1" ht="30" x14ac:dyDescent="0.2">
      <c r="A162" s="68" t="s">
        <v>497</v>
      </c>
      <c r="B162" s="178" t="s">
        <v>221</v>
      </c>
      <c r="C162" s="171" t="s">
        <v>474</v>
      </c>
      <c r="D162" s="170" t="s">
        <v>115</v>
      </c>
      <c r="E162" s="132">
        <v>3</v>
      </c>
      <c r="F162" s="132">
        <v>24.63</v>
      </c>
      <c r="G162" s="132"/>
      <c r="H162" s="132">
        <v>24.63</v>
      </c>
      <c r="I162" s="41">
        <f t="shared" si="13"/>
        <v>73.89</v>
      </c>
    </row>
    <row r="163" spans="1:9" s="13" customFormat="1" ht="30" x14ac:dyDescent="0.2">
      <c r="A163" s="68" t="s">
        <v>498</v>
      </c>
      <c r="B163" s="178" t="s">
        <v>221</v>
      </c>
      <c r="C163" s="171" t="s">
        <v>475</v>
      </c>
      <c r="D163" s="170" t="s">
        <v>115</v>
      </c>
      <c r="E163" s="132">
        <v>4</v>
      </c>
      <c r="F163" s="132">
        <v>24.63</v>
      </c>
      <c r="G163" s="132"/>
      <c r="H163" s="132">
        <v>24.63</v>
      </c>
      <c r="I163" s="41">
        <f t="shared" si="13"/>
        <v>98.52</v>
      </c>
    </row>
    <row r="164" spans="1:9" s="13" customFormat="1" x14ac:dyDescent="0.2">
      <c r="A164" s="68" t="s">
        <v>499</v>
      </c>
      <c r="B164" s="176" t="s">
        <v>476</v>
      </c>
      <c r="C164" s="171" t="s">
        <v>478</v>
      </c>
      <c r="D164" s="170" t="s">
        <v>195</v>
      </c>
      <c r="E164" s="172">
        <v>4</v>
      </c>
      <c r="F164" s="172">
        <v>1627.66</v>
      </c>
      <c r="G164" s="172">
        <v>50.61</v>
      </c>
      <c r="H164" s="172">
        <v>1678.27</v>
      </c>
      <c r="I164" s="41">
        <f t="shared" si="13"/>
        <v>6713.08</v>
      </c>
    </row>
    <row r="165" spans="1:9" s="13" customFormat="1" x14ac:dyDescent="0.2">
      <c r="A165" s="68" t="s">
        <v>500</v>
      </c>
      <c r="B165" s="176" t="s">
        <v>477</v>
      </c>
      <c r="C165" s="171" t="s">
        <v>479</v>
      </c>
      <c r="D165" s="170" t="s">
        <v>2</v>
      </c>
      <c r="E165" s="170">
        <v>2</v>
      </c>
      <c r="F165" s="172">
        <v>111.16</v>
      </c>
      <c r="G165" s="172">
        <v>16.34</v>
      </c>
      <c r="H165" s="172">
        <v>127.5</v>
      </c>
      <c r="I165" s="41">
        <f t="shared" si="13"/>
        <v>255</v>
      </c>
    </row>
    <row r="166" spans="1:9" s="13" customFormat="1" x14ac:dyDescent="0.2">
      <c r="A166" s="67">
        <v>20</v>
      </c>
      <c r="B166" s="25"/>
      <c r="C166" s="26" t="s">
        <v>501</v>
      </c>
      <c r="D166" s="27"/>
      <c r="E166" s="36"/>
      <c r="F166" s="36"/>
      <c r="G166" s="36"/>
      <c r="H166" s="37"/>
      <c r="I166" s="38">
        <f>SUM(I167:I168)</f>
        <v>10162.48</v>
      </c>
    </row>
    <row r="167" spans="1:9" s="13" customFormat="1" ht="30" x14ac:dyDescent="0.2">
      <c r="A167" s="68" t="s">
        <v>505</v>
      </c>
      <c r="B167" s="191" t="s">
        <v>113</v>
      </c>
      <c r="C167" s="192" t="s">
        <v>621</v>
      </c>
      <c r="D167" s="191" t="s">
        <v>115</v>
      </c>
      <c r="E167" s="193">
        <v>4</v>
      </c>
      <c r="F167" s="194">
        <v>1508</v>
      </c>
      <c r="G167" s="193"/>
      <c r="H167" s="193">
        <v>1508</v>
      </c>
      <c r="I167" s="195">
        <f>H167*E167</f>
        <v>6032</v>
      </c>
    </row>
    <row r="168" spans="1:9" s="13" customFormat="1" ht="30" x14ac:dyDescent="0.2">
      <c r="A168" s="68" t="s">
        <v>506</v>
      </c>
      <c r="B168" s="176" t="s">
        <v>502</v>
      </c>
      <c r="C168" s="171" t="s">
        <v>503</v>
      </c>
      <c r="D168" s="170" t="s">
        <v>2</v>
      </c>
      <c r="E168" s="170">
        <v>2</v>
      </c>
      <c r="F168" s="172">
        <v>2014.63</v>
      </c>
      <c r="G168" s="172">
        <v>50.61</v>
      </c>
      <c r="H168" s="172">
        <v>2065.2399999999998</v>
      </c>
      <c r="I168" s="41">
        <f>H168*E168</f>
        <v>4130.4799999999996</v>
      </c>
    </row>
    <row r="169" spans="1:9" s="13" customFormat="1" x14ac:dyDescent="0.2">
      <c r="A169" s="67">
        <v>21</v>
      </c>
      <c r="B169" s="25"/>
      <c r="C169" s="26" t="s">
        <v>504</v>
      </c>
      <c r="D169" s="27"/>
      <c r="E169" s="36"/>
      <c r="F169" s="36"/>
      <c r="G169" s="36"/>
      <c r="H169" s="37"/>
      <c r="I169" s="38">
        <f>SUM(I170:I176)</f>
        <v>2159.2600000000002</v>
      </c>
    </row>
    <row r="170" spans="1:9" s="13" customFormat="1" x14ac:dyDescent="0.2">
      <c r="A170" s="68" t="s">
        <v>518</v>
      </c>
      <c r="B170" s="176" t="s">
        <v>507</v>
      </c>
      <c r="C170" s="171" t="s">
        <v>511</v>
      </c>
      <c r="D170" s="170" t="s">
        <v>3</v>
      </c>
      <c r="E170" s="170">
        <v>12</v>
      </c>
      <c r="F170" s="172">
        <v>49.89</v>
      </c>
      <c r="G170" s="172">
        <v>13.08</v>
      </c>
      <c r="H170" s="172">
        <v>62.97</v>
      </c>
      <c r="I170" s="41">
        <f>H170*E170</f>
        <v>755.64</v>
      </c>
    </row>
    <row r="171" spans="1:9" s="13" customFormat="1" x14ac:dyDescent="0.2">
      <c r="A171" s="68" t="s">
        <v>519</v>
      </c>
      <c r="B171" s="176" t="s">
        <v>508</v>
      </c>
      <c r="C171" s="171" t="s">
        <v>512</v>
      </c>
      <c r="D171" s="170" t="s">
        <v>3</v>
      </c>
      <c r="E171" s="170">
        <v>12</v>
      </c>
      <c r="F171" s="172">
        <v>59.8</v>
      </c>
      <c r="G171" s="172">
        <v>16.34</v>
      </c>
      <c r="H171" s="172">
        <v>76.14</v>
      </c>
      <c r="I171" s="41">
        <f t="shared" ref="I171:I175" si="14">H171*E171</f>
        <v>913.68000000000006</v>
      </c>
    </row>
    <row r="172" spans="1:9" s="13" customFormat="1" ht="30" x14ac:dyDescent="0.2">
      <c r="A172" s="68" t="s">
        <v>520</v>
      </c>
      <c r="B172" s="176" t="s">
        <v>113</v>
      </c>
      <c r="C172" s="171" t="s">
        <v>513</v>
      </c>
      <c r="D172" s="170" t="s">
        <v>115</v>
      </c>
      <c r="E172" s="132">
        <v>8</v>
      </c>
      <c r="F172" s="132">
        <v>13.19</v>
      </c>
      <c r="G172" s="132"/>
      <c r="H172" s="132">
        <v>13.19</v>
      </c>
      <c r="I172" s="41">
        <f t="shared" si="14"/>
        <v>105.52</v>
      </c>
    </row>
    <row r="173" spans="1:9" s="13" customFormat="1" ht="30" x14ac:dyDescent="0.2">
      <c r="A173" s="68" t="s">
        <v>521</v>
      </c>
      <c r="B173" s="176" t="s">
        <v>113</v>
      </c>
      <c r="C173" s="171" t="s">
        <v>514</v>
      </c>
      <c r="D173" s="170" t="s">
        <v>115</v>
      </c>
      <c r="E173" s="132">
        <v>6</v>
      </c>
      <c r="F173" s="132">
        <v>19.34</v>
      </c>
      <c r="G173" s="132"/>
      <c r="H173" s="132">
        <v>19.34</v>
      </c>
      <c r="I173" s="41">
        <f t="shared" si="14"/>
        <v>116.03999999999999</v>
      </c>
    </row>
    <row r="174" spans="1:9" s="13" customFormat="1" x14ac:dyDescent="0.2">
      <c r="A174" s="68" t="s">
        <v>522</v>
      </c>
      <c r="B174" s="176" t="s">
        <v>113</v>
      </c>
      <c r="C174" s="171" t="s">
        <v>515</v>
      </c>
      <c r="D174" s="170" t="s">
        <v>115</v>
      </c>
      <c r="E174" s="132">
        <v>2</v>
      </c>
      <c r="F174" s="132">
        <v>21.15</v>
      </c>
      <c r="G174" s="132"/>
      <c r="H174" s="132">
        <v>21.15</v>
      </c>
      <c r="I174" s="41">
        <f t="shared" si="14"/>
        <v>42.3</v>
      </c>
    </row>
    <row r="175" spans="1:9" s="13" customFormat="1" ht="30" x14ac:dyDescent="0.2">
      <c r="A175" s="68" t="s">
        <v>523</v>
      </c>
      <c r="B175" s="176" t="s">
        <v>509</v>
      </c>
      <c r="C175" s="171" t="s">
        <v>516</v>
      </c>
      <c r="D175" s="170" t="s">
        <v>3</v>
      </c>
      <c r="E175" s="170">
        <v>12</v>
      </c>
      <c r="F175" s="172">
        <v>0.92</v>
      </c>
      <c r="G175" s="172">
        <v>8.35</v>
      </c>
      <c r="H175" s="172">
        <v>9.27</v>
      </c>
      <c r="I175" s="41">
        <f t="shared" si="14"/>
        <v>111.24</v>
      </c>
    </row>
    <row r="176" spans="1:9" s="13" customFormat="1" ht="30" x14ac:dyDescent="0.2">
      <c r="A176" s="68" t="s">
        <v>524</v>
      </c>
      <c r="B176" s="176" t="s">
        <v>510</v>
      </c>
      <c r="C176" s="171" t="s">
        <v>517</v>
      </c>
      <c r="D176" s="170" t="s">
        <v>3</v>
      </c>
      <c r="E176" s="170">
        <v>12</v>
      </c>
      <c r="F176" s="172">
        <v>1.22</v>
      </c>
      <c r="G176" s="172">
        <v>8.35</v>
      </c>
      <c r="H176" s="172">
        <v>9.57</v>
      </c>
      <c r="I176" s="41">
        <f t="shared" ref="I176" si="15">H176*E176</f>
        <v>114.84</v>
      </c>
    </row>
    <row r="177" spans="1:9" s="13" customFormat="1" x14ac:dyDescent="0.2">
      <c r="A177" s="67">
        <v>22</v>
      </c>
      <c r="B177" s="25"/>
      <c r="C177" s="26" t="s">
        <v>525</v>
      </c>
      <c r="D177" s="27"/>
      <c r="E177" s="36"/>
      <c r="F177" s="36"/>
      <c r="G177" s="36"/>
      <c r="H177" s="37"/>
      <c r="I177" s="38">
        <f>SUM(I178:I182)</f>
        <v>6169.26</v>
      </c>
    </row>
    <row r="178" spans="1:9" s="13" customFormat="1" x14ac:dyDescent="0.2">
      <c r="A178" s="68" t="s">
        <v>530</v>
      </c>
      <c r="B178" s="176" t="s">
        <v>507</v>
      </c>
      <c r="C178" s="171" t="s">
        <v>511</v>
      </c>
      <c r="D178" s="170" t="s">
        <v>3</v>
      </c>
      <c r="E178" s="170">
        <v>30</v>
      </c>
      <c r="F178" s="172">
        <v>49.89</v>
      </c>
      <c r="G178" s="172">
        <v>13.08</v>
      </c>
      <c r="H178" s="172">
        <v>62.97</v>
      </c>
      <c r="I178" s="41">
        <f>H178*E178</f>
        <v>1889.1</v>
      </c>
    </row>
    <row r="179" spans="1:9" s="13" customFormat="1" ht="30" x14ac:dyDescent="0.2">
      <c r="A179" s="68" t="s">
        <v>531</v>
      </c>
      <c r="B179" s="176" t="s">
        <v>113</v>
      </c>
      <c r="C179" s="171" t="s">
        <v>514</v>
      </c>
      <c r="D179" s="170" t="s">
        <v>115</v>
      </c>
      <c r="E179" s="132">
        <v>4</v>
      </c>
      <c r="F179" s="132">
        <v>19.34</v>
      </c>
      <c r="G179" s="132"/>
      <c r="H179" s="132">
        <v>19.34</v>
      </c>
      <c r="I179" s="41">
        <f t="shared" ref="I179:I182" si="16">H179*E179</f>
        <v>77.36</v>
      </c>
    </row>
    <row r="180" spans="1:9" s="13" customFormat="1" ht="30" x14ac:dyDescent="0.2">
      <c r="A180" s="68" t="s">
        <v>532</v>
      </c>
      <c r="B180" s="176" t="s">
        <v>526</v>
      </c>
      <c r="C180" s="171" t="s">
        <v>528</v>
      </c>
      <c r="D180" s="170" t="s">
        <v>2</v>
      </c>
      <c r="E180" s="170">
        <v>1</v>
      </c>
      <c r="F180" s="172">
        <v>28.39</v>
      </c>
      <c r="G180" s="172">
        <v>16.34</v>
      </c>
      <c r="H180" s="172">
        <v>44.73</v>
      </c>
      <c r="I180" s="41">
        <f t="shared" si="16"/>
        <v>44.73</v>
      </c>
    </row>
    <row r="181" spans="1:9" s="13" customFormat="1" x14ac:dyDescent="0.2">
      <c r="A181" s="68" t="s">
        <v>533</v>
      </c>
      <c r="B181" s="176" t="s">
        <v>113</v>
      </c>
      <c r="C181" s="171" t="s">
        <v>515</v>
      </c>
      <c r="D181" s="170" t="s">
        <v>115</v>
      </c>
      <c r="E181" s="132">
        <v>1</v>
      </c>
      <c r="F181" s="132">
        <v>21.15</v>
      </c>
      <c r="G181" s="132"/>
      <c r="H181" s="132">
        <v>21.15</v>
      </c>
      <c r="I181" s="41">
        <f t="shared" si="16"/>
        <v>21.15</v>
      </c>
    </row>
    <row r="182" spans="1:9" s="13" customFormat="1" x14ac:dyDescent="0.2">
      <c r="A182" s="68" t="s">
        <v>534</v>
      </c>
      <c r="B182" s="176" t="s">
        <v>527</v>
      </c>
      <c r="C182" s="171" t="s">
        <v>529</v>
      </c>
      <c r="D182" s="170" t="s">
        <v>2</v>
      </c>
      <c r="E182" s="170">
        <v>1</v>
      </c>
      <c r="F182" s="172">
        <v>2939.98</v>
      </c>
      <c r="G182" s="172">
        <v>1196.94</v>
      </c>
      <c r="H182" s="172">
        <v>4136.92</v>
      </c>
      <c r="I182" s="41">
        <f t="shared" si="16"/>
        <v>4136.92</v>
      </c>
    </row>
    <row r="183" spans="1:9" s="13" customFormat="1" x14ac:dyDescent="0.2">
      <c r="A183" s="67">
        <v>23</v>
      </c>
      <c r="B183" s="25"/>
      <c r="C183" s="26" t="s">
        <v>535</v>
      </c>
      <c r="D183" s="27"/>
      <c r="E183" s="36"/>
      <c r="F183" s="36"/>
      <c r="G183" s="36"/>
      <c r="H183" s="37"/>
      <c r="I183" s="38">
        <f>SUM(I184:I204)</f>
        <v>38751.56</v>
      </c>
    </row>
    <row r="184" spans="1:9" s="13" customFormat="1" ht="60" x14ac:dyDescent="0.2">
      <c r="A184" s="68" t="s">
        <v>537</v>
      </c>
      <c r="B184" s="176" t="s">
        <v>113</v>
      </c>
      <c r="C184" s="171" t="s">
        <v>536</v>
      </c>
      <c r="D184" s="170" t="s">
        <v>115</v>
      </c>
      <c r="E184" s="132">
        <v>1</v>
      </c>
      <c r="F184" s="132">
        <v>29994.39</v>
      </c>
      <c r="G184" s="132"/>
      <c r="H184" s="134">
        <v>29994.39</v>
      </c>
      <c r="I184" s="41">
        <f>H184*E184</f>
        <v>29994.39</v>
      </c>
    </row>
    <row r="185" spans="1:9" s="13" customFormat="1" x14ac:dyDescent="0.2">
      <c r="A185" s="68" t="s">
        <v>559</v>
      </c>
      <c r="B185" s="178" t="s">
        <v>113</v>
      </c>
      <c r="C185" s="171" t="s">
        <v>538</v>
      </c>
      <c r="D185" s="170" t="s">
        <v>115</v>
      </c>
      <c r="E185" s="132">
        <v>4</v>
      </c>
      <c r="F185" s="132">
        <v>255.28</v>
      </c>
      <c r="G185" s="132"/>
      <c r="H185" s="134">
        <v>255.28</v>
      </c>
      <c r="I185" s="41">
        <f t="shared" ref="I185:I204" si="17">H185*E185</f>
        <v>1021.12</v>
      </c>
    </row>
    <row r="186" spans="1:9" s="13" customFormat="1" ht="30" x14ac:dyDescent="0.2">
      <c r="A186" s="68" t="s">
        <v>560</v>
      </c>
      <c r="B186" s="170" t="s">
        <v>539</v>
      </c>
      <c r="C186" s="171" t="s">
        <v>540</v>
      </c>
      <c r="D186" s="170" t="s">
        <v>3</v>
      </c>
      <c r="E186" s="170">
        <v>18</v>
      </c>
      <c r="F186" s="172">
        <v>6.12</v>
      </c>
      <c r="G186" s="172">
        <v>18.16</v>
      </c>
      <c r="H186" s="172">
        <v>24.28</v>
      </c>
      <c r="I186" s="41">
        <f t="shared" si="17"/>
        <v>437.04</v>
      </c>
    </row>
    <row r="187" spans="1:9" s="13" customFormat="1" ht="30" x14ac:dyDescent="0.2">
      <c r="A187" s="68" t="s">
        <v>561</v>
      </c>
      <c r="B187" s="170" t="s">
        <v>89</v>
      </c>
      <c r="C187" s="171" t="s">
        <v>90</v>
      </c>
      <c r="D187" s="170" t="s">
        <v>3</v>
      </c>
      <c r="E187" s="170">
        <v>42</v>
      </c>
      <c r="F187" s="172">
        <v>9.0500000000000007</v>
      </c>
      <c r="G187" s="172">
        <v>21.79</v>
      </c>
      <c r="H187" s="172">
        <v>30.84</v>
      </c>
      <c r="I187" s="41">
        <f t="shared" si="17"/>
        <v>1295.28</v>
      </c>
    </row>
    <row r="188" spans="1:9" s="13" customFormat="1" ht="30" x14ac:dyDescent="0.2">
      <c r="A188" s="68" t="s">
        <v>562</v>
      </c>
      <c r="B188" s="170" t="s">
        <v>541</v>
      </c>
      <c r="C188" s="171" t="s">
        <v>542</v>
      </c>
      <c r="D188" s="170" t="s">
        <v>3</v>
      </c>
      <c r="E188" s="170">
        <v>48</v>
      </c>
      <c r="F188" s="172">
        <v>13.65</v>
      </c>
      <c r="G188" s="172">
        <v>39.94</v>
      </c>
      <c r="H188" s="172">
        <v>53.59</v>
      </c>
      <c r="I188" s="41">
        <f t="shared" si="17"/>
        <v>2572.3200000000002</v>
      </c>
    </row>
    <row r="189" spans="1:9" s="13" customFormat="1" x14ac:dyDescent="0.2">
      <c r="A189" s="68" t="s">
        <v>563</v>
      </c>
      <c r="B189" s="177" t="s">
        <v>221</v>
      </c>
      <c r="C189" s="171" t="s">
        <v>543</v>
      </c>
      <c r="D189" s="170" t="s">
        <v>115</v>
      </c>
      <c r="E189" s="132">
        <v>15</v>
      </c>
      <c r="F189" s="132">
        <v>29.41</v>
      </c>
      <c r="G189" s="132"/>
      <c r="H189" s="132">
        <v>29.41</v>
      </c>
      <c r="I189" s="41">
        <f t="shared" si="17"/>
        <v>441.15</v>
      </c>
    </row>
    <row r="190" spans="1:9" s="13" customFormat="1" x14ac:dyDescent="0.2">
      <c r="A190" s="68" t="s">
        <v>564</v>
      </c>
      <c r="B190" s="177" t="s">
        <v>221</v>
      </c>
      <c r="C190" s="171" t="s">
        <v>544</v>
      </c>
      <c r="D190" s="170" t="s">
        <v>115</v>
      </c>
      <c r="E190" s="132">
        <v>4</v>
      </c>
      <c r="F190" s="132">
        <v>9.48</v>
      </c>
      <c r="G190" s="132"/>
      <c r="H190" s="132">
        <v>9.48</v>
      </c>
      <c r="I190" s="41">
        <f t="shared" si="17"/>
        <v>37.92</v>
      </c>
    </row>
    <row r="191" spans="1:9" s="13" customFormat="1" x14ac:dyDescent="0.2">
      <c r="A191" s="68" t="s">
        <v>565</v>
      </c>
      <c r="B191" s="177" t="s">
        <v>221</v>
      </c>
      <c r="C191" s="171" t="s">
        <v>545</v>
      </c>
      <c r="D191" s="170" t="s">
        <v>115</v>
      </c>
      <c r="E191" s="132">
        <v>4</v>
      </c>
      <c r="F191" s="132">
        <v>6.04</v>
      </c>
      <c r="G191" s="132"/>
      <c r="H191" s="132">
        <v>6.04</v>
      </c>
      <c r="I191" s="41">
        <f t="shared" si="17"/>
        <v>24.16</v>
      </c>
    </row>
    <row r="192" spans="1:9" s="13" customFormat="1" x14ac:dyDescent="0.2">
      <c r="A192" s="68" t="s">
        <v>566</v>
      </c>
      <c r="B192" s="177" t="s">
        <v>221</v>
      </c>
      <c r="C192" s="171" t="s">
        <v>546</v>
      </c>
      <c r="D192" s="170" t="s">
        <v>115</v>
      </c>
      <c r="E192" s="132">
        <v>6</v>
      </c>
      <c r="F192" s="132">
        <v>25.17</v>
      </c>
      <c r="G192" s="132"/>
      <c r="H192" s="132">
        <v>25.17</v>
      </c>
      <c r="I192" s="41">
        <f t="shared" si="17"/>
        <v>151.02000000000001</v>
      </c>
    </row>
    <row r="193" spans="1:9" s="13" customFormat="1" x14ac:dyDescent="0.2">
      <c r="A193" s="68" t="s">
        <v>567</v>
      </c>
      <c r="B193" s="177" t="s">
        <v>221</v>
      </c>
      <c r="C193" s="171" t="s">
        <v>547</v>
      </c>
      <c r="D193" s="170" t="s">
        <v>115</v>
      </c>
      <c r="E193" s="132">
        <v>36</v>
      </c>
      <c r="F193" s="132">
        <v>20.92</v>
      </c>
      <c r="G193" s="132"/>
      <c r="H193" s="132">
        <v>20.92</v>
      </c>
      <c r="I193" s="41">
        <f t="shared" si="17"/>
        <v>753.12000000000012</v>
      </c>
    </row>
    <row r="194" spans="1:9" s="13" customFormat="1" x14ac:dyDescent="0.2">
      <c r="A194" s="68" t="s">
        <v>568</v>
      </c>
      <c r="B194" s="177" t="s">
        <v>221</v>
      </c>
      <c r="C194" s="171" t="s">
        <v>548</v>
      </c>
      <c r="D194" s="170" t="s">
        <v>115</v>
      </c>
      <c r="E194" s="132">
        <v>8</v>
      </c>
      <c r="F194" s="132">
        <v>28.98</v>
      </c>
      <c r="G194" s="132"/>
      <c r="H194" s="132">
        <v>28.98</v>
      </c>
      <c r="I194" s="41">
        <f t="shared" si="17"/>
        <v>231.84</v>
      </c>
    </row>
    <row r="195" spans="1:9" s="13" customFormat="1" x14ac:dyDescent="0.2">
      <c r="A195" s="68" t="s">
        <v>569</v>
      </c>
      <c r="B195" s="177" t="s">
        <v>221</v>
      </c>
      <c r="C195" s="171" t="s">
        <v>549</v>
      </c>
      <c r="D195" s="170" t="s">
        <v>115</v>
      </c>
      <c r="E195" s="132">
        <v>20</v>
      </c>
      <c r="F195" s="132">
        <v>9.7899999999999991</v>
      </c>
      <c r="G195" s="132"/>
      <c r="H195" s="132">
        <v>9.7899999999999991</v>
      </c>
      <c r="I195" s="41">
        <f t="shared" si="17"/>
        <v>195.79999999999998</v>
      </c>
    </row>
    <row r="196" spans="1:9" s="13" customFormat="1" ht="30" x14ac:dyDescent="0.2">
      <c r="A196" s="68" t="s">
        <v>570</v>
      </c>
      <c r="B196" s="177" t="s">
        <v>221</v>
      </c>
      <c r="C196" s="171" t="s">
        <v>550</v>
      </c>
      <c r="D196" s="170" t="s">
        <v>115</v>
      </c>
      <c r="E196" s="132">
        <v>4</v>
      </c>
      <c r="F196" s="132">
        <v>12.26</v>
      </c>
      <c r="G196" s="132"/>
      <c r="H196" s="132">
        <v>12.26</v>
      </c>
      <c r="I196" s="41">
        <f t="shared" si="17"/>
        <v>49.04</v>
      </c>
    </row>
    <row r="197" spans="1:9" s="13" customFormat="1" x14ac:dyDescent="0.2">
      <c r="A197" s="68" t="s">
        <v>571</v>
      </c>
      <c r="B197" s="177" t="s">
        <v>221</v>
      </c>
      <c r="C197" s="171" t="s">
        <v>551</v>
      </c>
      <c r="D197" s="170" t="s">
        <v>115</v>
      </c>
      <c r="E197" s="132">
        <v>12</v>
      </c>
      <c r="F197" s="132">
        <v>26.16</v>
      </c>
      <c r="G197" s="132"/>
      <c r="H197" s="132">
        <v>26.16</v>
      </c>
      <c r="I197" s="41">
        <f t="shared" si="17"/>
        <v>313.92</v>
      </c>
    </row>
    <row r="198" spans="1:9" s="13" customFormat="1" ht="30" x14ac:dyDescent="0.2">
      <c r="A198" s="68" t="s">
        <v>572</v>
      </c>
      <c r="B198" s="177" t="s">
        <v>221</v>
      </c>
      <c r="C198" s="171" t="s">
        <v>578</v>
      </c>
      <c r="D198" s="170" t="s">
        <v>115</v>
      </c>
      <c r="E198" s="132">
        <v>12</v>
      </c>
      <c r="F198" s="132">
        <v>6.98</v>
      </c>
      <c r="G198" s="132"/>
      <c r="H198" s="132">
        <v>6.98</v>
      </c>
      <c r="I198" s="41">
        <f t="shared" si="17"/>
        <v>83.76</v>
      </c>
    </row>
    <row r="199" spans="1:9" s="13" customFormat="1" ht="30" x14ac:dyDescent="0.2">
      <c r="A199" s="68"/>
      <c r="B199" s="177" t="s">
        <v>221</v>
      </c>
      <c r="C199" s="171" t="s">
        <v>552</v>
      </c>
      <c r="D199" s="170" t="s">
        <v>115</v>
      </c>
      <c r="E199" s="132">
        <v>24</v>
      </c>
      <c r="F199" s="132">
        <v>6.19</v>
      </c>
      <c r="G199" s="132"/>
      <c r="H199" s="132">
        <v>6.19</v>
      </c>
      <c r="I199" s="41">
        <f t="shared" si="17"/>
        <v>148.56</v>
      </c>
    </row>
    <row r="200" spans="1:9" s="13" customFormat="1" x14ac:dyDescent="0.2">
      <c r="A200" s="68" t="s">
        <v>573</v>
      </c>
      <c r="B200" s="177" t="s">
        <v>221</v>
      </c>
      <c r="C200" s="171" t="s">
        <v>553</v>
      </c>
      <c r="D200" s="170" t="s">
        <v>115</v>
      </c>
      <c r="E200" s="132">
        <v>14</v>
      </c>
      <c r="F200" s="132">
        <v>13.4</v>
      </c>
      <c r="G200" s="132"/>
      <c r="H200" s="132">
        <v>13.4</v>
      </c>
      <c r="I200" s="41">
        <f t="shared" si="17"/>
        <v>187.6</v>
      </c>
    </row>
    <row r="201" spans="1:9" s="13" customFormat="1" x14ac:dyDescent="0.2">
      <c r="A201" s="68" t="s">
        <v>574</v>
      </c>
      <c r="B201" s="177" t="s">
        <v>221</v>
      </c>
      <c r="C201" s="171" t="s">
        <v>554</v>
      </c>
      <c r="D201" s="170" t="s">
        <v>115</v>
      </c>
      <c r="E201" s="132">
        <v>8</v>
      </c>
      <c r="F201" s="132">
        <v>7.04</v>
      </c>
      <c r="G201" s="132"/>
      <c r="H201" s="132">
        <v>7.04</v>
      </c>
      <c r="I201" s="41">
        <f t="shared" si="17"/>
        <v>56.32</v>
      </c>
    </row>
    <row r="202" spans="1:9" s="13" customFormat="1" x14ac:dyDescent="0.2">
      <c r="A202" s="68" t="s">
        <v>575</v>
      </c>
      <c r="B202" s="177" t="s">
        <v>221</v>
      </c>
      <c r="C202" s="171" t="s">
        <v>555</v>
      </c>
      <c r="D202" s="170" t="s">
        <v>115</v>
      </c>
      <c r="E202" s="132">
        <v>8</v>
      </c>
      <c r="F202" s="132">
        <v>5.62</v>
      </c>
      <c r="G202" s="132"/>
      <c r="H202" s="132">
        <v>5.62</v>
      </c>
      <c r="I202" s="41">
        <f t="shared" si="17"/>
        <v>44.96</v>
      </c>
    </row>
    <row r="203" spans="1:9" s="13" customFormat="1" ht="30" x14ac:dyDescent="0.2">
      <c r="A203" s="68" t="s">
        <v>576</v>
      </c>
      <c r="B203" s="177" t="s">
        <v>221</v>
      </c>
      <c r="C203" s="171" t="s">
        <v>556</v>
      </c>
      <c r="D203" s="170" t="s">
        <v>115</v>
      </c>
      <c r="E203" s="132">
        <v>1</v>
      </c>
      <c r="F203" s="132">
        <v>255.28</v>
      </c>
      <c r="G203" s="132"/>
      <c r="H203" s="132">
        <v>255.28</v>
      </c>
      <c r="I203" s="41">
        <f t="shared" si="17"/>
        <v>255.28</v>
      </c>
    </row>
    <row r="204" spans="1:9" s="13" customFormat="1" x14ac:dyDescent="0.2">
      <c r="A204" s="68" t="s">
        <v>577</v>
      </c>
      <c r="B204" s="170" t="s">
        <v>558</v>
      </c>
      <c r="C204" s="171" t="s">
        <v>557</v>
      </c>
      <c r="D204" s="170" t="s">
        <v>2</v>
      </c>
      <c r="E204" s="170">
        <v>8</v>
      </c>
      <c r="F204" s="172">
        <v>20.81</v>
      </c>
      <c r="G204" s="172">
        <v>36.31</v>
      </c>
      <c r="H204" s="172">
        <v>57.12</v>
      </c>
      <c r="I204" s="41">
        <f t="shared" si="17"/>
        <v>456.96</v>
      </c>
    </row>
    <row r="205" spans="1:9" s="13" customFormat="1" x14ac:dyDescent="0.2">
      <c r="A205" s="67">
        <v>24</v>
      </c>
      <c r="B205" s="25"/>
      <c r="C205" s="26" t="s">
        <v>579</v>
      </c>
      <c r="D205" s="27"/>
      <c r="E205" s="36"/>
      <c r="F205" s="36"/>
      <c r="G205" s="36"/>
      <c r="H205" s="37"/>
      <c r="I205" s="38">
        <f>SUM(I206:I211)</f>
        <v>11072.96</v>
      </c>
    </row>
    <row r="206" spans="1:9" s="13" customFormat="1" ht="30" x14ac:dyDescent="0.2">
      <c r="A206" s="68" t="s">
        <v>584</v>
      </c>
      <c r="B206" s="170" t="s">
        <v>581</v>
      </c>
      <c r="C206" s="171" t="s">
        <v>580</v>
      </c>
      <c r="D206" s="170" t="s">
        <v>3</v>
      </c>
      <c r="E206" s="170">
        <v>66</v>
      </c>
      <c r="F206" s="172">
        <v>26.41</v>
      </c>
      <c r="G206" s="172">
        <v>39.94</v>
      </c>
      <c r="H206" s="172">
        <v>66.349999999999994</v>
      </c>
      <c r="I206" s="41">
        <f>H206*E206</f>
        <v>4379.0999999999995</v>
      </c>
    </row>
    <row r="207" spans="1:9" s="13" customFormat="1" ht="30" x14ac:dyDescent="0.2">
      <c r="A207" s="68" t="s">
        <v>585</v>
      </c>
      <c r="B207" s="177" t="s">
        <v>221</v>
      </c>
      <c r="C207" s="171" t="s">
        <v>578</v>
      </c>
      <c r="D207" s="170" t="s">
        <v>115</v>
      </c>
      <c r="E207" s="132">
        <v>12</v>
      </c>
      <c r="F207" s="132">
        <v>6.98</v>
      </c>
      <c r="G207" s="132"/>
      <c r="H207" s="132">
        <v>6.98</v>
      </c>
      <c r="I207" s="41">
        <f t="shared" ref="I207:I211" si="18">H207*E207</f>
        <v>83.76</v>
      </c>
    </row>
    <row r="208" spans="1:9" s="13" customFormat="1" x14ac:dyDescent="0.2">
      <c r="A208" s="68" t="s">
        <v>586</v>
      </c>
      <c r="B208" s="177" t="s">
        <v>221</v>
      </c>
      <c r="C208" s="171" t="s">
        <v>553</v>
      </c>
      <c r="D208" s="170" t="s">
        <v>115</v>
      </c>
      <c r="E208" s="132">
        <v>11</v>
      </c>
      <c r="F208" s="132">
        <v>13.4</v>
      </c>
      <c r="G208" s="132"/>
      <c r="H208" s="132">
        <v>13.4</v>
      </c>
      <c r="I208" s="41">
        <f t="shared" si="18"/>
        <v>147.4</v>
      </c>
    </row>
    <row r="209" spans="1:9" s="13" customFormat="1" x14ac:dyDescent="0.2">
      <c r="A209" s="68" t="s">
        <v>587</v>
      </c>
      <c r="B209" s="170" t="s">
        <v>582</v>
      </c>
      <c r="C209" s="171" t="s">
        <v>583</v>
      </c>
      <c r="D209" s="170" t="s">
        <v>2</v>
      </c>
      <c r="E209" s="170">
        <v>6</v>
      </c>
      <c r="F209" s="172">
        <v>5.65</v>
      </c>
      <c r="G209" s="172">
        <v>2.17</v>
      </c>
      <c r="H209" s="172">
        <v>7.82</v>
      </c>
      <c r="I209" s="41">
        <f t="shared" si="18"/>
        <v>46.92</v>
      </c>
    </row>
    <row r="210" spans="1:9" s="13" customFormat="1" x14ac:dyDescent="0.2">
      <c r="A210" s="68" t="s">
        <v>590</v>
      </c>
      <c r="B210" s="177" t="s">
        <v>221</v>
      </c>
      <c r="C210" s="171" t="s">
        <v>588</v>
      </c>
      <c r="D210" s="170" t="s">
        <v>115</v>
      </c>
      <c r="E210" s="132">
        <v>8</v>
      </c>
      <c r="F210" s="132">
        <v>210.37</v>
      </c>
      <c r="G210" s="132"/>
      <c r="H210" s="134">
        <v>210.37</v>
      </c>
      <c r="I210" s="41">
        <f t="shared" si="18"/>
        <v>1682.96</v>
      </c>
    </row>
    <row r="211" spans="1:9" s="13" customFormat="1" ht="30" x14ac:dyDescent="0.2">
      <c r="A211" s="68" t="s">
        <v>591</v>
      </c>
      <c r="B211" s="177" t="s">
        <v>221</v>
      </c>
      <c r="C211" s="171" t="s">
        <v>589</v>
      </c>
      <c r="D211" s="170" t="s">
        <v>115</v>
      </c>
      <c r="E211" s="132">
        <v>1</v>
      </c>
      <c r="F211" s="132">
        <v>4732.82</v>
      </c>
      <c r="G211" s="132"/>
      <c r="H211" s="134">
        <v>4732.82</v>
      </c>
      <c r="I211" s="41">
        <f t="shared" si="18"/>
        <v>4732.82</v>
      </c>
    </row>
    <row r="212" spans="1:9" s="13" customFormat="1" x14ac:dyDescent="0.2">
      <c r="A212" s="67">
        <v>25</v>
      </c>
      <c r="B212" s="25"/>
      <c r="C212" s="26" t="s">
        <v>592</v>
      </c>
      <c r="D212" s="27"/>
      <c r="E212" s="36"/>
      <c r="F212" s="36"/>
      <c r="G212" s="36"/>
      <c r="H212" s="37"/>
      <c r="I212" s="38">
        <f>SUM(I213:I215)</f>
        <v>1835.16</v>
      </c>
    </row>
    <row r="213" spans="1:9" s="13" customFormat="1" x14ac:dyDescent="0.2">
      <c r="A213" s="68" t="s">
        <v>595</v>
      </c>
      <c r="B213" s="170" t="s">
        <v>593</v>
      </c>
      <c r="C213" s="171" t="s">
        <v>594</v>
      </c>
      <c r="D213" s="170" t="s">
        <v>2</v>
      </c>
      <c r="E213" s="170">
        <v>2</v>
      </c>
      <c r="F213" s="172">
        <v>146.94</v>
      </c>
      <c r="G213" s="172">
        <v>15.41</v>
      </c>
      <c r="H213" s="172">
        <v>162.35</v>
      </c>
      <c r="I213" s="41">
        <f>H213*E213</f>
        <v>324.7</v>
      </c>
    </row>
    <row r="214" spans="1:9" s="13" customFormat="1" x14ac:dyDescent="0.2">
      <c r="A214" s="68" t="s">
        <v>598</v>
      </c>
      <c r="B214" s="170" t="s">
        <v>596</v>
      </c>
      <c r="C214" s="171" t="s">
        <v>597</v>
      </c>
      <c r="D214" s="170" t="s">
        <v>2</v>
      </c>
      <c r="E214" s="170">
        <v>2</v>
      </c>
      <c r="F214" s="172">
        <v>12.51</v>
      </c>
      <c r="G214" s="172">
        <v>2.15</v>
      </c>
      <c r="H214" s="172">
        <v>14.66</v>
      </c>
      <c r="I214" s="41">
        <f t="shared" ref="I214:I215" si="19">H214*E214</f>
        <v>29.32</v>
      </c>
    </row>
    <row r="215" spans="1:9" s="13" customFormat="1" x14ac:dyDescent="0.2">
      <c r="A215" s="68" t="s">
        <v>599</v>
      </c>
      <c r="B215" s="170" t="s">
        <v>253</v>
      </c>
      <c r="C215" s="171" t="s">
        <v>254</v>
      </c>
      <c r="D215" s="170" t="s">
        <v>0</v>
      </c>
      <c r="E215" s="170">
        <v>2</v>
      </c>
      <c r="F215" s="172">
        <v>675.55</v>
      </c>
      <c r="G215" s="172">
        <v>65.02</v>
      </c>
      <c r="H215" s="172">
        <v>740.57</v>
      </c>
      <c r="I215" s="41">
        <f t="shared" si="19"/>
        <v>1481.14</v>
      </c>
    </row>
    <row r="216" spans="1:9" s="13" customFormat="1" x14ac:dyDescent="0.2">
      <c r="A216" s="67">
        <v>26</v>
      </c>
      <c r="B216" s="25"/>
      <c r="C216" s="26" t="s">
        <v>600</v>
      </c>
      <c r="D216" s="27"/>
      <c r="E216" s="36"/>
      <c r="F216" s="36"/>
      <c r="G216" s="36"/>
      <c r="H216" s="37"/>
      <c r="I216" s="38">
        <f>I217</f>
        <v>2066</v>
      </c>
    </row>
    <row r="217" spans="1:9" s="13" customFormat="1" x14ac:dyDescent="0.2">
      <c r="A217" s="68" t="s">
        <v>601</v>
      </c>
      <c r="B217" s="170" t="s">
        <v>19</v>
      </c>
      <c r="C217" s="171" t="s">
        <v>4</v>
      </c>
      <c r="D217" s="170" t="s">
        <v>0</v>
      </c>
      <c r="E217" s="170">
        <v>200</v>
      </c>
      <c r="F217" s="172">
        <v>0</v>
      </c>
      <c r="G217" s="172">
        <v>10.33</v>
      </c>
      <c r="H217" s="172">
        <v>10.33</v>
      </c>
      <c r="I217" s="41">
        <f>H217*E217</f>
        <v>2066</v>
      </c>
    </row>
    <row r="218" spans="1:9" s="13" customFormat="1" x14ac:dyDescent="0.2">
      <c r="A218" s="199"/>
      <c r="B218" s="200"/>
      <c r="C218" s="205" t="s">
        <v>666</v>
      </c>
      <c r="D218" s="201"/>
      <c r="E218" s="201"/>
      <c r="F218" s="202"/>
      <c r="G218" s="202"/>
      <c r="H218" s="203"/>
      <c r="I218" s="204"/>
    </row>
    <row r="219" spans="1:9" s="13" customFormat="1" x14ac:dyDescent="0.2">
      <c r="A219" s="67">
        <v>27</v>
      </c>
      <c r="B219" s="25"/>
      <c r="C219" s="26" t="s">
        <v>668</v>
      </c>
      <c r="D219" s="27"/>
      <c r="E219" s="36"/>
      <c r="F219" s="36"/>
      <c r="G219" s="36"/>
      <c r="H219" s="37"/>
      <c r="I219" s="38">
        <f>SUM(I220:I221)</f>
        <v>16911.900000000001</v>
      </c>
    </row>
    <row r="220" spans="1:9" s="13" customFormat="1" x14ac:dyDescent="0.2">
      <c r="A220" s="68" t="s">
        <v>667</v>
      </c>
      <c r="B220" s="170" t="s">
        <v>678</v>
      </c>
      <c r="C220" s="171" t="s">
        <v>679</v>
      </c>
      <c r="D220" s="170" t="s">
        <v>1</v>
      </c>
      <c r="E220" s="170">
        <v>90</v>
      </c>
      <c r="F220" s="172">
        <v>87.13</v>
      </c>
      <c r="G220" s="172">
        <v>22.14</v>
      </c>
      <c r="H220" s="172">
        <v>109.27</v>
      </c>
      <c r="I220" s="41">
        <f>H220*E220</f>
        <v>9834.2999999999993</v>
      </c>
    </row>
    <row r="221" spans="1:9" s="13" customFormat="1" x14ac:dyDescent="0.2">
      <c r="A221" s="68" t="s">
        <v>680</v>
      </c>
      <c r="B221" s="170" t="s">
        <v>681</v>
      </c>
      <c r="C221" s="171" t="s">
        <v>682</v>
      </c>
      <c r="D221" s="170" t="s">
        <v>3</v>
      </c>
      <c r="E221" s="170">
        <v>180</v>
      </c>
      <c r="F221" s="172">
        <v>30.42</v>
      </c>
      <c r="G221" s="172">
        <v>8.9</v>
      </c>
      <c r="H221" s="172">
        <v>39.32</v>
      </c>
      <c r="I221" s="41">
        <f>H221*E221</f>
        <v>7077.6</v>
      </c>
    </row>
    <row r="222" spans="1:9" s="13" customFormat="1" x14ac:dyDescent="0.2">
      <c r="A222" s="67">
        <v>28</v>
      </c>
      <c r="B222" s="25"/>
      <c r="C222" s="26" t="s">
        <v>669</v>
      </c>
      <c r="D222" s="27"/>
      <c r="E222" s="36"/>
      <c r="F222" s="36"/>
      <c r="G222" s="36"/>
      <c r="H222" s="37"/>
      <c r="I222" s="38">
        <f>SUM(I223:I229)</f>
        <v>2096.402</v>
      </c>
    </row>
    <row r="223" spans="1:9" s="13" customFormat="1" ht="30" x14ac:dyDescent="0.2">
      <c r="A223" s="68" t="s">
        <v>683</v>
      </c>
      <c r="B223" s="170" t="s">
        <v>670</v>
      </c>
      <c r="C223" s="171" t="s">
        <v>671</v>
      </c>
      <c r="D223" s="170" t="s">
        <v>0</v>
      </c>
      <c r="E223" s="170">
        <v>1</v>
      </c>
      <c r="F223" s="172">
        <v>11.97</v>
      </c>
      <c r="G223" s="172">
        <v>0.33</v>
      </c>
      <c r="H223" s="172">
        <v>12.3</v>
      </c>
      <c r="I223" s="41">
        <f>H223*E223</f>
        <v>12.3</v>
      </c>
    </row>
    <row r="224" spans="1:9" s="13" customFormat="1" x14ac:dyDescent="0.2">
      <c r="A224" s="68" t="s">
        <v>685</v>
      </c>
      <c r="B224" s="170" t="s">
        <v>672</v>
      </c>
      <c r="C224" s="171" t="s">
        <v>673</v>
      </c>
      <c r="D224" s="170" t="s">
        <v>169</v>
      </c>
      <c r="E224" s="170">
        <v>50</v>
      </c>
      <c r="F224" s="172">
        <v>5.2</v>
      </c>
      <c r="G224" s="172">
        <v>0.93</v>
      </c>
      <c r="H224" s="172">
        <v>6.13</v>
      </c>
      <c r="I224" s="41">
        <f t="shared" ref="I224:I229" si="20">H224*E224</f>
        <v>306.5</v>
      </c>
    </row>
    <row r="225" spans="1:9" s="13" customFormat="1" x14ac:dyDescent="0.2">
      <c r="A225" s="68" t="s">
        <v>686</v>
      </c>
      <c r="B225" s="170" t="s">
        <v>674</v>
      </c>
      <c r="C225" s="171" t="s">
        <v>675</v>
      </c>
      <c r="D225" s="170" t="s">
        <v>1</v>
      </c>
      <c r="E225" s="170">
        <v>0.3</v>
      </c>
      <c r="F225" s="172">
        <v>266.04000000000002</v>
      </c>
      <c r="G225" s="172">
        <v>0</v>
      </c>
      <c r="H225" s="172">
        <v>266.04000000000002</v>
      </c>
      <c r="I225" s="41">
        <f t="shared" si="20"/>
        <v>79.811999999999998</v>
      </c>
    </row>
    <row r="226" spans="1:9" s="13" customFormat="1" x14ac:dyDescent="0.2">
      <c r="A226" s="68" t="s">
        <v>687</v>
      </c>
      <c r="B226" s="170" t="s">
        <v>558</v>
      </c>
      <c r="C226" s="171" t="s">
        <v>557</v>
      </c>
      <c r="D226" s="170" t="s">
        <v>2</v>
      </c>
      <c r="E226" s="170">
        <v>1</v>
      </c>
      <c r="F226" s="172">
        <v>20.81</v>
      </c>
      <c r="G226" s="172">
        <v>36.31</v>
      </c>
      <c r="H226" s="172">
        <v>57.12</v>
      </c>
      <c r="I226" s="41">
        <f t="shared" si="20"/>
        <v>57.12</v>
      </c>
    </row>
    <row r="227" spans="1:9" s="13" customFormat="1" x14ac:dyDescent="0.2">
      <c r="A227" s="68" t="s">
        <v>684</v>
      </c>
      <c r="B227" s="170" t="s">
        <v>676</v>
      </c>
      <c r="C227" s="171" t="s">
        <v>677</v>
      </c>
      <c r="D227" s="170" t="s">
        <v>0</v>
      </c>
      <c r="E227" s="170">
        <v>1.5</v>
      </c>
      <c r="F227" s="172">
        <v>5.6</v>
      </c>
      <c r="G227" s="172">
        <v>21.22</v>
      </c>
      <c r="H227" s="172">
        <v>26.82</v>
      </c>
      <c r="I227" s="41">
        <f t="shared" si="20"/>
        <v>40.230000000000004</v>
      </c>
    </row>
    <row r="228" spans="1:9" s="13" customFormat="1" x14ac:dyDescent="0.2">
      <c r="A228" s="68" t="s">
        <v>690</v>
      </c>
      <c r="B228" s="170" t="s">
        <v>688</v>
      </c>
      <c r="C228" s="171" t="s">
        <v>689</v>
      </c>
      <c r="D228" s="170" t="s">
        <v>3</v>
      </c>
      <c r="E228" s="170">
        <v>3</v>
      </c>
      <c r="F228" s="172">
        <v>496.62</v>
      </c>
      <c r="G228" s="172">
        <v>32.64</v>
      </c>
      <c r="H228" s="172">
        <v>529.26</v>
      </c>
      <c r="I228" s="41">
        <f t="shared" si="20"/>
        <v>1587.78</v>
      </c>
    </row>
    <row r="229" spans="1:9" s="13" customFormat="1" x14ac:dyDescent="0.2">
      <c r="A229" s="68" t="s">
        <v>692</v>
      </c>
      <c r="B229" s="170" t="s">
        <v>691</v>
      </c>
      <c r="C229" s="171" t="s">
        <v>693</v>
      </c>
      <c r="D229" s="170" t="s">
        <v>2</v>
      </c>
      <c r="E229" s="170">
        <v>1</v>
      </c>
      <c r="F229" s="172">
        <v>7.94</v>
      </c>
      <c r="G229" s="172">
        <v>4.72</v>
      </c>
      <c r="H229" s="172">
        <v>12.66</v>
      </c>
      <c r="I229" s="41">
        <f t="shared" si="20"/>
        <v>12.66</v>
      </c>
    </row>
    <row r="230" spans="1:9" s="13" customFormat="1" x14ac:dyDescent="0.2">
      <c r="A230" s="67">
        <v>29</v>
      </c>
      <c r="B230" s="25"/>
      <c r="C230" s="26" t="s">
        <v>694</v>
      </c>
      <c r="D230" s="27"/>
      <c r="E230" s="36"/>
      <c r="F230" s="36"/>
      <c r="G230" s="36"/>
      <c r="H230" s="37"/>
      <c r="I230" s="38">
        <f>SUM(I231:I236)</f>
        <v>2170.4</v>
      </c>
    </row>
    <row r="231" spans="1:9" s="13" customFormat="1" ht="30" x14ac:dyDescent="0.2">
      <c r="A231" s="68" t="s">
        <v>696</v>
      </c>
      <c r="B231" s="170" t="s">
        <v>113</v>
      </c>
      <c r="C231" s="173" t="s">
        <v>695</v>
      </c>
      <c r="D231" s="174" t="s">
        <v>115</v>
      </c>
      <c r="E231" s="174">
        <v>8</v>
      </c>
      <c r="F231" s="179">
        <v>106</v>
      </c>
      <c r="G231" s="179"/>
      <c r="H231" s="180">
        <v>106</v>
      </c>
      <c r="I231" s="41">
        <f t="shared" ref="I231:I236" si="21">H231*E231</f>
        <v>848</v>
      </c>
    </row>
    <row r="232" spans="1:9" s="13" customFormat="1" x14ac:dyDescent="0.2">
      <c r="A232" s="68" t="s">
        <v>697</v>
      </c>
      <c r="B232" s="170" t="s">
        <v>113</v>
      </c>
      <c r="C232" s="173" t="s">
        <v>700</v>
      </c>
      <c r="D232" s="174" t="s">
        <v>115</v>
      </c>
      <c r="E232" s="174">
        <v>8</v>
      </c>
      <c r="F232" s="179">
        <v>45</v>
      </c>
      <c r="G232" s="179"/>
      <c r="H232" s="180">
        <v>45</v>
      </c>
      <c r="I232" s="41">
        <f t="shared" si="21"/>
        <v>360</v>
      </c>
    </row>
    <row r="233" spans="1:9" s="13" customFormat="1" x14ac:dyDescent="0.2">
      <c r="A233" s="68" t="s">
        <v>699</v>
      </c>
      <c r="B233" s="170" t="s">
        <v>113</v>
      </c>
      <c r="C233" s="173" t="s">
        <v>698</v>
      </c>
      <c r="D233" s="174" t="s">
        <v>3</v>
      </c>
      <c r="E233" s="174">
        <v>8</v>
      </c>
      <c r="F233" s="179">
        <v>30</v>
      </c>
      <c r="G233" s="179"/>
      <c r="H233" s="180">
        <v>30</v>
      </c>
      <c r="I233" s="41">
        <f t="shared" si="21"/>
        <v>240</v>
      </c>
    </row>
    <row r="234" spans="1:9" s="13" customFormat="1" ht="30" x14ac:dyDescent="0.2">
      <c r="A234" s="68" t="s">
        <v>702</v>
      </c>
      <c r="B234" s="170" t="s">
        <v>701</v>
      </c>
      <c r="C234" s="171" t="s">
        <v>289</v>
      </c>
      <c r="D234" s="170" t="s">
        <v>2</v>
      </c>
      <c r="E234" s="170">
        <v>4</v>
      </c>
      <c r="F234" s="172">
        <v>23.07</v>
      </c>
      <c r="G234" s="172">
        <v>12.65</v>
      </c>
      <c r="H234" s="172">
        <v>35.72</v>
      </c>
      <c r="I234" s="41">
        <f t="shared" si="21"/>
        <v>142.88</v>
      </c>
    </row>
    <row r="235" spans="1:9" s="13" customFormat="1" x14ac:dyDescent="0.2">
      <c r="A235" s="68" t="s">
        <v>814</v>
      </c>
      <c r="B235" s="170" t="s">
        <v>113</v>
      </c>
      <c r="C235" s="173" t="s">
        <v>813</v>
      </c>
      <c r="D235" s="174" t="s">
        <v>115</v>
      </c>
      <c r="E235" s="174">
        <v>30</v>
      </c>
      <c r="F235" s="179">
        <v>13.56</v>
      </c>
      <c r="G235" s="179"/>
      <c r="H235" s="180">
        <v>13.56</v>
      </c>
      <c r="I235" s="41">
        <f t="shared" si="21"/>
        <v>406.8</v>
      </c>
    </row>
    <row r="236" spans="1:9" s="13" customFormat="1" x14ac:dyDescent="0.2">
      <c r="A236" s="68" t="s">
        <v>815</v>
      </c>
      <c r="B236" s="170" t="s">
        <v>816</v>
      </c>
      <c r="C236" s="171" t="s">
        <v>336</v>
      </c>
      <c r="D236" s="170" t="s">
        <v>195</v>
      </c>
      <c r="E236" s="170">
        <v>8</v>
      </c>
      <c r="F236" s="172">
        <v>11.21</v>
      </c>
      <c r="G236" s="172">
        <v>10.38</v>
      </c>
      <c r="H236" s="172">
        <v>21.59</v>
      </c>
      <c r="I236" s="41">
        <f t="shared" si="21"/>
        <v>172.72</v>
      </c>
    </row>
    <row r="237" spans="1:9" s="13" customFormat="1" x14ac:dyDescent="0.2">
      <c r="A237" s="68"/>
      <c r="B237" s="170"/>
      <c r="C237" s="173"/>
      <c r="D237" s="174"/>
      <c r="E237" s="174"/>
      <c r="F237" s="179"/>
      <c r="G237" s="179"/>
      <c r="H237" s="180"/>
      <c r="I237" s="41"/>
    </row>
    <row r="238" spans="1:9" x14ac:dyDescent="0.2">
      <c r="A238" s="102"/>
      <c r="B238" s="4"/>
      <c r="C238" s="103"/>
      <c r="D238" s="4"/>
      <c r="E238" s="104"/>
      <c r="F238" s="104"/>
      <c r="G238" s="104"/>
      <c r="H238" s="104"/>
      <c r="I238" s="105"/>
    </row>
    <row r="239" spans="1:9" customFormat="1" x14ac:dyDescent="0.2">
      <c r="A239" s="69"/>
      <c r="B239" s="28"/>
      <c r="C239" s="31" t="s">
        <v>69</v>
      </c>
      <c r="D239" s="28"/>
      <c r="E239" s="44"/>
      <c r="F239" s="45"/>
      <c r="G239" s="46"/>
      <c r="H239" s="65"/>
      <c r="I239" s="66">
        <f>SUM(I3:I6,I8:I17,I19,I22,I23:I28,I30:I36,I38,I39,I41,I43:I46,I48:I51,I53:I56,I58:I61,I64:I65,I67:I68,I70:I71,I73:I91,I93:I109,I111:I113,I115:I123,I125:I133,I135,I138:I165,I167:I168,I170:I176,I178:I182,I184:I204,I206:I211,I213:I215,I217,I220:I221,I223:I229,I231:I236)</f>
        <v>589362.34300000011</v>
      </c>
    </row>
    <row r="240" spans="1:9" customFormat="1" x14ac:dyDescent="0.2">
      <c r="A240" s="70"/>
      <c r="B240" s="29"/>
      <c r="C240" s="32" t="s">
        <v>68</v>
      </c>
      <c r="D240" s="29"/>
      <c r="E240" s="49"/>
      <c r="F240" s="50"/>
      <c r="G240" s="51"/>
      <c r="H240" s="47"/>
      <c r="I240" s="48">
        <f>I239*0.3</f>
        <v>176808.70290000003</v>
      </c>
    </row>
    <row r="241" spans="1:9" customFormat="1" x14ac:dyDescent="0.2">
      <c r="A241" s="71"/>
      <c r="B241" s="30"/>
      <c r="C241" s="33" t="s">
        <v>70</v>
      </c>
      <c r="D241" s="30"/>
      <c r="E241" s="52"/>
      <c r="F241" s="53"/>
      <c r="G241" s="54"/>
      <c r="H241" s="55"/>
      <c r="I241" s="56">
        <f>SUM(I239:I240)</f>
        <v>766171.04590000014</v>
      </c>
    </row>
    <row r="242" spans="1:9" x14ac:dyDescent="0.2">
      <c r="A242" s="72"/>
      <c r="B242" s="9"/>
      <c r="C242" s="9"/>
      <c r="D242" s="74"/>
      <c r="E242" s="57"/>
      <c r="F242" s="58"/>
      <c r="G242" s="58"/>
      <c r="H242" s="58"/>
      <c r="I242" s="58"/>
    </row>
    <row r="243" spans="1:9" x14ac:dyDescent="0.2">
      <c r="A243" s="72"/>
      <c r="B243" s="2"/>
      <c r="C243" s="7"/>
      <c r="D243" s="3"/>
      <c r="E243" s="59"/>
      <c r="F243" s="59"/>
      <c r="G243" s="59"/>
      <c r="H243" s="59"/>
      <c r="I243" s="58"/>
    </row>
    <row r="244" spans="1:9" x14ac:dyDescent="0.2">
      <c r="A244" s="72"/>
      <c r="B244" s="6"/>
      <c r="C244" s="10"/>
      <c r="D244" s="2"/>
      <c r="E244" s="58"/>
      <c r="F244" s="58"/>
      <c r="G244" s="58"/>
      <c r="H244" s="58"/>
      <c r="I244" s="58"/>
    </row>
    <row r="253" spans="1:9" x14ac:dyDescent="0.2">
      <c r="C253" s="11" t="e">
        <f>#REF!</f>
        <v>#REF!</v>
      </c>
    </row>
    <row r="260" spans="3:7" x14ac:dyDescent="0.2">
      <c r="C260" s="11">
        <f>C257</f>
        <v>0</v>
      </c>
      <c r="G260" s="60">
        <f>G257</f>
        <v>0</v>
      </c>
    </row>
  </sheetData>
  <printOptions horizontalCentered="1" gridLines="1"/>
  <pageMargins left="0.19685039370078741" right="0.19685039370078741" top="1.1811023622047245" bottom="0.78740157480314965" header="0.39370078740157483" footer="0.19685039370078741"/>
  <pageSetup paperSize="9" scale="49" fitToHeight="0" orientation="portrait" horizontalDpi="300" r:id="rId1"/>
  <headerFooter>
    <oddHeader>&amp;L&amp;"Arial,Negrito"&amp;G&amp;C&amp;"Ecofont Vera Sans,Negrito"&amp;14PE - IntervalesReforma Pousada Lontra&amp;R&amp;"Ecofont Vera Sans,Regular"&amp;12Boletim CPOS 172 - Nov/2017</oddHeader>
    <oddFooter>&amp;L&amp;G&amp;C&amp;"Ecofont Vera Sans,Regular"Av. Prof. Frederico Hermann Jr, 345 - Prédio 12, 1° andar - Pinheiros - 05.459-010 São Paulo(11) 2997-5000       www.fflorestal.sp.gov.br&amp;R&amp;"Ecofont Vera Sans,Regular"Página 0&amp;P de 0&amp;N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7"/>
  <sheetViews>
    <sheetView tabSelected="1" view="pageBreakPreview" zoomScale="55" zoomScaleNormal="100" zoomScaleSheetLayoutView="55" workbookViewId="0">
      <selection activeCell="L5" sqref="L5"/>
    </sheetView>
  </sheetViews>
  <sheetFormatPr defaultRowHeight="15" x14ac:dyDescent="0.2"/>
  <cols>
    <col min="1" max="1" width="10.42578125" style="252" customWidth="1"/>
    <col min="2" max="2" width="20.28515625" style="253" customWidth="1"/>
    <col min="3" max="3" width="87.5703125" style="254" customWidth="1"/>
    <col min="4" max="4" width="10" style="254" customWidth="1"/>
    <col min="5" max="5" width="18.7109375" style="255" customWidth="1"/>
    <col min="6" max="9" width="15.7109375" style="256" customWidth="1"/>
  </cols>
  <sheetData>
    <row r="1" spans="1:9" s="212" customFormat="1" ht="30" customHeight="1" x14ac:dyDescent="0.2">
      <c r="A1" s="206" t="s">
        <v>703</v>
      </c>
      <c r="B1" s="207" t="s">
        <v>704</v>
      </c>
      <c r="C1" s="208" t="s">
        <v>65</v>
      </c>
      <c r="D1" s="207" t="s">
        <v>25</v>
      </c>
      <c r="E1" s="209" t="s">
        <v>705</v>
      </c>
      <c r="F1" s="210" t="s">
        <v>706</v>
      </c>
      <c r="G1" s="210" t="s">
        <v>707</v>
      </c>
      <c r="H1" s="210" t="s">
        <v>708</v>
      </c>
      <c r="I1" s="211" t="s">
        <v>69</v>
      </c>
    </row>
    <row r="2" spans="1:9" x14ac:dyDescent="0.2">
      <c r="A2" s="213">
        <v>1</v>
      </c>
      <c r="B2" s="214"/>
      <c r="C2" s="215" t="s">
        <v>709</v>
      </c>
      <c r="D2" s="216"/>
      <c r="E2" s="217"/>
      <c r="F2" s="218"/>
      <c r="G2" s="218"/>
      <c r="H2" s="219"/>
      <c r="I2" s="220">
        <f>SUM(I3:I5)</f>
        <v>3749.3100000000004</v>
      </c>
    </row>
    <row r="3" spans="1:9" x14ac:dyDescent="0.2">
      <c r="A3" s="221" t="s">
        <v>6</v>
      </c>
      <c r="B3" s="170" t="s">
        <v>120</v>
      </c>
      <c r="C3" s="222" t="s">
        <v>121</v>
      </c>
      <c r="D3" s="170" t="s">
        <v>2</v>
      </c>
      <c r="E3" s="223">
        <v>1</v>
      </c>
      <c r="F3" s="172">
        <v>0</v>
      </c>
      <c r="G3" s="172">
        <v>1681.66</v>
      </c>
      <c r="H3" s="172">
        <f>SUM(F3:G3)</f>
        <v>1681.66</v>
      </c>
      <c r="I3" s="224">
        <f>H3*E3</f>
        <v>1681.66</v>
      </c>
    </row>
    <row r="4" spans="1:9" x14ac:dyDescent="0.2">
      <c r="A4" s="221" t="s">
        <v>7</v>
      </c>
      <c r="B4" s="97" t="s">
        <v>140</v>
      </c>
      <c r="C4" s="225" t="s">
        <v>710</v>
      </c>
      <c r="D4" s="226" t="s">
        <v>142</v>
      </c>
      <c r="E4" s="223">
        <v>1</v>
      </c>
      <c r="F4" s="172">
        <v>832.7</v>
      </c>
      <c r="G4" s="172">
        <v>0</v>
      </c>
      <c r="H4" s="172">
        <f>SUM(F4:G4)</f>
        <v>832.7</v>
      </c>
      <c r="I4" s="224">
        <f t="shared" ref="I4:I5" si="0">H4*E4</f>
        <v>832.7</v>
      </c>
    </row>
    <row r="5" spans="1:9" x14ac:dyDescent="0.2">
      <c r="A5" s="221" t="s">
        <v>8</v>
      </c>
      <c r="B5" s="97" t="s">
        <v>143</v>
      </c>
      <c r="C5" s="225" t="s">
        <v>144</v>
      </c>
      <c r="D5" s="226" t="s">
        <v>3</v>
      </c>
      <c r="E5" s="223">
        <v>15</v>
      </c>
      <c r="F5" s="172">
        <v>82.33</v>
      </c>
      <c r="G5" s="172">
        <v>0</v>
      </c>
      <c r="H5" s="172">
        <f>SUM(F5:G5)</f>
        <v>82.33</v>
      </c>
      <c r="I5" s="224">
        <f t="shared" si="0"/>
        <v>1234.95</v>
      </c>
    </row>
    <row r="6" spans="1:9" x14ac:dyDescent="0.2">
      <c r="A6" s="221"/>
      <c r="B6" s="97"/>
      <c r="C6" s="225"/>
      <c r="D6" s="228"/>
      <c r="E6" s="223"/>
      <c r="F6" s="229"/>
      <c r="G6" s="229"/>
      <c r="H6" s="229"/>
      <c r="I6" s="227"/>
    </row>
    <row r="7" spans="1:9" x14ac:dyDescent="0.2">
      <c r="A7" s="230">
        <v>2</v>
      </c>
      <c r="B7" s="231"/>
      <c r="C7" s="232" t="s">
        <v>711</v>
      </c>
      <c r="D7" s="233"/>
      <c r="E7" s="234"/>
      <c r="F7" s="235"/>
      <c r="G7" s="235"/>
      <c r="H7" s="236"/>
      <c r="I7" s="237">
        <f>SUM(I8:I13)</f>
        <v>10150.509999999998</v>
      </c>
    </row>
    <row r="8" spans="1:9" x14ac:dyDescent="0.2">
      <c r="A8" s="238" t="s">
        <v>12</v>
      </c>
      <c r="B8" s="170" t="s">
        <v>712</v>
      </c>
      <c r="C8" s="171" t="s">
        <v>159</v>
      </c>
      <c r="D8" s="170" t="s">
        <v>1</v>
      </c>
      <c r="E8" s="239">
        <v>12.5</v>
      </c>
      <c r="F8" s="172">
        <v>0</v>
      </c>
      <c r="G8" s="172">
        <v>36.9</v>
      </c>
      <c r="H8" s="172">
        <f t="shared" ref="H8:H13" si="1">SUM(F8:G8)</f>
        <v>36.9</v>
      </c>
      <c r="I8" s="227">
        <f t="shared" ref="I8:I13" si="2">H8*E8</f>
        <v>461.25</v>
      </c>
    </row>
    <row r="9" spans="1:9" x14ac:dyDescent="0.2">
      <c r="A9" s="238" t="s">
        <v>13</v>
      </c>
      <c r="B9" s="170" t="s">
        <v>713</v>
      </c>
      <c r="C9" s="171" t="s">
        <v>714</v>
      </c>
      <c r="D9" s="170" t="s">
        <v>1</v>
      </c>
      <c r="E9" s="240">
        <v>12.5</v>
      </c>
      <c r="F9" s="172">
        <v>2.77</v>
      </c>
      <c r="G9" s="172">
        <v>0.09</v>
      </c>
      <c r="H9" s="172">
        <f t="shared" si="1"/>
        <v>2.86</v>
      </c>
      <c r="I9" s="227">
        <f t="shared" si="2"/>
        <v>35.75</v>
      </c>
    </row>
    <row r="10" spans="1:9" x14ac:dyDescent="0.2">
      <c r="A10" s="238" t="s">
        <v>14</v>
      </c>
      <c r="B10" s="97" t="s">
        <v>715</v>
      </c>
      <c r="C10" s="98" t="s">
        <v>167</v>
      </c>
      <c r="D10" s="97" t="s">
        <v>0</v>
      </c>
      <c r="E10" s="241">
        <v>10</v>
      </c>
      <c r="F10" s="172">
        <v>19.059999999999999</v>
      </c>
      <c r="G10" s="172">
        <v>41.24</v>
      </c>
      <c r="H10" s="172">
        <f t="shared" si="1"/>
        <v>60.3</v>
      </c>
      <c r="I10" s="227">
        <f t="shared" si="2"/>
        <v>603</v>
      </c>
    </row>
    <row r="11" spans="1:9" x14ac:dyDescent="0.2">
      <c r="A11" s="238" t="s">
        <v>15</v>
      </c>
      <c r="B11" s="170" t="str">
        <f>[2]Custos!C38</f>
        <v>Fotovoltaico</v>
      </c>
      <c r="C11" s="171" t="s">
        <v>716</v>
      </c>
      <c r="D11" s="170" t="s">
        <v>0</v>
      </c>
      <c r="E11" s="240">
        <v>30</v>
      </c>
      <c r="F11" s="172">
        <v>1.73</v>
      </c>
      <c r="G11" s="172">
        <v>0.44</v>
      </c>
      <c r="H11" s="172">
        <f t="shared" si="1"/>
        <v>2.17</v>
      </c>
      <c r="I11" s="227">
        <f t="shared" si="2"/>
        <v>65.099999999999994</v>
      </c>
    </row>
    <row r="12" spans="1:9" ht="36" customHeight="1" x14ac:dyDescent="0.2">
      <c r="A12" s="238" t="s">
        <v>16</v>
      </c>
      <c r="B12" s="170" t="s">
        <v>717</v>
      </c>
      <c r="C12" s="171" t="s">
        <v>718</v>
      </c>
      <c r="D12" s="170" t="s">
        <v>169</v>
      </c>
      <c r="E12" s="240">
        <v>920</v>
      </c>
      <c r="F12" s="172">
        <v>4.51</v>
      </c>
      <c r="G12" s="172">
        <v>1.85</v>
      </c>
      <c r="H12" s="172">
        <f t="shared" si="1"/>
        <v>6.3599999999999994</v>
      </c>
      <c r="I12" s="227">
        <f t="shared" si="2"/>
        <v>5851.2</v>
      </c>
    </row>
    <row r="13" spans="1:9" x14ac:dyDescent="0.2">
      <c r="A13" s="238" t="s">
        <v>18</v>
      </c>
      <c r="B13" s="170" t="s">
        <v>719</v>
      </c>
      <c r="C13" s="171" t="s">
        <v>170</v>
      </c>
      <c r="D13" s="170" t="s">
        <v>1</v>
      </c>
      <c r="E13" s="240">
        <v>11.5</v>
      </c>
      <c r="F13" s="172">
        <v>272.54000000000002</v>
      </c>
      <c r="G13" s="172">
        <v>0</v>
      </c>
      <c r="H13" s="172">
        <f t="shared" si="1"/>
        <v>272.54000000000002</v>
      </c>
      <c r="I13" s="227">
        <f t="shared" si="2"/>
        <v>3134.21</v>
      </c>
    </row>
    <row r="14" spans="1:9" x14ac:dyDescent="0.2">
      <c r="A14" s="238"/>
      <c r="B14" s="170"/>
      <c r="C14" s="171"/>
      <c r="D14" s="170"/>
      <c r="E14" s="172"/>
      <c r="F14" s="172"/>
      <c r="G14" s="172"/>
      <c r="H14" s="229"/>
      <c r="I14" s="224"/>
    </row>
    <row r="15" spans="1:9" x14ac:dyDescent="0.2">
      <c r="A15" s="230">
        <v>3</v>
      </c>
      <c r="B15" s="231"/>
      <c r="C15" s="232" t="s">
        <v>720</v>
      </c>
      <c r="D15" s="233"/>
      <c r="E15" s="234"/>
      <c r="F15" s="235"/>
      <c r="G15" s="235"/>
      <c r="H15" s="236"/>
      <c r="I15" s="237">
        <f>SUM(I16:I20)</f>
        <v>33182.400000000001</v>
      </c>
    </row>
    <row r="16" spans="1:9" ht="30" x14ac:dyDescent="0.2">
      <c r="A16" s="238" t="s">
        <v>27</v>
      </c>
      <c r="B16" s="170" t="s">
        <v>721</v>
      </c>
      <c r="C16" s="171" t="s">
        <v>722</v>
      </c>
      <c r="D16" s="170" t="s">
        <v>169</v>
      </c>
      <c r="E16" s="240">
        <v>2200</v>
      </c>
      <c r="F16" s="172">
        <v>12.97</v>
      </c>
      <c r="G16" s="172">
        <v>0</v>
      </c>
      <c r="H16" s="172">
        <v>12.97</v>
      </c>
      <c r="I16" s="224">
        <f>H16*E16</f>
        <v>28534</v>
      </c>
    </row>
    <row r="17" spans="1:9" x14ac:dyDescent="0.2">
      <c r="A17" s="238" t="s">
        <v>28</v>
      </c>
      <c r="B17" s="170" t="s">
        <v>723</v>
      </c>
      <c r="C17" s="171" t="s">
        <v>724</v>
      </c>
      <c r="D17" s="170" t="s">
        <v>725</v>
      </c>
      <c r="E17" s="240">
        <v>10</v>
      </c>
      <c r="F17" s="172">
        <v>62</v>
      </c>
      <c r="G17" s="172">
        <v>0</v>
      </c>
      <c r="H17" s="172">
        <f>SUM(F17:G17)</f>
        <v>62</v>
      </c>
      <c r="I17" s="224">
        <f t="shared" ref="I17:I20" si="3">H17*E17</f>
        <v>620</v>
      </c>
    </row>
    <row r="18" spans="1:9" x14ac:dyDescent="0.2">
      <c r="A18" s="238" t="s">
        <v>29</v>
      </c>
      <c r="B18" s="97" t="s">
        <v>726</v>
      </c>
      <c r="C18" s="167" t="s">
        <v>727</v>
      </c>
      <c r="D18" s="97" t="s">
        <v>3</v>
      </c>
      <c r="E18" s="240">
        <v>40</v>
      </c>
      <c r="F18" s="172">
        <v>0</v>
      </c>
      <c r="G18" s="172">
        <v>0</v>
      </c>
      <c r="H18" s="166">
        <v>6.02</v>
      </c>
      <c r="I18" s="224">
        <f t="shared" si="3"/>
        <v>240.79999999999998</v>
      </c>
    </row>
    <row r="19" spans="1:9" x14ac:dyDescent="0.2">
      <c r="A19" s="238" t="s">
        <v>30</v>
      </c>
      <c r="B19" s="170" t="s">
        <v>723</v>
      </c>
      <c r="C19" s="171" t="s">
        <v>728</v>
      </c>
      <c r="D19" s="170" t="s">
        <v>725</v>
      </c>
      <c r="E19" s="240">
        <v>25</v>
      </c>
      <c r="F19" s="172">
        <v>98</v>
      </c>
      <c r="G19" s="172">
        <v>0</v>
      </c>
      <c r="H19" s="172">
        <v>98</v>
      </c>
      <c r="I19" s="224">
        <f t="shared" si="3"/>
        <v>2450</v>
      </c>
    </row>
    <row r="20" spans="1:9" x14ac:dyDescent="0.2">
      <c r="A20" s="238" t="s">
        <v>56</v>
      </c>
      <c r="B20" s="97" t="s">
        <v>116</v>
      </c>
      <c r="C20" s="167" t="s">
        <v>729</v>
      </c>
      <c r="D20" s="170" t="s">
        <v>17</v>
      </c>
      <c r="E20" s="166">
        <v>80</v>
      </c>
      <c r="F20" s="172">
        <v>0</v>
      </c>
      <c r="G20" s="172">
        <v>0</v>
      </c>
      <c r="H20" s="166">
        <v>16.72</v>
      </c>
      <c r="I20" s="224">
        <f t="shared" si="3"/>
        <v>1337.6</v>
      </c>
    </row>
    <row r="21" spans="1:9" x14ac:dyDescent="0.2">
      <c r="A21" s="238"/>
      <c r="B21" s="97"/>
      <c r="C21" s="98"/>
      <c r="D21" s="97"/>
      <c r="E21" s="241"/>
      <c r="F21" s="229"/>
      <c r="G21" s="229"/>
      <c r="H21" s="229"/>
      <c r="I21" s="224"/>
    </row>
    <row r="22" spans="1:9" x14ac:dyDescent="0.2">
      <c r="A22" s="230">
        <v>4</v>
      </c>
      <c r="B22" s="231"/>
      <c r="C22" s="232" t="s">
        <v>404</v>
      </c>
      <c r="D22" s="233"/>
      <c r="E22" s="234"/>
      <c r="F22" s="235"/>
      <c r="G22" s="235"/>
      <c r="H22" s="236"/>
      <c r="I22" s="237">
        <f>SUM(I23:I36)</f>
        <v>2082.0699999999997</v>
      </c>
    </row>
    <row r="23" spans="1:9" ht="14.25" customHeight="1" x14ac:dyDescent="0.2">
      <c r="A23" s="238" t="s">
        <v>31</v>
      </c>
      <c r="B23" s="170" t="s">
        <v>730</v>
      </c>
      <c r="C23" s="171" t="s">
        <v>731</v>
      </c>
      <c r="D23" s="170" t="s">
        <v>2</v>
      </c>
      <c r="E23" s="241">
        <v>1</v>
      </c>
      <c r="F23" s="172">
        <v>53.09</v>
      </c>
      <c r="G23" s="172">
        <v>8.65</v>
      </c>
      <c r="H23" s="172">
        <v>61.74</v>
      </c>
      <c r="I23" s="224">
        <f t="shared" ref="I23:I36" si="4">H23*E23</f>
        <v>61.74</v>
      </c>
    </row>
    <row r="24" spans="1:9" ht="30" x14ac:dyDescent="0.2">
      <c r="A24" s="238" t="s">
        <v>57</v>
      </c>
      <c r="B24" s="170" t="s">
        <v>732</v>
      </c>
      <c r="C24" s="171" t="s">
        <v>733</v>
      </c>
      <c r="D24" s="170" t="s">
        <v>2</v>
      </c>
      <c r="E24" s="241">
        <v>1</v>
      </c>
      <c r="F24" s="172">
        <v>5.2</v>
      </c>
      <c r="G24" s="172">
        <v>8.65</v>
      </c>
      <c r="H24" s="172">
        <v>13.85</v>
      </c>
      <c r="I24" s="224">
        <f t="shared" si="4"/>
        <v>13.85</v>
      </c>
    </row>
    <row r="25" spans="1:9" x14ac:dyDescent="0.2">
      <c r="A25" s="238" t="s">
        <v>58</v>
      </c>
      <c r="B25" s="170" t="s">
        <v>734</v>
      </c>
      <c r="C25" s="171" t="s">
        <v>735</v>
      </c>
      <c r="D25" s="170" t="s">
        <v>3</v>
      </c>
      <c r="E25" s="241">
        <v>3</v>
      </c>
      <c r="F25" s="172">
        <v>32.26</v>
      </c>
      <c r="G25" s="172">
        <v>10.38</v>
      </c>
      <c r="H25" s="172">
        <v>42.64</v>
      </c>
      <c r="I25" s="224">
        <f t="shared" si="4"/>
        <v>127.92</v>
      </c>
    </row>
    <row r="26" spans="1:9" ht="15" customHeight="1" x14ac:dyDescent="0.2">
      <c r="A26" s="238" t="s">
        <v>132</v>
      </c>
      <c r="B26" s="170" t="s">
        <v>736</v>
      </c>
      <c r="C26" s="171" t="s">
        <v>737</v>
      </c>
      <c r="D26" s="170" t="s">
        <v>2</v>
      </c>
      <c r="E26" s="241">
        <v>1</v>
      </c>
      <c r="F26" s="172">
        <v>33.94</v>
      </c>
      <c r="G26" s="172">
        <v>8.65</v>
      </c>
      <c r="H26" s="172">
        <v>42.59</v>
      </c>
      <c r="I26" s="224">
        <f t="shared" si="4"/>
        <v>42.59</v>
      </c>
    </row>
    <row r="27" spans="1:9" x14ac:dyDescent="0.2">
      <c r="A27" s="238" t="s">
        <v>607</v>
      </c>
      <c r="B27" s="170" t="s">
        <v>738</v>
      </c>
      <c r="C27" s="171" t="s">
        <v>416</v>
      </c>
      <c r="D27" s="170" t="s">
        <v>2</v>
      </c>
      <c r="E27" s="241">
        <v>4</v>
      </c>
      <c r="F27" s="172">
        <v>74.23</v>
      </c>
      <c r="G27" s="172">
        <v>17.3</v>
      </c>
      <c r="H27" s="172">
        <v>91.53</v>
      </c>
      <c r="I27" s="224">
        <f t="shared" si="4"/>
        <v>366.12</v>
      </c>
    </row>
    <row r="28" spans="1:9" x14ac:dyDescent="0.2">
      <c r="A28" s="238" t="s">
        <v>608</v>
      </c>
      <c r="B28" s="170" t="s">
        <v>739</v>
      </c>
      <c r="C28" s="171" t="s">
        <v>740</v>
      </c>
      <c r="D28" s="170" t="s">
        <v>2</v>
      </c>
      <c r="E28" s="241">
        <v>4</v>
      </c>
      <c r="F28" s="172">
        <v>25.76</v>
      </c>
      <c r="G28" s="172">
        <v>1.72</v>
      </c>
      <c r="H28" s="172">
        <v>27.48</v>
      </c>
      <c r="I28" s="224">
        <f t="shared" si="4"/>
        <v>109.92</v>
      </c>
    </row>
    <row r="29" spans="1:9" ht="30" x14ac:dyDescent="0.2">
      <c r="A29" s="238" t="s">
        <v>658</v>
      </c>
      <c r="B29" s="170" t="s">
        <v>741</v>
      </c>
      <c r="C29" s="171" t="s">
        <v>742</v>
      </c>
      <c r="D29" s="170" t="s">
        <v>2</v>
      </c>
      <c r="E29" s="241">
        <v>4</v>
      </c>
      <c r="F29" s="172">
        <v>13.01</v>
      </c>
      <c r="G29" s="172">
        <v>8.65</v>
      </c>
      <c r="H29" s="172">
        <v>21.66</v>
      </c>
      <c r="I29" s="224">
        <f t="shared" si="4"/>
        <v>86.64</v>
      </c>
    </row>
    <row r="30" spans="1:9" x14ac:dyDescent="0.2">
      <c r="A30" s="238" t="s">
        <v>743</v>
      </c>
      <c r="B30" s="170" t="s">
        <v>744</v>
      </c>
      <c r="C30" s="171" t="s">
        <v>745</v>
      </c>
      <c r="D30" s="170" t="s">
        <v>2</v>
      </c>
      <c r="E30" s="241">
        <v>4</v>
      </c>
      <c r="F30" s="172">
        <v>9.5</v>
      </c>
      <c r="G30" s="172">
        <v>3.46</v>
      </c>
      <c r="H30" s="172">
        <v>12.96</v>
      </c>
      <c r="I30" s="224">
        <f t="shared" si="4"/>
        <v>51.84</v>
      </c>
    </row>
    <row r="31" spans="1:9" x14ac:dyDescent="0.2">
      <c r="A31" s="238" t="s">
        <v>746</v>
      </c>
      <c r="B31" s="170" t="s">
        <v>747</v>
      </c>
      <c r="C31" s="171" t="s">
        <v>748</v>
      </c>
      <c r="D31" s="170" t="s">
        <v>2</v>
      </c>
      <c r="E31" s="241">
        <v>4</v>
      </c>
      <c r="F31" s="172">
        <v>37.65</v>
      </c>
      <c r="G31" s="172">
        <v>8.65</v>
      </c>
      <c r="H31" s="172">
        <v>46.3</v>
      </c>
      <c r="I31" s="224">
        <f t="shared" si="4"/>
        <v>185.2</v>
      </c>
    </row>
    <row r="32" spans="1:9" ht="30" x14ac:dyDescent="0.2">
      <c r="A32" s="238" t="s">
        <v>749</v>
      </c>
      <c r="B32" s="170" t="s">
        <v>750</v>
      </c>
      <c r="C32" s="171" t="s">
        <v>751</v>
      </c>
      <c r="D32" s="170" t="s">
        <v>2</v>
      </c>
      <c r="E32" s="241">
        <v>4</v>
      </c>
      <c r="F32" s="172">
        <v>19.52</v>
      </c>
      <c r="G32" s="172">
        <v>17.3</v>
      </c>
      <c r="H32" s="172">
        <v>36.82</v>
      </c>
      <c r="I32" s="224">
        <f t="shared" si="4"/>
        <v>147.28</v>
      </c>
    </row>
    <row r="33" spans="1:9" x14ac:dyDescent="0.2">
      <c r="A33" s="238" t="s">
        <v>752</v>
      </c>
      <c r="B33" s="170" t="s">
        <v>753</v>
      </c>
      <c r="C33" s="171" t="s">
        <v>754</v>
      </c>
      <c r="D33" s="170" t="s">
        <v>3</v>
      </c>
      <c r="E33" s="241">
        <v>30</v>
      </c>
      <c r="F33" s="172">
        <v>9.5500000000000007</v>
      </c>
      <c r="G33" s="172">
        <v>3.46</v>
      </c>
      <c r="H33" s="172">
        <v>13.01</v>
      </c>
      <c r="I33" s="224">
        <f t="shared" si="4"/>
        <v>390.3</v>
      </c>
    </row>
    <row r="34" spans="1:9" x14ac:dyDescent="0.2">
      <c r="A34" s="238" t="s">
        <v>755</v>
      </c>
      <c r="B34" s="170" t="s">
        <v>712</v>
      </c>
      <c r="C34" s="171" t="s">
        <v>159</v>
      </c>
      <c r="D34" s="170" t="s">
        <v>1</v>
      </c>
      <c r="E34" s="241">
        <v>5</v>
      </c>
      <c r="F34" s="172">
        <v>0</v>
      </c>
      <c r="G34" s="172">
        <v>36.9</v>
      </c>
      <c r="H34" s="172">
        <v>36.9</v>
      </c>
      <c r="I34" s="224">
        <f t="shared" si="4"/>
        <v>184.5</v>
      </c>
    </row>
    <row r="35" spans="1:9" x14ac:dyDescent="0.2">
      <c r="A35" s="238" t="s">
        <v>756</v>
      </c>
      <c r="B35" s="170" t="s">
        <v>757</v>
      </c>
      <c r="C35" s="171" t="s">
        <v>758</v>
      </c>
      <c r="D35" s="170" t="s">
        <v>1</v>
      </c>
      <c r="E35" s="241">
        <v>5</v>
      </c>
      <c r="F35" s="172">
        <v>0</v>
      </c>
      <c r="G35" s="172">
        <v>6.35</v>
      </c>
      <c r="H35" s="172">
        <v>6.35</v>
      </c>
      <c r="I35" s="224">
        <f t="shared" si="4"/>
        <v>31.75</v>
      </c>
    </row>
    <row r="36" spans="1:9" x14ac:dyDescent="0.2">
      <c r="A36" s="238" t="s">
        <v>759</v>
      </c>
      <c r="B36" s="170" t="s">
        <v>760</v>
      </c>
      <c r="C36" s="171" t="s">
        <v>761</v>
      </c>
      <c r="D36" s="170" t="s">
        <v>1</v>
      </c>
      <c r="E36" s="241">
        <v>2</v>
      </c>
      <c r="F36" s="172">
        <v>89.55</v>
      </c>
      <c r="G36" s="172">
        <v>51.66</v>
      </c>
      <c r="H36" s="172">
        <v>141.21</v>
      </c>
      <c r="I36" s="224">
        <f t="shared" si="4"/>
        <v>282.42</v>
      </c>
    </row>
    <row r="37" spans="1:9" x14ac:dyDescent="0.2">
      <c r="A37" s="238"/>
      <c r="B37" s="97"/>
      <c r="C37" s="98"/>
      <c r="D37" s="97"/>
      <c r="E37" s="241"/>
      <c r="F37" s="229"/>
      <c r="G37" s="229"/>
      <c r="H37" s="229"/>
      <c r="I37" s="224"/>
    </row>
    <row r="38" spans="1:9" x14ac:dyDescent="0.2">
      <c r="A38" s="230">
        <v>5</v>
      </c>
      <c r="B38" s="231"/>
      <c r="C38" s="232" t="s">
        <v>762</v>
      </c>
      <c r="D38" s="233"/>
      <c r="E38" s="234"/>
      <c r="F38" s="235"/>
      <c r="G38" s="235"/>
      <c r="H38" s="236"/>
      <c r="I38" s="237">
        <f>SUM(I39:I42)</f>
        <v>1169.24</v>
      </c>
    </row>
    <row r="39" spans="1:9" ht="30" x14ac:dyDescent="0.2">
      <c r="A39" s="238" t="s">
        <v>64</v>
      </c>
      <c r="B39" s="97" t="s">
        <v>77</v>
      </c>
      <c r="C39" s="98" t="s">
        <v>763</v>
      </c>
      <c r="D39" s="97" t="s">
        <v>195</v>
      </c>
      <c r="E39" s="241">
        <v>1</v>
      </c>
      <c r="F39" s="229">
        <v>274.52</v>
      </c>
      <c r="G39" s="229">
        <v>251.2</v>
      </c>
      <c r="H39" s="229">
        <f>F39+G39</f>
        <v>525.72</v>
      </c>
      <c r="I39" s="224">
        <f>E39*H39</f>
        <v>525.72</v>
      </c>
    </row>
    <row r="40" spans="1:9" x14ac:dyDescent="0.2">
      <c r="A40" s="238" t="s">
        <v>122</v>
      </c>
      <c r="B40" s="97" t="s">
        <v>77</v>
      </c>
      <c r="C40" s="98" t="s">
        <v>764</v>
      </c>
      <c r="D40" s="97" t="s">
        <v>2</v>
      </c>
      <c r="E40" s="241">
        <v>1</v>
      </c>
      <c r="F40" s="229">
        <v>204.9</v>
      </c>
      <c r="G40" s="229">
        <v>4.5599999999999996</v>
      </c>
      <c r="H40" s="229">
        <f>F40+G40</f>
        <v>209.46</v>
      </c>
      <c r="I40" s="224">
        <f t="shared" ref="I40:I42" si="5">E40*H40</f>
        <v>209.46</v>
      </c>
    </row>
    <row r="41" spans="1:9" ht="30" x14ac:dyDescent="0.2">
      <c r="A41" s="238" t="s">
        <v>130</v>
      </c>
      <c r="B41" s="97" t="s">
        <v>77</v>
      </c>
      <c r="C41" s="98" t="s">
        <v>765</v>
      </c>
      <c r="D41" s="97" t="s">
        <v>2</v>
      </c>
      <c r="E41" s="241">
        <v>1</v>
      </c>
      <c r="F41" s="229">
        <v>139</v>
      </c>
      <c r="G41" s="229">
        <v>34.6</v>
      </c>
      <c r="H41" s="229">
        <f>F41+G41</f>
        <v>173.6</v>
      </c>
      <c r="I41" s="224">
        <f t="shared" si="5"/>
        <v>173.6</v>
      </c>
    </row>
    <row r="42" spans="1:9" ht="30" x14ac:dyDescent="0.2">
      <c r="A42" s="238" t="s">
        <v>131</v>
      </c>
      <c r="B42" s="97" t="s">
        <v>77</v>
      </c>
      <c r="C42" s="98" t="s">
        <v>766</v>
      </c>
      <c r="D42" s="97" t="s">
        <v>2</v>
      </c>
      <c r="E42" s="241">
        <v>1</v>
      </c>
      <c r="F42" s="229">
        <v>247.9</v>
      </c>
      <c r="G42" s="229">
        <v>12.56</v>
      </c>
      <c r="H42" s="229">
        <f>F42+G42</f>
        <v>260.45999999999998</v>
      </c>
      <c r="I42" s="224">
        <f t="shared" si="5"/>
        <v>260.45999999999998</v>
      </c>
    </row>
    <row r="43" spans="1:9" x14ac:dyDescent="0.2">
      <c r="A43" s="242"/>
      <c r="B43" s="101"/>
      <c r="C43" s="100"/>
      <c r="D43" s="101"/>
      <c r="E43" s="243"/>
      <c r="F43" s="244"/>
      <c r="G43" s="244"/>
      <c r="H43" s="244"/>
      <c r="I43" s="245"/>
    </row>
    <row r="44" spans="1:9" x14ac:dyDescent="0.2">
      <c r="A44" s="246"/>
      <c r="B44" s="247"/>
      <c r="C44" s="248"/>
      <c r="D44" s="247"/>
      <c r="E44" s="249"/>
      <c r="F44" s="250"/>
      <c r="G44" s="250"/>
      <c r="H44" s="250"/>
      <c r="I44" s="251"/>
    </row>
    <row r="45" spans="1:9" x14ac:dyDescent="0.2">
      <c r="A45" s="415" t="s">
        <v>69</v>
      </c>
      <c r="B45" s="416"/>
      <c r="C45" s="416"/>
      <c r="D45" s="416"/>
      <c r="E45" s="416"/>
      <c r="F45" s="416"/>
      <c r="G45" s="416"/>
      <c r="H45" s="417">
        <f>SUM(I2,I7,I15,I22,I38)</f>
        <v>50333.53</v>
      </c>
      <c r="I45" s="418"/>
    </row>
    <row r="46" spans="1:9" x14ac:dyDescent="0.2">
      <c r="A46" s="419" t="s">
        <v>68</v>
      </c>
      <c r="B46" s="420"/>
      <c r="C46" s="420"/>
      <c r="D46" s="420"/>
      <c r="E46" s="420"/>
      <c r="F46" s="420"/>
      <c r="G46" s="420"/>
      <c r="H46" s="421">
        <f>H45*0.3</f>
        <v>15100.058999999999</v>
      </c>
      <c r="I46" s="422"/>
    </row>
    <row r="47" spans="1:9" x14ac:dyDescent="0.2">
      <c r="A47" s="423" t="s">
        <v>70</v>
      </c>
      <c r="B47" s="424"/>
      <c r="C47" s="424"/>
      <c r="D47" s="424"/>
      <c r="E47" s="424"/>
      <c r="F47" s="424"/>
      <c r="G47" s="424"/>
      <c r="H47" s="425">
        <f>SUM(H45:I46)</f>
        <v>65433.589</v>
      </c>
      <c r="I47" s="426"/>
    </row>
  </sheetData>
  <mergeCells count="6">
    <mergeCell ref="A45:G45"/>
    <mergeCell ref="H45:I45"/>
    <mergeCell ref="A46:G46"/>
    <mergeCell ref="H46:I46"/>
    <mergeCell ref="A47:G47"/>
    <mergeCell ref="H47:I47"/>
  </mergeCells>
  <printOptions horizontalCentered="1" gridLines="1"/>
  <pageMargins left="0.19685039370078741" right="0.19685039370078741" top="1.1811023622047245" bottom="0.78740157480314965" header="0.39370078740157483" footer="0.19685039370078741"/>
  <pageSetup paperSize="9" scale="48" fitToHeight="0" orientation="portrait" horizontalDpi="300" r:id="rId1"/>
  <headerFooter>
    <oddHeader>&amp;L&amp;"Arial,Negrito"&amp;G&amp;C&amp;"Ecofont Vera Sans,Negrito"&amp;14PE - IntervalesReforma Pousada Lontra&amp;R&amp;"Ecofont Vera Sans,Regular"&amp;12Boletim CPOS 172 - Nov/2017</oddHeader>
    <oddFooter>&amp;L&amp;G&amp;C&amp;"Ecofont Vera Sans,Regular"Av. Prof. Frederico Hermann Jr, 345 - Prédio 12, 1° andar - Pinheiros - 05.459-010 São Paulo(11) 2997-5000       www.fflorestal.sp.gov.br&amp;R&amp;"Ecofont Vera Sans,Regular"Página 0&amp;P de 0&amp;N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810"/>
  <sheetViews>
    <sheetView tabSelected="1" view="pageBreakPreview" topLeftCell="A673" zoomScale="55" zoomScaleNormal="80" zoomScaleSheetLayoutView="55" workbookViewId="0">
      <selection activeCell="L5" sqref="L5"/>
    </sheetView>
  </sheetViews>
  <sheetFormatPr defaultRowHeight="12.75" x14ac:dyDescent="0.2"/>
  <cols>
    <col min="1" max="1" width="9" style="162" customWidth="1"/>
    <col min="2" max="2" width="21.140625" style="160" customWidth="1"/>
    <col min="3" max="3" width="85.42578125" style="162" customWidth="1"/>
    <col min="4" max="4" width="12.140625" style="160" customWidth="1"/>
    <col min="5" max="5" width="10.42578125" style="161" bestFit="1" customWidth="1"/>
    <col min="6" max="8" width="15.7109375" style="161" customWidth="1"/>
    <col min="9" max="9" width="18.7109375" style="161" customWidth="1"/>
    <col min="10" max="16384" width="9.140625" style="160"/>
  </cols>
  <sheetData>
    <row r="1" spans="1:9" ht="30" customHeight="1" x14ac:dyDescent="0.2">
      <c r="A1" s="90" t="s">
        <v>21</v>
      </c>
      <c r="B1" s="91" t="s">
        <v>80</v>
      </c>
      <c r="C1" s="92" t="s">
        <v>65</v>
      </c>
      <c r="D1" s="91" t="s">
        <v>25</v>
      </c>
      <c r="E1" s="110" t="s">
        <v>24</v>
      </c>
      <c r="F1" s="110" t="s">
        <v>22</v>
      </c>
      <c r="G1" s="110" t="s">
        <v>23</v>
      </c>
      <c r="H1" s="110" t="s">
        <v>66</v>
      </c>
      <c r="I1" s="111" t="s">
        <v>67</v>
      </c>
    </row>
    <row r="2" spans="1:9" ht="15" x14ac:dyDescent="0.2">
      <c r="A2" s="67"/>
      <c r="B2" s="25"/>
      <c r="C2" s="159" t="s">
        <v>767</v>
      </c>
      <c r="D2" s="27"/>
      <c r="E2" s="112"/>
      <c r="F2" s="112"/>
      <c r="G2" s="112"/>
      <c r="H2" s="112"/>
      <c r="I2" s="113"/>
    </row>
    <row r="3" spans="1:9" ht="15" x14ac:dyDescent="0.2">
      <c r="A3" s="261">
        <v>1</v>
      </c>
      <c r="B3" s="262"/>
      <c r="C3" s="263" t="s">
        <v>768</v>
      </c>
      <c r="D3" s="264"/>
      <c r="E3" s="265"/>
      <c r="F3" s="265"/>
      <c r="G3" s="265"/>
      <c r="H3" s="265"/>
      <c r="I3" s="266">
        <f>SUM(I4:I30)</f>
        <v>18306.581999999999</v>
      </c>
    </row>
    <row r="4" spans="1:9" ht="15" x14ac:dyDescent="0.2">
      <c r="A4" s="387">
        <v>1</v>
      </c>
      <c r="B4" s="388"/>
      <c r="C4" s="389" t="s">
        <v>979</v>
      </c>
      <c r="D4" s="388"/>
      <c r="E4" s="388"/>
      <c r="F4" s="390"/>
      <c r="G4" s="390"/>
      <c r="H4" s="390"/>
      <c r="I4" s="390"/>
    </row>
    <row r="5" spans="1:9" ht="30" x14ac:dyDescent="0.2">
      <c r="A5" s="121" t="s">
        <v>6</v>
      </c>
      <c r="B5" s="170" t="s">
        <v>971</v>
      </c>
      <c r="C5" s="171" t="s">
        <v>972</v>
      </c>
      <c r="D5" s="170" t="s">
        <v>2</v>
      </c>
      <c r="E5" s="170">
        <v>1</v>
      </c>
      <c r="F5" s="172">
        <v>1519.9</v>
      </c>
      <c r="G5" s="172">
        <v>1142.5999999999999</v>
      </c>
      <c r="H5" s="172">
        <v>2662.5</v>
      </c>
      <c r="I5" s="172">
        <f>H5*E5</f>
        <v>2662.5</v>
      </c>
    </row>
    <row r="6" spans="1:9" ht="30" x14ac:dyDescent="0.2">
      <c r="A6" s="121" t="s">
        <v>7</v>
      </c>
      <c r="B6" s="170" t="s">
        <v>965</v>
      </c>
      <c r="C6" s="171" t="s">
        <v>966</v>
      </c>
      <c r="D6" s="170" t="s">
        <v>1</v>
      </c>
      <c r="E6" s="170">
        <v>1</v>
      </c>
      <c r="F6" s="172">
        <v>0</v>
      </c>
      <c r="G6" s="172">
        <v>44.28</v>
      </c>
      <c r="H6" s="172">
        <v>44.28</v>
      </c>
      <c r="I6" s="172">
        <f t="shared" ref="I6:I11" si="0">H6*E6</f>
        <v>44.28</v>
      </c>
    </row>
    <row r="7" spans="1:9" ht="15" x14ac:dyDescent="0.2">
      <c r="A7" s="121" t="s">
        <v>8</v>
      </c>
      <c r="B7" s="170" t="s">
        <v>967</v>
      </c>
      <c r="C7" s="171" t="s">
        <v>968</v>
      </c>
      <c r="D7" s="170" t="s">
        <v>1</v>
      </c>
      <c r="E7" s="170">
        <v>0.2</v>
      </c>
      <c r="F7" s="172">
        <v>227.24</v>
      </c>
      <c r="G7" s="172">
        <v>232.74</v>
      </c>
      <c r="H7" s="172">
        <v>459.98</v>
      </c>
      <c r="I7" s="172">
        <f t="shared" si="0"/>
        <v>91.996000000000009</v>
      </c>
    </row>
    <row r="8" spans="1:9" ht="30" x14ac:dyDescent="0.2">
      <c r="A8" s="121" t="s">
        <v>35</v>
      </c>
      <c r="B8" s="170" t="s">
        <v>973</v>
      </c>
      <c r="C8" s="171" t="s">
        <v>974</v>
      </c>
      <c r="D8" s="170" t="s">
        <v>2</v>
      </c>
      <c r="E8" s="170">
        <v>1</v>
      </c>
      <c r="F8" s="172">
        <v>584.57000000000005</v>
      </c>
      <c r="G8" s="172">
        <v>375.9</v>
      </c>
      <c r="H8" s="172">
        <v>960.47</v>
      </c>
      <c r="I8" s="172">
        <f t="shared" si="0"/>
        <v>960.47</v>
      </c>
    </row>
    <row r="9" spans="1:9" ht="15" x14ac:dyDescent="0.2">
      <c r="A9" s="121" t="s">
        <v>36</v>
      </c>
      <c r="B9" s="170" t="s">
        <v>975</v>
      </c>
      <c r="C9" s="171" t="s">
        <v>976</v>
      </c>
      <c r="D9" s="170" t="s">
        <v>2</v>
      </c>
      <c r="E9" s="170">
        <v>1</v>
      </c>
      <c r="F9" s="172">
        <v>733.33</v>
      </c>
      <c r="G9" s="172">
        <v>0</v>
      </c>
      <c r="H9" s="172">
        <v>733.33</v>
      </c>
      <c r="I9" s="172">
        <f t="shared" si="0"/>
        <v>733.33</v>
      </c>
    </row>
    <row r="10" spans="1:9" ht="15" x14ac:dyDescent="0.2">
      <c r="A10" s="121" t="s">
        <v>624</v>
      </c>
      <c r="B10" s="170" t="s">
        <v>969</v>
      </c>
      <c r="C10" s="171" t="s">
        <v>970</v>
      </c>
      <c r="D10" s="170" t="s">
        <v>1</v>
      </c>
      <c r="E10" s="170">
        <v>1</v>
      </c>
      <c r="F10" s="172">
        <v>10.79</v>
      </c>
      <c r="G10" s="172">
        <v>49.6</v>
      </c>
      <c r="H10" s="172">
        <v>60.39</v>
      </c>
      <c r="I10" s="172">
        <f t="shared" si="0"/>
        <v>60.39</v>
      </c>
    </row>
    <row r="11" spans="1:9" ht="30" x14ac:dyDescent="0.2">
      <c r="A11" s="121" t="s">
        <v>627</v>
      </c>
      <c r="B11" s="170" t="s">
        <v>541</v>
      </c>
      <c r="C11" s="171" t="s">
        <v>542</v>
      </c>
      <c r="D11" s="170" t="s">
        <v>3</v>
      </c>
      <c r="E11" s="170">
        <v>20</v>
      </c>
      <c r="F11" s="172">
        <v>13.65</v>
      </c>
      <c r="G11" s="172">
        <v>39.94</v>
      </c>
      <c r="H11" s="172">
        <v>53.59</v>
      </c>
      <c r="I11" s="172">
        <f t="shared" si="0"/>
        <v>1071.8000000000002</v>
      </c>
    </row>
    <row r="12" spans="1:9" ht="15" x14ac:dyDescent="0.2">
      <c r="A12" s="387">
        <v>2</v>
      </c>
      <c r="B12" s="388"/>
      <c r="C12" s="389" t="s">
        <v>980</v>
      </c>
      <c r="D12" s="388"/>
      <c r="E12" s="388"/>
      <c r="F12" s="390"/>
      <c r="G12" s="390"/>
      <c r="H12" s="390"/>
      <c r="I12" s="390"/>
    </row>
    <row r="13" spans="1:9" ht="30" x14ac:dyDescent="0.2">
      <c r="A13" s="121" t="s">
        <v>12</v>
      </c>
      <c r="B13" s="170" t="s">
        <v>977</v>
      </c>
      <c r="C13" s="171" t="s">
        <v>978</v>
      </c>
      <c r="D13" s="170" t="s">
        <v>2</v>
      </c>
      <c r="E13" s="170">
        <v>1</v>
      </c>
      <c r="F13" s="172">
        <v>2120.8000000000002</v>
      </c>
      <c r="G13" s="172">
        <v>2281.34</v>
      </c>
      <c r="H13" s="172">
        <v>4402.1400000000003</v>
      </c>
      <c r="I13" s="172">
        <f t="shared" ref="I13:I19" si="1">H13*E13</f>
        <v>4402.1400000000003</v>
      </c>
    </row>
    <row r="14" spans="1:9" ht="30" x14ac:dyDescent="0.2">
      <c r="A14" s="121" t="s">
        <v>13</v>
      </c>
      <c r="B14" s="170" t="s">
        <v>965</v>
      </c>
      <c r="C14" s="171" t="s">
        <v>966</v>
      </c>
      <c r="D14" s="170" t="s">
        <v>1</v>
      </c>
      <c r="E14" s="170">
        <v>1</v>
      </c>
      <c r="F14" s="172">
        <v>0</v>
      </c>
      <c r="G14" s="172">
        <v>44.28</v>
      </c>
      <c r="H14" s="172">
        <v>44.28</v>
      </c>
      <c r="I14" s="172">
        <f t="shared" si="1"/>
        <v>44.28</v>
      </c>
    </row>
    <row r="15" spans="1:9" ht="15" x14ac:dyDescent="0.2">
      <c r="A15" s="121" t="s">
        <v>14</v>
      </c>
      <c r="B15" s="170" t="s">
        <v>967</v>
      </c>
      <c r="C15" s="171" t="s">
        <v>968</v>
      </c>
      <c r="D15" s="170" t="s">
        <v>1</v>
      </c>
      <c r="E15" s="170">
        <v>0.2</v>
      </c>
      <c r="F15" s="172">
        <v>227.24</v>
      </c>
      <c r="G15" s="172">
        <v>232.74</v>
      </c>
      <c r="H15" s="172">
        <v>459.98</v>
      </c>
      <c r="I15" s="172">
        <f t="shared" si="1"/>
        <v>91.996000000000009</v>
      </c>
    </row>
    <row r="16" spans="1:9" ht="30" x14ac:dyDescent="0.2">
      <c r="A16" s="121" t="s">
        <v>15</v>
      </c>
      <c r="B16" s="170" t="s">
        <v>973</v>
      </c>
      <c r="C16" s="171" t="s">
        <v>974</v>
      </c>
      <c r="D16" s="170" t="s">
        <v>2</v>
      </c>
      <c r="E16" s="170">
        <v>1</v>
      </c>
      <c r="F16" s="172">
        <v>584.57000000000005</v>
      </c>
      <c r="G16" s="172">
        <v>375.9</v>
      </c>
      <c r="H16" s="172">
        <v>960.47</v>
      </c>
      <c r="I16" s="172">
        <f t="shared" si="1"/>
        <v>960.47</v>
      </c>
    </row>
    <row r="17" spans="1:9" ht="15" x14ac:dyDescent="0.2">
      <c r="A17" s="121" t="s">
        <v>16</v>
      </c>
      <c r="B17" s="170" t="s">
        <v>975</v>
      </c>
      <c r="C17" s="171" t="s">
        <v>976</v>
      </c>
      <c r="D17" s="170" t="s">
        <v>2</v>
      </c>
      <c r="E17" s="170">
        <v>1</v>
      </c>
      <c r="F17" s="172">
        <v>733.33</v>
      </c>
      <c r="G17" s="172">
        <v>0</v>
      </c>
      <c r="H17" s="172">
        <v>733.33</v>
      </c>
      <c r="I17" s="172">
        <f t="shared" si="1"/>
        <v>733.33</v>
      </c>
    </row>
    <row r="18" spans="1:9" ht="15" x14ac:dyDescent="0.2">
      <c r="A18" s="121" t="s">
        <v>18</v>
      </c>
      <c r="B18" s="170" t="s">
        <v>969</v>
      </c>
      <c r="C18" s="171" t="s">
        <v>970</v>
      </c>
      <c r="D18" s="170" t="s">
        <v>1</v>
      </c>
      <c r="E18" s="170">
        <v>1</v>
      </c>
      <c r="F18" s="172">
        <v>10.79</v>
      </c>
      <c r="G18" s="172">
        <v>49.6</v>
      </c>
      <c r="H18" s="172">
        <v>60.39</v>
      </c>
      <c r="I18" s="172">
        <f t="shared" si="1"/>
        <v>60.39</v>
      </c>
    </row>
    <row r="19" spans="1:9" ht="15" x14ac:dyDescent="0.2">
      <c r="A19" s="121" t="s">
        <v>617</v>
      </c>
      <c r="B19" s="170" t="s">
        <v>975</v>
      </c>
      <c r="C19" s="171" t="s">
        <v>976</v>
      </c>
      <c r="D19" s="170" t="s">
        <v>2</v>
      </c>
      <c r="E19" s="170">
        <v>1</v>
      </c>
      <c r="F19" s="172">
        <v>733.33</v>
      </c>
      <c r="G19" s="172">
        <v>0</v>
      </c>
      <c r="H19" s="172">
        <v>733.33</v>
      </c>
      <c r="I19" s="172">
        <f t="shared" si="1"/>
        <v>733.33</v>
      </c>
    </row>
    <row r="20" spans="1:9" ht="15" x14ac:dyDescent="0.2">
      <c r="A20" s="387">
        <v>3</v>
      </c>
      <c r="B20" s="388"/>
      <c r="C20" s="391" t="s">
        <v>981</v>
      </c>
      <c r="D20" s="388"/>
      <c r="E20" s="388"/>
      <c r="F20" s="390"/>
      <c r="G20" s="390"/>
      <c r="H20" s="390"/>
      <c r="I20" s="390"/>
    </row>
    <row r="21" spans="1:9" ht="30" x14ac:dyDescent="0.2">
      <c r="A21" s="121" t="s">
        <v>27</v>
      </c>
      <c r="B21" s="170" t="s">
        <v>965</v>
      </c>
      <c r="C21" s="171" t="s">
        <v>966</v>
      </c>
      <c r="D21" s="170" t="s">
        <v>1</v>
      </c>
      <c r="E21" s="170">
        <v>1</v>
      </c>
      <c r="F21" s="172">
        <v>0</v>
      </c>
      <c r="G21" s="172">
        <v>44.28</v>
      </c>
      <c r="H21" s="172">
        <v>44.28</v>
      </c>
      <c r="I21" s="172">
        <f t="shared" ref="I21:I25" si="2">H21*E21</f>
        <v>44.28</v>
      </c>
    </row>
    <row r="22" spans="1:9" ht="30" x14ac:dyDescent="0.2">
      <c r="A22" s="121" t="s">
        <v>28</v>
      </c>
      <c r="B22" s="170" t="s">
        <v>541</v>
      </c>
      <c r="C22" s="171" t="s">
        <v>542</v>
      </c>
      <c r="D22" s="170" t="s">
        <v>3</v>
      </c>
      <c r="E22" s="170">
        <v>20</v>
      </c>
      <c r="F22" s="172">
        <v>13.65</v>
      </c>
      <c r="G22" s="172">
        <v>39.94</v>
      </c>
      <c r="H22" s="172">
        <v>53.59</v>
      </c>
      <c r="I22" s="172">
        <f t="shared" si="2"/>
        <v>1071.8000000000002</v>
      </c>
    </row>
    <row r="23" spans="1:9" ht="15" x14ac:dyDescent="0.2">
      <c r="A23" s="121" t="s">
        <v>29</v>
      </c>
      <c r="B23" s="170" t="s">
        <v>983</v>
      </c>
      <c r="C23" s="171" t="s">
        <v>984</v>
      </c>
      <c r="D23" s="170" t="s">
        <v>0</v>
      </c>
      <c r="E23" s="170">
        <v>10</v>
      </c>
      <c r="F23" s="172">
        <v>59.42</v>
      </c>
      <c r="G23" s="172">
        <v>85.78</v>
      </c>
      <c r="H23" s="172">
        <v>145.19999999999999</v>
      </c>
      <c r="I23" s="172">
        <f t="shared" si="2"/>
        <v>1452</v>
      </c>
    </row>
    <row r="24" spans="1:9" ht="30" x14ac:dyDescent="0.2">
      <c r="A24" s="121" t="s">
        <v>30</v>
      </c>
      <c r="B24" s="170" t="s">
        <v>973</v>
      </c>
      <c r="C24" s="171" t="s">
        <v>974</v>
      </c>
      <c r="D24" s="170" t="s">
        <v>2</v>
      </c>
      <c r="E24" s="170">
        <v>1</v>
      </c>
      <c r="F24" s="172">
        <v>584.57000000000005</v>
      </c>
      <c r="G24" s="172">
        <v>375.9</v>
      </c>
      <c r="H24" s="172">
        <v>960.47</v>
      </c>
      <c r="I24" s="172">
        <f t="shared" si="2"/>
        <v>960.47</v>
      </c>
    </row>
    <row r="25" spans="1:9" ht="15" x14ac:dyDescent="0.2">
      <c r="A25" s="121" t="s">
        <v>56</v>
      </c>
      <c r="B25" s="170" t="s">
        <v>975</v>
      </c>
      <c r="C25" s="171" t="s">
        <v>976</v>
      </c>
      <c r="D25" s="170" t="s">
        <v>2</v>
      </c>
      <c r="E25" s="170">
        <v>1</v>
      </c>
      <c r="F25" s="172">
        <v>733.33</v>
      </c>
      <c r="G25" s="172">
        <v>0</v>
      </c>
      <c r="H25" s="172">
        <v>733.33</v>
      </c>
      <c r="I25" s="172">
        <f t="shared" si="2"/>
        <v>733.33</v>
      </c>
    </row>
    <row r="26" spans="1:9" ht="15" x14ac:dyDescent="0.2">
      <c r="A26" s="387">
        <v>4</v>
      </c>
      <c r="B26" s="388"/>
      <c r="C26" s="389" t="s">
        <v>982</v>
      </c>
      <c r="D26" s="388"/>
      <c r="E26" s="388"/>
      <c r="F26" s="390"/>
      <c r="G26" s="390"/>
      <c r="H26" s="390"/>
      <c r="I26" s="390"/>
    </row>
    <row r="27" spans="1:9" ht="15" x14ac:dyDescent="0.2">
      <c r="A27" s="121" t="s">
        <v>31</v>
      </c>
      <c r="B27" s="170" t="s">
        <v>769</v>
      </c>
      <c r="C27" s="171" t="s">
        <v>770</v>
      </c>
      <c r="D27" s="170" t="s">
        <v>2</v>
      </c>
      <c r="E27" s="170">
        <v>2</v>
      </c>
      <c r="F27" s="172">
        <v>244.09</v>
      </c>
      <c r="G27" s="172">
        <v>36.31</v>
      </c>
      <c r="H27" s="172">
        <v>280.39999999999998</v>
      </c>
      <c r="I27" s="172">
        <f t="shared" ref="I27:I30" si="3">H27*E27</f>
        <v>560.79999999999995</v>
      </c>
    </row>
    <row r="28" spans="1:9" ht="15" x14ac:dyDescent="0.2">
      <c r="A28" s="121" t="s">
        <v>57</v>
      </c>
      <c r="B28" s="170" t="s">
        <v>771</v>
      </c>
      <c r="C28" s="171" t="s">
        <v>772</v>
      </c>
      <c r="D28" s="170" t="s">
        <v>2</v>
      </c>
      <c r="E28" s="170">
        <v>5</v>
      </c>
      <c r="F28" s="172">
        <v>0</v>
      </c>
      <c r="G28" s="172">
        <v>4.43</v>
      </c>
      <c r="H28" s="172">
        <v>4.43</v>
      </c>
      <c r="I28" s="172">
        <f t="shared" si="3"/>
        <v>22.15</v>
      </c>
    </row>
    <row r="29" spans="1:9" ht="15" x14ac:dyDescent="0.2">
      <c r="A29" s="121" t="s">
        <v>58</v>
      </c>
      <c r="B29" s="170" t="s">
        <v>773</v>
      </c>
      <c r="C29" s="171" t="s">
        <v>774</v>
      </c>
      <c r="D29" s="170" t="s">
        <v>1</v>
      </c>
      <c r="E29" s="170">
        <v>5</v>
      </c>
      <c r="F29" s="172">
        <v>116.62</v>
      </c>
      <c r="G29" s="172">
        <v>0</v>
      </c>
      <c r="H29" s="172">
        <v>116.62</v>
      </c>
      <c r="I29" s="172">
        <f t="shared" si="3"/>
        <v>583.1</v>
      </c>
    </row>
    <row r="30" spans="1:9" ht="15" x14ac:dyDescent="0.2">
      <c r="A30" s="121" t="s">
        <v>132</v>
      </c>
      <c r="B30" s="170" t="s">
        <v>775</v>
      </c>
      <c r="C30" s="171" t="s">
        <v>776</v>
      </c>
      <c r="D30" s="170" t="s">
        <v>1</v>
      </c>
      <c r="E30" s="170">
        <v>5</v>
      </c>
      <c r="F30" s="172">
        <v>0</v>
      </c>
      <c r="G30" s="172">
        <v>45.59</v>
      </c>
      <c r="H30" s="172">
        <v>45.59</v>
      </c>
      <c r="I30" s="172">
        <f t="shared" si="3"/>
        <v>227.95000000000002</v>
      </c>
    </row>
    <row r="31" spans="1:9" ht="15" x14ac:dyDescent="0.2">
      <c r="A31" s="261">
        <v>2</v>
      </c>
      <c r="B31" s="262"/>
      <c r="C31" s="263" t="s">
        <v>777</v>
      </c>
      <c r="D31" s="264"/>
      <c r="E31" s="265"/>
      <c r="F31" s="265"/>
      <c r="G31" s="265"/>
      <c r="H31" s="265"/>
      <c r="I31" s="266">
        <f>SUM(I33:I47,I49:I53,I55:I58)</f>
        <v>18306.581999999999</v>
      </c>
    </row>
    <row r="32" spans="1:9" ht="15" x14ac:dyDescent="0.2">
      <c r="A32" s="387">
        <v>1</v>
      </c>
      <c r="B32" s="388"/>
      <c r="C32" s="389" t="s">
        <v>979</v>
      </c>
      <c r="D32" s="388"/>
      <c r="E32" s="388"/>
      <c r="F32" s="390"/>
      <c r="G32" s="390"/>
      <c r="H32" s="390"/>
      <c r="I32" s="390"/>
    </row>
    <row r="33" spans="1:9" ht="30" x14ac:dyDescent="0.2">
      <c r="A33" s="121" t="s">
        <v>6</v>
      </c>
      <c r="B33" s="170" t="s">
        <v>971</v>
      </c>
      <c r="C33" s="171" t="s">
        <v>972</v>
      </c>
      <c r="D33" s="170" t="s">
        <v>2</v>
      </c>
      <c r="E33" s="170">
        <v>1</v>
      </c>
      <c r="F33" s="172">
        <v>1519.9</v>
      </c>
      <c r="G33" s="172">
        <v>1142.5999999999999</v>
      </c>
      <c r="H33" s="172">
        <v>2662.5</v>
      </c>
      <c r="I33" s="172">
        <f>H33*E33</f>
        <v>2662.5</v>
      </c>
    </row>
    <row r="34" spans="1:9" ht="30" x14ac:dyDescent="0.2">
      <c r="A34" s="121" t="s">
        <v>7</v>
      </c>
      <c r="B34" s="170" t="s">
        <v>965</v>
      </c>
      <c r="C34" s="171" t="s">
        <v>966</v>
      </c>
      <c r="D34" s="170" t="s">
        <v>1</v>
      </c>
      <c r="E34" s="170">
        <v>1</v>
      </c>
      <c r="F34" s="172">
        <v>0</v>
      </c>
      <c r="G34" s="172">
        <v>44.28</v>
      </c>
      <c r="H34" s="172">
        <v>44.28</v>
      </c>
      <c r="I34" s="172">
        <f t="shared" ref="I34:I39" si="4">H34*E34</f>
        <v>44.28</v>
      </c>
    </row>
    <row r="35" spans="1:9" ht="15" x14ac:dyDescent="0.2">
      <c r="A35" s="121" t="s">
        <v>8</v>
      </c>
      <c r="B35" s="170" t="s">
        <v>967</v>
      </c>
      <c r="C35" s="171" t="s">
        <v>968</v>
      </c>
      <c r="D35" s="170" t="s">
        <v>1</v>
      </c>
      <c r="E35" s="170">
        <v>0.2</v>
      </c>
      <c r="F35" s="172">
        <v>227.24</v>
      </c>
      <c r="G35" s="172">
        <v>232.74</v>
      </c>
      <c r="H35" s="172">
        <v>459.98</v>
      </c>
      <c r="I35" s="172">
        <f t="shared" si="4"/>
        <v>91.996000000000009</v>
      </c>
    </row>
    <row r="36" spans="1:9" ht="30" x14ac:dyDescent="0.2">
      <c r="A36" s="121" t="s">
        <v>35</v>
      </c>
      <c r="B36" s="170" t="s">
        <v>973</v>
      </c>
      <c r="C36" s="171" t="s">
        <v>974</v>
      </c>
      <c r="D36" s="170" t="s">
        <v>2</v>
      </c>
      <c r="E36" s="170">
        <v>1</v>
      </c>
      <c r="F36" s="172">
        <v>584.57000000000005</v>
      </c>
      <c r="G36" s="172">
        <v>375.9</v>
      </c>
      <c r="H36" s="172">
        <v>960.47</v>
      </c>
      <c r="I36" s="172">
        <f t="shared" si="4"/>
        <v>960.47</v>
      </c>
    </row>
    <row r="37" spans="1:9" ht="15" x14ac:dyDescent="0.2">
      <c r="A37" s="121" t="s">
        <v>36</v>
      </c>
      <c r="B37" s="170" t="s">
        <v>975</v>
      </c>
      <c r="C37" s="171" t="s">
        <v>976</v>
      </c>
      <c r="D37" s="170" t="s">
        <v>2</v>
      </c>
      <c r="E37" s="170">
        <v>1</v>
      </c>
      <c r="F37" s="172">
        <v>733.33</v>
      </c>
      <c r="G37" s="172">
        <v>0</v>
      </c>
      <c r="H37" s="172">
        <v>733.33</v>
      </c>
      <c r="I37" s="172">
        <f t="shared" si="4"/>
        <v>733.33</v>
      </c>
    </row>
    <row r="38" spans="1:9" ht="15" x14ac:dyDescent="0.2">
      <c r="A38" s="121" t="s">
        <v>624</v>
      </c>
      <c r="B38" s="170" t="s">
        <v>969</v>
      </c>
      <c r="C38" s="171" t="s">
        <v>970</v>
      </c>
      <c r="D38" s="170" t="s">
        <v>1</v>
      </c>
      <c r="E38" s="170">
        <v>1</v>
      </c>
      <c r="F38" s="172">
        <v>10.79</v>
      </c>
      <c r="G38" s="172">
        <v>49.6</v>
      </c>
      <c r="H38" s="172">
        <v>60.39</v>
      </c>
      <c r="I38" s="172">
        <f t="shared" si="4"/>
        <v>60.39</v>
      </c>
    </row>
    <row r="39" spans="1:9" ht="30" x14ac:dyDescent="0.2">
      <c r="A39" s="121" t="s">
        <v>627</v>
      </c>
      <c r="B39" s="170" t="s">
        <v>541</v>
      </c>
      <c r="C39" s="171" t="s">
        <v>542</v>
      </c>
      <c r="D39" s="170" t="s">
        <v>3</v>
      </c>
      <c r="E39" s="170">
        <v>20</v>
      </c>
      <c r="F39" s="172">
        <v>13.65</v>
      </c>
      <c r="G39" s="172">
        <v>39.94</v>
      </c>
      <c r="H39" s="172">
        <v>53.59</v>
      </c>
      <c r="I39" s="172">
        <f t="shared" si="4"/>
        <v>1071.8000000000002</v>
      </c>
    </row>
    <row r="40" spans="1:9" ht="15" x14ac:dyDescent="0.2">
      <c r="A40" s="387">
        <v>2</v>
      </c>
      <c r="B40" s="388"/>
      <c r="C40" s="389" t="s">
        <v>980</v>
      </c>
      <c r="D40" s="388"/>
      <c r="E40" s="388"/>
      <c r="F40" s="390"/>
      <c r="G40" s="390"/>
      <c r="H40" s="390"/>
      <c r="I40" s="390"/>
    </row>
    <row r="41" spans="1:9" ht="30" x14ac:dyDescent="0.2">
      <c r="A41" s="121" t="s">
        <v>12</v>
      </c>
      <c r="B41" s="170" t="s">
        <v>977</v>
      </c>
      <c r="C41" s="171" t="s">
        <v>978</v>
      </c>
      <c r="D41" s="170" t="s">
        <v>2</v>
      </c>
      <c r="E41" s="170">
        <v>1</v>
      </c>
      <c r="F41" s="172">
        <v>2120.8000000000002</v>
      </c>
      <c r="G41" s="172">
        <v>2281.34</v>
      </c>
      <c r="H41" s="172">
        <v>4402.1400000000003</v>
      </c>
      <c r="I41" s="172">
        <f t="shared" ref="I41:I47" si="5">H41*E41</f>
        <v>4402.1400000000003</v>
      </c>
    </row>
    <row r="42" spans="1:9" ht="30" x14ac:dyDescent="0.2">
      <c r="A42" s="121" t="s">
        <v>13</v>
      </c>
      <c r="B42" s="170" t="s">
        <v>965</v>
      </c>
      <c r="C42" s="171" t="s">
        <v>966</v>
      </c>
      <c r="D42" s="170" t="s">
        <v>1</v>
      </c>
      <c r="E42" s="170">
        <v>1</v>
      </c>
      <c r="F42" s="172">
        <v>0</v>
      </c>
      <c r="G42" s="172">
        <v>44.28</v>
      </c>
      <c r="H42" s="172">
        <v>44.28</v>
      </c>
      <c r="I42" s="172">
        <f t="shared" si="5"/>
        <v>44.28</v>
      </c>
    </row>
    <row r="43" spans="1:9" ht="15" x14ac:dyDescent="0.2">
      <c r="A43" s="121" t="s">
        <v>14</v>
      </c>
      <c r="B43" s="170" t="s">
        <v>967</v>
      </c>
      <c r="C43" s="171" t="s">
        <v>968</v>
      </c>
      <c r="D43" s="170" t="s">
        <v>1</v>
      </c>
      <c r="E43" s="170">
        <v>0.2</v>
      </c>
      <c r="F43" s="172">
        <v>227.24</v>
      </c>
      <c r="G43" s="172">
        <v>232.74</v>
      </c>
      <c r="H43" s="172">
        <v>459.98</v>
      </c>
      <c r="I43" s="172">
        <f t="shared" si="5"/>
        <v>91.996000000000009</v>
      </c>
    </row>
    <row r="44" spans="1:9" ht="30" x14ac:dyDescent="0.2">
      <c r="A44" s="121" t="s">
        <v>15</v>
      </c>
      <c r="B44" s="170" t="s">
        <v>973</v>
      </c>
      <c r="C44" s="171" t="s">
        <v>974</v>
      </c>
      <c r="D44" s="170" t="s">
        <v>2</v>
      </c>
      <c r="E44" s="170">
        <v>1</v>
      </c>
      <c r="F44" s="172">
        <v>584.57000000000005</v>
      </c>
      <c r="G44" s="172">
        <v>375.9</v>
      </c>
      <c r="H44" s="172">
        <v>960.47</v>
      </c>
      <c r="I44" s="172">
        <f t="shared" si="5"/>
        <v>960.47</v>
      </c>
    </row>
    <row r="45" spans="1:9" ht="15" x14ac:dyDescent="0.2">
      <c r="A45" s="121" t="s">
        <v>16</v>
      </c>
      <c r="B45" s="170" t="s">
        <v>975</v>
      </c>
      <c r="C45" s="171" t="s">
        <v>976</v>
      </c>
      <c r="D45" s="170" t="s">
        <v>2</v>
      </c>
      <c r="E45" s="170">
        <v>1</v>
      </c>
      <c r="F45" s="172">
        <v>733.33</v>
      </c>
      <c r="G45" s="172">
        <v>0</v>
      </c>
      <c r="H45" s="172">
        <v>733.33</v>
      </c>
      <c r="I45" s="172">
        <f t="shared" si="5"/>
        <v>733.33</v>
      </c>
    </row>
    <row r="46" spans="1:9" ht="15" x14ac:dyDescent="0.2">
      <c r="A46" s="121" t="s">
        <v>18</v>
      </c>
      <c r="B46" s="170" t="s">
        <v>969</v>
      </c>
      <c r="C46" s="171" t="s">
        <v>970</v>
      </c>
      <c r="D46" s="170" t="s">
        <v>1</v>
      </c>
      <c r="E46" s="170">
        <v>1</v>
      </c>
      <c r="F46" s="172">
        <v>10.79</v>
      </c>
      <c r="G46" s="172">
        <v>49.6</v>
      </c>
      <c r="H46" s="172">
        <v>60.39</v>
      </c>
      <c r="I46" s="172">
        <f t="shared" si="5"/>
        <v>60.39</v>
      </c>
    </row>
    <row r="47" spans="1:9" ht="15" x14ac:dyDescent="0.2">
      <c r="A47" s="121" t="s">
        <v>617</v>
      </c>
      <c r="B47" s="170" t="s">
        <v>975</v>
      </c>
      <c r="C47" s="171" t="s">
        <v>976</v>
      </c>
      <c r="D47" s="170" t="s">
        <v>2</v>
      </c>
      <c r="E47" s="170">
        <v>1</v>
      </c>
      <c r="F47" s="172">
        <v>733.33</v>
      </c>
      <c r="G47" s="172">
        <v>0</v>
      </c>
      <c r="H47" s="172">
        <v>733.33</v>
      </c>
      <c r="I47" s="172">
        <f t="shared" si="5"/>
        <v>733.33</v>
      </c>
    </row>
    <row r="48" spans="1:9" ht="15" x14ac:dyDescent="0.2">
      <c r="A48" s="387">
        <v>3</v>
      </c>
      <c r="B48" s="388"/>
      <c r="C48" s="391" t="s">
        <v>981</v>
      </c>
      <c r="D48" s="388"/>
      <c r="E48" s="388"/>
      <c r="F48" s="390"/>
      <c r="G48" s="390"/>
      <c r="H48" s="390"/>
      <c r="I48" s="390"/>
    </row>
    <row r="49" spans="1:9" ht="30" x14ac:dyDescent="0.2">
      <c r="A49" s="121" t="s">
        <v>27</v>
      </c>
      <c r="B49" s="170" t="s">
        <v>965</v>
      </c>
      <c r="C49" s="171" t="s">
        <v>966</v>
      </c>
      <c r="D49" s="170" t="s">
        <v>1</v>
      </c>
      <c r="E49" s="170">
        <v>1</v>
      </c>
      <c r="F49" s="172">
        <v>0</v>
      </c>
      <c r="G49" s="172">
        <v>44.28</v>
      </c>
      <c r="H49" s="172">
        <v>44.28</v>
      </c>
      <c r="I49" s="172">
        <f t="shared" ref="I49:I53" si="6">H49*E49</f>
        <v>44.28</v>
      </c>
    </row>
    <row r="50" spans="1:9" ht="30" x14ac:dyDescent="0.2">
      <c r="A50" s="121" t="s">
        <v>28</v>
      </c>
      <c r="B50" s="170" t="s">
        <v>541</v>
      </c>
      <c r="C50" s="171" t="s">
        <v>542</v>
      </c>
      <c r="D50" s="170" t="s">
        <v>3</v>
      </c>
      <c r="E50" s="170">
        <v>20</v>
      </c>
      <c r="F50" s="172">
        <v>13.65</v>
      </c>
      <c r="G50" s="172">
        <v>39.94</v>
      </c>
      <c r="H50" s="172">
        <v>53.59</v>
      </c>
      <c r="I50" s="172">
        <f t="shared" si="6"/>
        <v>1071.8000000000002</v>
      </c>
    </row>
    <row r="51" spans="1:9" ht="15" x14ac:dyDescent="0.2">
      <c r="A51" s="121" t="s">
        <v>29</v>
      </c>
      <c r="B51" s="170" t="s">
        <v>983</v>
      </c>
      <c r="C51" s="171" t="s">
        <v>984</v>
      </c>
      <c r="D51" s="170" t="s">
        <v>0</v>
      </c>
      <c r="E51" s="170">
        <v>10</v>
      </c>
      <c r="F51" s="172">
        <v>59.42</v>
      </c>
      <c r="G51" s="172">
        <v>85.78</v>
      </c>
      <c r="H51" s="172">
        <v>145.19999999999999</v>
      </c>
      <c r="I51" s="172">
        <f t="shared" si="6"/>
        <v>1452</v>
      </c>
    </row>
    <row r="52" spans="1:9" ht="30" x14ac:dyDescent="0.2">
      <c r="A52" s="121" t="s">
        <v>30</v>
      </c>
      <c r="B52" s="170" t="s">
        <v>973</v>
      </c>
      <c r="C52" s="171" t="s">
        <v>974</v>
      </c>
      <c r="D52" s="170" t="s">
        <v>2</v>
      </c>
      <c r="E52" s="170">
        <v>1</v>
      </c>
      <c r="F52" s="172">
        <v>584.57000000000005</v>
      </c>
      <c r="G52" s="172">
        <v>375.9</v>
      </c>
      <c r="H52" s="172">
        <v>960.47</v>
      </c>
      <c r="I52" s="172">
        <f t="shared" si="6"/>
        <v>960.47</v>
      </c>
    </row>
    <row r="53" spans="1:9" ht="15" x14ac:dyDescent="0.2">
      <c r="A53" s="121" t="s">
        <v>56</v>
      </c>
      <c r="B53" s="170" t="s">
        <v>975</v>
      </c>
      <c r="C53" s="171" t="s">
        <v>976</v>
      </c>
      <c r="D53" s="170" t="s">
        <v>2</v>
      </c>
      <c r="E53" s="170">
        <v>1</v>
      </c>
      <c r="F53" s="172">
        <v>733.33</v>
      </c>
      <c r="G53" s="172">
        <v>0</v>
      </c>
      <c r="H53" s="172">
        <v>733.33</v>
      </c>
      <c r="I53" s="172">
        <f t="shared" si="6"/>
        <v>733.33</v>
      </c>
    </row>
    <row r="54" spans="1:9" ht="15" x14ac:dyDescent="0.2">
      <c r="A54" s="387">
        <v>4</v>
      </c>
      <c r="B54" s="388"/>
      <c r="C54" s="389" t="s">
        <v>982</v>
      </c>
      <c r="D54" s="388"/>
      <c r="E54" s="388"/>
      <c r="F54" s="390"/>
      <c r="G54" s="390"/>
      <c r="H54" s="390"/>
      <c r="I54" s="390"/>
    </row>
    <row r="55" spans="1:9" ht="15" x14ac:dyDescent="0.2">
      <c r="A55" s="121" t="s">
        <v>31</v>
      </c>
      <c r="B55" s="170" t="s">
        <v>769</v>
      </c>
      <c r="C55" s="171" t="s">
        <v>770</v>
      </c>
      <c r="D55" s="170" t="s">
        <v>2</v>
      </c>
      <c r="E55" s="170">
        <v>2</v>
      </c>
      <c r="F55" s="172">
        <v>244.09</v>
      </c>
      <c r="G55" s="172">
        <v>36.31</v>
      </c>
      <c r="H55" s="172">
        <v>280.39999999999998</v>
      </c>
      <c r="I55" s="172">
        <f t="shared" ref="I55:I58" si="7">H55*E55</f>
        <v>560.79999999999995</v>
      </c>
    </row>
    <row r="56" spans="1:9" ht="15" x14ac:dyDescent="0.2">
      <c r="A56" s="121" t="s">
        <v>57</v>
      </c>
      <c r="B56" s="170" t="s">
        <v>771</v>
      </c>
      <c r="C56" s="171" t="s">
        <v>772</v>
      </c>
      <c r="D56" s="170" t="s">
        <v>2</v>
      </c>
      <c r="E56" s="170">
        <v>5</v>
      </c>
      <c r="F56" s="172">
        <v>0</v>
      </c>
      <c r="G56" s="172">
        <v>4.43</v>
      </c>
      <c r="H56" s="172">
        <v>4.43</v>
      </c>
      <c r="I56" s="172">
        <f t="shared" si="7"/>
        <v>22.15</v>
      </c>
    </row>
    <row r="57" spans="1:9" ht="15" x14ac:dyDescent="0.2">
      <c r="A57" s="121" t="s">
        <v>58</v>
      </c>
      <c r="B57" s="170" t="s">
        <v>773</v>
      </c>
      <c r="C57" s="171" t="s">
        <v>774</v>
      </c>
      <c r="D57" s="170" t="s">
        <v>1</v>
      </c>
      <c r="E57" s="170">
        <v>5</v>
      </c>
      <c r="F57" s="172">
        <v>116.62</v>
      </c>
      <c r="G57" s="172">
        <v>0</v>
      </c>
      <c r="H57" s="172">
        <v>116.62</v>
      </c>
      <c r="I57" s="172">
        <f t="shared" si="7"/>
        <v>583.1</v>
      </c>
    </row>
    <row r="58" spans="1:9" ht="15" x14ac:dyDescent="0.2">
      <c r="A58" s="121" t="s">
        <v>132</v>
      </c>
      <c r="B58" s="170" t="s">
        <v>775</v>
      </c>
      <c r="C58" s="171" t="s">
        <v>776</v>
      </c>
      <c r="D58" s="170" t="s">
        <v>1</v>
      </c>
      <c r="E58" s="170">
        <v>5</v>
      </c>
      <c r="F58" s="172">
        <v>0</v>
      </c>
      <c r="G58" s="172">
        <v>45.59</v>
      </c>
      <c r="H58" s="172">
        <v>45.59</v>
      </c>
      <c r="I58" s="172">
        <f t="shared" si="7"/>
        <v>227.95000000000002</v>
      </c>
    </row>
    <row r="59" spans="1:9" ht="15" x14ac:dyDescent="0.2">
      <c r="A59" s="261">
        <v>3</v>
      </c>
      <c r="B59" s="262"/>
      <c r="C59" s="263" t="s">
        <v>778</v>
      </c>
      <c r="D59" s="264"/>
      <c r="E59" s="265"/>
      <c r="F59" s="265"/>
      <c r="G59" s="265"/>
      <c r="H59" s="265"/>
      <c r="I59" s="266">
        <f>SUM(I60:I86)</f>
        <v>23810.132000000005</v>
      </c>
    </row>
    <row r="60" spans="1:9" ht="15" x14ac:dyDescent="0.2">
      <c r="A60" s="387">
        <v>1</v>
      </c>
      <c r="B60" s="388"/>
      <c r="C60" s="389" t="s">
        <v>979</v>
      </c>
      <c r="D60" s="388"/>
      <c r="E60" s="388"/>
      <c r="F60" s="390"/>
      <c r="G60" s="390"/>
      <c r="H60" s="390"/>
      <c r="I60" s="390"/>
    </row>
    <row r="61" spans="1:9" ht="30" x14ac:dyDescent="0.2">
      <c r="A61" s="121" t="s">
        <v>6</v>
      </c>
      <c r="B61" s="170" t="s">
        <v>1008</v>
      </c>
      <c r="C61" s="171" t="s">
        <v>1009</v>
      </c>
      <c r="D61" s="170" t="s">
        <v>2</v>
      </c>
      <c r="E61" s="170">
        <v>1</v>
      </c>
      <c r="F61" s="172">
        <v>3910.55</v>
      </c>
      <c r="G61" s="172">
        <v>1706.22</v>
      </c>
      <c r="H61" s="172">
        <v>5616.77</v>
      </c>
      <c r="I61" s="172">
        <f>H61*E61</f>
        <v>5616.77</v>
      </c>
    </row>
    <row r="62" spans="1:9" ht="30" x14ac:dyDescent="0.2">
      <c r="A62" s="121" t="s">
        <v>7</v>
      </c>
      <c r="B62" s="170" t="s">
        <v>965</v>
      </c>
      <c r="C62" s="171" t="s">
        <v>966</v>
      </c>
      <c r="D62" s="170" t="s">
        <v>1</v>
      </c>
      <c r="E62" s="170">
        <v>1</v>
      </c>
      <c r="F62" s="172">
        <v>0</v>
      </c>
      <c r="G62" s="172">
        <v>44.28</v>
      </c>
      <c r="H62" s="172">
        <v>44.28</v>
      </c>
      <c r="I62" s="172">
        <f t="shared" ref="I62:I67" si="8">H62*E62</f>
        <v>44.28</v>
      </c>
    </row>
    <row r="63" spans="1:9" ht="15" x14ac:dyDescent="0.2">
      <c r="A63" s="121" t="s">
        <v>8</v>
      </c>
      <c r="B63" s="170" t="s">
        <v>967</v>
      </c>
      <c r="C63" s="171" t="s">
        <v>968</v>
      </c>
      <c r="D63" s="170" t="s">
        <v>1</v>
      </c>
      <c r="E63" s="170">
        <v>0.2</v>
      </c>
      <c r="F63" s="172">
        <v>227.24</v>
      </c>
      <c r="G63" s="172">
        <v>232.74</v>
      </c>
      <c r="H63" s="172">
        <v>459.98</v>
      </c>
      <c r="I63" s="172">
        <f t="shared" si="8"/>
        <v>91.996000000000009</v>
      </c>
    </row>
    <row r="64" spans="1:9" ht="30" x14ac:dyDescent="0.2">
      <c r="A64" s="121" t="s">
        <v>35</v>
      </c>
      <c r="B64" s="170" t="s">
        <v>973</v>
      </c>
      <c r="C64" s="171" t="s">
        <v>974</v>
      </c>
      <c r="D64" s="170" t="s">
        <v>2</v>
      </c>
      <c r="E64" s="170">
        <v>1</v>
      </c>
      <c r="F64" s="172">
        <v>584.57000000000005</v>
      </c>
      <c r="G64" s="172">
        <v>375.9</v>
      </c>
      <c r="H64" s="172">
        <v>960.47</v>
      </c>
      <c r="I64" s="172">
        <f t="shared" si="8"/>
        <v>960.47</v>
      </c>
    </row>
    <row r="65" spans="1:9" ht="15" x14ac:dyDescent="0.2">
      <c r="A65" s="121" t="s">
        <v>36</v>
      </c>
      <c r="B65" s="170" t="s">
        <v>975</v>
      </c>
      <c r="C65" s="171" t="s">
        <v>976</v>
      </c>
      <c r="D65" s="170" t="s">
        <v>2</v>
      </c>
      <c r="E65" s="170">
        <v>1</v>
      </c>
      <c r="F65" s="172">
        <v>733.33</v>
      </c>
      <c r="G65" s="172">
        <v>0</v>
      </c>
      <c r="H65" s="172">
        <v>733.33</v>
      </c>
      <c r="I65" s="172">
        <f t="shared" si="8"/>
        <v>733.33</v>
      </c>
    </row>
    <row r="66" spans="1:9" ht="15" x14ac:dyDescent="0.2">
      <c r="A66" s="121" t="s">
        <v>624</v>
      </c>
      <c r="B66" s="170" t="s">
        <v>969</v>
      </c>
      <c r="C66" s="171" t="s">
        <v>970</v>
      </c>
      <c r="D66" s="170" t="s">
        <v>1</v>
      </c>
      <c r="E66" s="170">
        <v>1</v>
      </c>
      <c r="F66" s="172">
        <v>10.79</v>
      </c>
      <c r="G66" s="172">
        <v>49.6</v>
      </c>
      <c r="H66" s="172">
        <v>60.39</v>
      </c>
      <c r="I66" s="172">
        <f t="shared" si="8"/>
        <v>60.39</v>
      </c>
    </row>
    <row r="67" spans="1:9" ht="30" x14ac:dyDescent="0.2">
      <c r="A67" s="121" t="s">
        <v>627</v>
      </c>
      <c r="B67" s="170" t="s">
        <v>541</v>
      </c>
      <c r="C67" s="171" t="s">
        <v>542</v>
      </c>
      <c r="D67" s="170" t="s">
        <v>3</v>
      </c>
      <c r="E67" s="170">
        <v>20</v>
      </c>
      <c r="F67" s="172">
        <v>13.65</v>
      </c>
      <c r="G67" s="172">
        <v>39.94</v>
      </c>
      <c r="H67" s="172">
        <v>53.59</v>
      </c>
      <c r="I67" s="172">
        <f t="shared" si="8"/>
        <v>1071.8000000000002</v>
      </c>
    </row>
    <row r="68" spans="1:9" ht="15" x14ac:dyDescent="0.2">
      <c r="A68" s="387">
        <v>2</v>
      </c>
      <c r="B68" s="388"/>
      <c r="C68" s="389" t="s">
        <v>980</v>
      </c>
      <c r="D68" s="388"/>
      <c r="E68" s="388"/>
      <c r="F68" s="390"/>
      <c r="G68" s="390"/>
      <c r="H68" s="390"/>
      <c r="I68" s="390"/>
    </row>
    <row r="69" spans="1:9" ht="30" x14ac:dyDescent="0.2">
      <c r="A69" s="121" t="s">
        <v>12</v>
      </c>
      <c r="B69" s="170" t="s">
        <v>1010</v>
      </c>
      <c r="C69" s="171" t="s">
        <v>1011</v>
      </c>
      <c r="D69" s="170" t="s">
        <v>2</v>
      </c>
      <c r="E69" s="170">
        <v>1</v>
      </c>
      <c r="F69" s="172">
        <v>3244.69</v>
      </c>
      <c r="G69" s="172">
        <v>3706.73</v>
      </c>
      <c r="H69" s="172">
        <v>6951.42</v>
      </c>
      <c r="I69" s="172">
        <f>H69*E69</f>
        <v>6951.42</v>
      </c>
    </row>
    <row r="70" spans="1:9" ht="30" x14ac:dyDescent="0.2">
      <c r="A70" s="121" t="s">
        <v>13</v>
      </c>
      <c r="B70" s="170" t="s">
        <v>965</v>
      </c>
      <c r="C70" s="171" t="s">
        <v>966</v>
      </c>
      <c r="D70" s="170" t="s">
        <v>1</v>
      </c>
      <c r="E70" s="170">
        <v>1</v>
      </c>
      <c r="F70" s="172">
        <v>0</v>
      </c>
      <c r="G70" s="172">
        <v>44.28</v>
      </c>
      <c r="H70" s="172">
        <v>44.28</v>
      </c>
      <c r="I70" s="172">
        <f t="shared" ref="I70:I86" si="9">H70*E70</f>
        <v>44.28</v>
      </c>
    </row>
    <row r="71" spans="1:9" ht="15" x14ac:dyDescent="0.2">
      <c r="A71" s="121" t="s">
        <v>14</v>
      </c>
      <c r="B71" s="170" t="s">
        <v>967</v>
      </c>
      <c r="C71" s="171" t="s">
        <v>968</v>
      </c>
      <c r="D71" s="170" t="s">
        <v>1</v>
      </c>
      <c r="E71" s="170">
        <v>0.2</v>
      </c>
      <c r="F71" s="172">
        <v>227.24</v>
      </c>
      <c r="G71" s="172">
        <v>232.74</v>
      </c>
      <c r="H71" s="172">
        <v>459.98</v>
      </c>
      <c r="I71" s="172">
        <f t="shared" si="9"/>
        <v>91.996000000000009</v>
      </c>
    </row>
    <row r="72" spans="1:9" ht="30" x14ac:dyDescent="0.2">
      <c r="A72" s="121" t="s">
        <v>15</v>
      </c>
      <c r="B72" s="170" t="s">
        <v>973</v>
      </c>
      <c r="C72" s="171" t="s">
        <v>974</v>
      </c>
      <c r="D72" s="170" t="s">
        <v>2</v>
      </c>
      <c r="E72" s="170">
        <v>1</v>
      </c>
      <c r="F72" s="172">
        <v>584.57000000000005</v>
      </c>
      <c r="G72" s="172">
        <v>375.9</v>
      </c>
      <c r="H72" s="172">
        <v>960.47</v>
      </c>
      <c r="I72" s="172">
        <f t="shared" si="9"/>
        <v>960.47</v>
      </c>
    </row>
    <row r="73" spans="1:9" ht="15" x14ac:dyDescent="0.2">
      <c r="A73" s="121" t="s">
        <v>16</v>
      </c>
      <c r="B73" s="170" t="s">
        <v>975</v>
      </c>
      <c r="C73" s="171" t="s">
        <v>976</v>
      </c>
      <c r="D73" s="170" t="s">
        <v>2</v>
      </c>
      <c r="E73" s="170">
        <v>1</v>
      </c>
      <c r="F73" s="172">
        <v>733.33</v>
      </c>
      <c r="G73" s="172">
        <v>0</v>
      </c>
      <c r="H73" s="172">
        <v>733.33</v>
      </c>
      <c r="I73" s="172">
        <f t="shared" si="9"/>
        <v>733.33</v>
      </c>
    </row>
    <row r="74" spans="1:9" ht="15" x14ac:dyDescent="0.2">
      <c r="A74" s="121" t="s">
        <v>18</v>
      </c>
      <c r="B74" s="170" t="s">
        <v>969</v>
      </c>
      <c r="C74" s="171" t="s">
        <v>970</v>
      </c>
      <c r="D74" s="170" t="s">
        <v>1</v>
      </c>
      <c r="E74" s="170">
        <v>1</v>
      </c>
      <c r="F74" s="172">
        <v>10.79</v>
      </c>
      <c r="G74" s="172">
        <v>49.6</v>
      </c>
      <c r="H74" s="172">
        <v>60.39</v>
      </c>
      <c r="I74" s="172">
        <f t="shared" si="9"/>
        <v>60.39</v>
      </c>
    </row>
    <row r="75" spans="1:9" ht="15" x14ac:dyDescent="0.2">
      <c r="A75" s="121" t="s">
        <v>617</v>
      </c>
      <c r="B75" s="170" t="s">
        <v>975</v>
      </c>
      <c r="C75" s="171" t="s">
        <v>976</v>
      </c>
      <c r="D75" s="170" t="s">
        <v>2</v>
      </c>
      <c r="E75" s="170">
        <v>1</v>
      </c>
      <c r="F75" s="172">
        <v>733.33</v>
      </c>
      <c r="G75" s="172">
        <v>0</v>
      </c>
      <c r="H75" s="172">
        <v>733.33</v>
      </c>
      <c r="I75" s="172">
        <f t="shared" si="9"/>
        <v>733.33</v>
      </c>
    </row>
    <row r="76" spans="1:9" ht="15" x14ac:dyDescent="0.2">
      <c r="A76" s="387">
        <v>3</v>
      </c>
      <c r="B76" s="388"/>
      <c r="C76" s="391" t="s">
        <v>981</v>
      </c>
      <c r="D76" s="388"/>
      <c r="E76" s="388"/>
      <c r="F76" s="390"/>
      <c r="G76" s="390"/>
      <c r="H76" s="390"/>
      <c r="I76" s="390">
        <f t="shared" si="9"/>
        <v>0</v>
      </c>
    </row>
    <row r="77" spans="1:9" ht="30" x14ac:dyDescent="0.2">
      <c r="A77" s="121" t="s">
        <v>27</v>
      </c>
      <c r="B77" s="170" t="s">
        <v>965</v>
      </c>
      <c r="C77" s="171" t="s">
        <v>966</v>
      </c>
      <c r="D77" s="170" t="s">
        <v>1</v>
      </c>
      <c r="E77" s="170">
        <v>1</v>
      </c>
      <c r="F77" s="172">
        <v>0</v>
      </c>
      <c r="G77" s="172">
        <v>44.28</v>
      </c>
      <c r="H77" s="172">
        <v>44.28</v>
      </c>
      <c r="I77" s="172">
        <f t="shared" si="9"/>
        <v>44.28</v>
      </c>
    </row>
    <row r="78" spans="1:9" ht="30" x14ac:dyDescent="0.2">
      <c r="A78" s="121" t="s">
        <v>28</v>
      </c>
      <c r="B78" s="170" t="s">
        <v>541</v>
      </c>
      <c r="C78" s="171" t="s">
        <v>542</v>
      </c>
      <c r="D78" s="170" t="s">
        <v>3</v>
      </c>
      <c r="E78" s="170">
        <v>20</v>
      </c>
      <c r="F78" s="172">
        <v>13.65</v>
      </c>
      <c r="G78" s="172">
        <v>39.94</v>
      </c>
      <c r="H78" s="172">
        <v>53.59</v>
      </c>
      <c r="I78" s="172">
        <f t="shared" si="9"/>
        <v>1071.8000000000002</v>
      </c>
    </row>
    <row r="79" spans="1:9" ht="15" x14ac:dyDescent="0.2">
      <c r="A79" s="121" t="s">
        <v>29</v>
      </c>
      <c r="B79" s="170" t="s">
        <v>983</v>
      </c>
      <c r="C79" s="171" t="s">
        <v>984</v>
      </c>
      <c r="D79" s="170" t="s">
        <v>0</v>
      </c>
      <c r="E79" s="170">
        <v>10</v>
      </c>
      <c r="F79" s="172">
        <v>59.42</v>
      </c>
      <c r="G79" s="172">
        <v>85.78</v>
      </c>
      <c r="H79" s="172">
        <v>145.19999999999999</v>
      </c>
      <c r="I79" s="172">
        <f t="shared" si="9"/>
        <v>1452</v>
      </c>
    </row>
    <row r="80" spans="1:9" ht="30" x14ac:dyDescent="0.2">
      <c r="A80" s="121" t="s">
        <v>30</v>
      </c>
      <c r="B80" s="170" t="s">
        <v>973</v>
      </c>
      <c r="C80" s="171" t="s">
        <v>974</v>
      </c>
      <c r="D80" s="170" t="s">
        <v>2</v>
      </c>
      <c r="E80" s="170">
        <v>1</v>
      </c>
      <c r="F80" s="172">
        <v>584.57000000000005</v>
      </c>
      <c r="G80" s="172">
        <v>375.9</v>
      </c>
      <c r="H80" s="172">
        <v>960.47</v>
      </c>
      <c r="I80" s="172">
        <f t="shared" si="9"/>
        <v>960.47</v>
      </c>
    </row>
    <row r="81" spans="1:9" ht="15" x14ac:dyDescent="0.2">
      <c r="A81" s="121" t="s">
        <v>56</v>
      </c>
      <c r="B81" s="170" t="s">
        <v>975</v>
      </c>
      <c r="C81" s="171" t="s">
        <v>976</v>
      </c>
      <c r="D81" s="170" t="s">
        <v>2</v>
      </c>
      <c r="E81" s="170">
        <v>1</v>
      </c>
      <c r="F81" s="172">
        <v>733.33</v>
      </c>
      <c r="G81" s="172">
        <v>0</v>
      </c>
      <c r="H81" s="172">
        <v>733.33</v>
      </c>
      <c r="I81" s="172">
        <f t="shared" si="9"/>
        <v>733.33</v>
      </c>
    </row>
    <row r="82" spans="1:9" ht="15" x14ac:dyDescent="0.2">
      <c r="A82" s="387">
        <v>4</v>
      </c>
      <c r="B82" s="388"/>
      <c r="C82" s="389" t="s">
        <v>982</v>
      </c>
      <c r="D82" s="388"/>
      <c r="E82" s="388"/>
      <c r="F82" s="390"/>
      <c r="G82" s="390"/>
      <c r="H82" s="390"/>
      <c r="I82" s="390">
        <f t="shared" si="9"/>
        <v>0</v>
      </c>
    </row>
    <row r="83" spans="1:9" ht="15" x14ac:dyDescent="0.2">
      <c r="A83" s="121" t="s">
        <v>31</v>
      </c>
      <c r="B83" s="170" t="s">
        <v>769</v>
      </c>
      <c r="C83" s="171" t="s">
        <v>770</v>
      </c>
      <c r="D83" s="170" t="s">
        <v>2</v>
      </c>
      <c r="E83" s="170">
        <v>2</v>
      </c>
      <c r="F83" s="172">
        <v>244.09</v>
      </c>
      <c r="G83" s="172">
        <v>36.31</v>
      </c>
      <c r="H83" s="172">
        <v>280.39999999999998</v>
      </c>
      <c r="I83" s="172">
        <f t="shared" si="9"/>
        <v>560.79999999999995</v>
      </c>
    </row>
    <row r="84" spans="1:9" ht="15" x14ac:dyDescent="0.2">
      <c r="A84" s="121" t="s">
        <v>57</v>
      </c>
      <c r="B84" s="170" t="s">
        <v>771</v>
      </c>
      <c r="C84" s="171" t="s">
        <v>772</v>
      </c>
      <c r="D84" s="170" t="s">
        <v>2</v>
      </c>
      <c r="E84" s="170">
        <v>5</v>
      </c>
      <c r="F84" s="172">
        <v>0</v>
      </c>
      <c r="G84" s="172">
        <v>4.43</v>
      </c>
      <c r="H84" s="172">
        <v>4.43</v>
      </c>
      <c r="I84" s="172">
        <f t="shared" si="9"/>
        <v>22.15</v>
      </c>
    </row>
    <row r="85" spans="1:9" ht="15" x14ac:dyDescent="0.2">
      <c r="A85" s="121" t="s">
        <v>58</v>
      </c>
      <c r="B85" s="170" t="s">
        <v>773</v>
      </c>
      <c r="C85" s="171" t="s">
        <v>774</v>
      </c>
      <c r="D85" s="170" t="s">
        <v>1</v>
      </c>
      <c r="E85" s="170">
        <v>5</v>
      </c>
      <c r="F85" s="172">
        <v>116.62</v>
      </c>
      <c r="G85" s="172">
        <v>0</v>
      </c>
      <c r="H85" s="172">
        <v>116.62</v>
      </c>
      <c r="I85" s="172">
        <f t="shared" si="9"/>
        <v>583.1</v>
      </c>
    </row>
    <row r="86" spans="1:9" ht="15" x14ac:dyDescent="0.2">
      <c r="A86" s="121" t="s">
        <v>132</v>
      </c>
      <c r="B86" s="170" t="s">
        <v>775</v>
      </c>
      <c r="C86" s="171" t="s">
        <v>776</v>
      </c>
      <c r="D86" s="170" t="s">
        <v>1</v>
      </c>
      <c r="E86" s="170">
        <v>5</v>
      </c>
      <c r="F86" s="172">
        <v>0</v>
      </c>
      <c r="G86" s="172">
        <v>45.59</v>
      </c>
      <c r="H86" s="172">
        <v>45.59</v>
      </c>
      <c r="I86" s="172">
        <f t="shared" si="9"/>
        <v>227.95000000000002</v>
      </c>
    </row>
    <row r="87" spans="1:9" ht="15" x14ac:dyDescent="0.2">
      <c r="A87" s="261">
        <v>4</v>
      </c>
      <c r="B87" s="262"/>
      <c r="C87" s="263" t="s">
        <v>779</v>
      </c>
      <c r="D87" s="264"/>
      <c r="E87" s="265"/>
      <c r="F87" s="265"/>
      <c r="G87" s="265"/>
      <c r="H87" s="265"/>
      <c r="I87" s="266">
        <f>SUM(I89:I114)</f>
        <v>21260.852000000003</v>
      </c>
    </row>
    <row r="88" spans="1:9" ht="15" x14ac:dyDescent="0.2">
      <c r="A88" s="387">
        <v>1</v>
      </c>
      <c r="B88" s="388"/>
      <c r="C88" s="389" t="s">
        <v>979</v>
      </c>
      <c r="D88" s="388"/>
      <c r="E88" s="388"/>
      <c r="F88" s="390"/>
      <c r="G88" s="390"/>
      <c r="H88" s="390"/>
      <c r="I88" s="390"/>
    </row>
    <row r="89" spans="1:9" ht="30" x14ac:dyDescent="0.2">
      <c r="A89" s="121" t="s">
        <v>6</v>
      </c>
      <c r="B89" s="170" t="s">
        <v>1008</v>
      </c>
      <c r="C89" s="171" t="s">
        <v>1009</v>
      </c>
      <c r="D89" s="170" t="s">
        <v>2</v>
      </c>
      <c r="E89" s="170">
        <v>1</v>
      </c>
      <c r="F89" s="172">
        <v>3910.55</v>
      </c>
      <c r="G89" s="172">
        <v>1706.22</v>
      </c>
      <c r="H89" s="172">
        <v>5616.77</v>
      </c>
      <c r="I89" s="172">
        <f>H89*E89</f>
        <v>5616.77</v>
      </c>
    </row>
    <row r="90" spans="1:9" ht="30" x14ac:dyDescent="0.2">
      <c r="A90" s="121" t="s">
        <v>7</v>
      </c>
      <c r="B90" s="170" t="s">
        <v>965</v>
      </c>
      <c r="C90" s="171" t="s">
        <v>966</v>
      </c>
      <c r="D90" s="170" t="s">
        <v>1</v>
      </c>
      <c r="E90" s="170">
        <v>1</v>
      </c>
      <c r="F90" s="172">
        <v>0</v>
      </c>
      <c r="G90" s="172">
        <v>44.28</v>
      </c>
      <c r="H90" s="172">
        <v>44.28</v>
      </c>
      <c r="I90" s="172">
        <f t="shared" ref="I90:I95" si="10">H90*E90</f>
        <v>44.28</v>
      </c>
    </row>
    <row r="91" spans="1:9" ht="15" x14ac:dyDescent="0.2">
      <c r="A91" s="121" t="s">
        <v>8</v>
      </c>
      <c r="B91" s="170" t="s">
        <v>967</v>
      </c>
      <c r="C91" s="171" t="s">
        <v>968</v>
      </c>
      <c r="D91" s="170" t="s">
        <v>1</v>
      </c>
      <c r="E91" s="170">
        <v>0.2</v>
      </c>
      <c r="F91" s="172">
        <v>227.24</v>
      </c>
      <c r="G91" s="172">
        <v>232.74</v>
      </c>
      <c r="H91" s="172">
        <v>459.98</v>
      </c>
      <c r="I91" s="172">
        <f t="shared" si="10"/>
        <v>91.996000000000009</v>
      </c>
    </row>
    <row r="92" spans="1:9" ht="30" x14ac:dyDescent="0.2">
      <c r="A92" s="121" t="s">
        <v>35</v>
      </c>
      <c r="B92" s="170" t="s">
        <v>973</v>
      </c>
      <c r="C92" s="171" t="s">
        <v>974</v>
      </c>
      <c r="D92" s="170" t="s">
        <v>2</v>
      </c>
      <c r="E92" s="170">
        <v>1</v>
      </c>
      <c r="F92" s="172">
        <v>584.57000000000005</v>
      </c>
      <c r="G92" s="172">
        <v>375.9</v>
      </c>
      <c r="H92" s="172">
        <v>960.47</v>
      </c>
      <c r="I92" s="172">
        <f t="shared" si="10"/>
        <v>960.47</v>
      </c>
    </row>
    <row r="93" spans="1:9" ht="15" x14ac:dyDescent="0.2">
      <c r="A93" s="121" t="s">
        <v>36</v>
      </c>
      <c r="B93" s="170" t="s">
        <v>975</v>
      </c>
      <c r="C93" s="171" t="s">
        <v>976</v>
      </c>
      <c r="D93" s="170" t="s">
        <v>2</v>
      </c>
      <c r="E93" s="170">
        <v>1</v>
      </c>
      <c r="F93" s="172">
        <v>733.33</v>
      </c>
      <c r="G93" s="172">
        <v>0</v>
      </c>
      <c r="H93" s="172">
        <v>733.33</v>
      </c>
      <c r="I93" s="172">
        <f t="shared" si="10"/>
        <v>733.33</v>
      </c>
    </row>
    <row r="94" spans="1:9" ht="15" x14ac:dyDescent="0.2">
      <c r="A94" s="121" t="s">
        <v>624</v>
      </c>
      <c r="B94" s="170" t="s">
        <v>969</v>
      </c>
      <c r="C94" s="171" t="s">
        <v>970</v>
      </c>
      <c r="D94" s="170" t="s">
        <v>1</v>
      </c>
      <c r="E94" s="170">
        <v>1</v>
      </c>
      <c r="F94" s="172">
        <v>10.79</v>
      </c>
      <c r="G94" s="172">
        <v>49.6</v>
      </c>
      <c r="H94" s="172">
        <v>60.39</v>
      </c>
      <c r="I94" s="172">
        <f t="shared" si="10"/>
        <v>60.39</v>
      </c>
    </row>
    <row r="95" spans="1:9" ht="30" x14ac:dyDescent="0.2">
      <c r="A95" s="121" t="s">
        <v>627</v>
      </c>
      <c r="B95" s="170" t="s">
        <v>541</v>
      </c>
      <c r="C95" s="171" t="s">
        <v>542</v>
      </c>
      <c r="D95" s="170" t="s">
        <v>3</v>
      </c>
      <c r="E95" s="170">
        <v>20</v>
      </c>
      <c r="F95" s="172">
        <v>13.65</v>
      </c>
      <c r="G95" s="172">
        <v>39.94</v>
      </c>
      <c r="H95" s="172">
        <v>53.59</v>
      </c>
      <c r="I95" s="172">
        <f t="shared" si="10"/>
        <v>1071.8000000000002</v>
      </c>
    </row>
    <row r="96" spans="1:9" ht="15" x14ac:dyDescent="0.2">
      <c r="A96" s="387">
        <v>2</v>
      </c>
      <c r="B96" s="388"/>
      <c r="C96" s="389" t="s">
        <v>980</v>
      </c>
      <c r="D96" s="388"/>
      <c r="E96" s="388"/>
      <c r="F96" s="390"/>
      <c r="G96" s="390"/>
      <c r="H96" s="390"/>
      <c r="I96" s="390"/>
    </row>
    <row r="97" spans="1:9" ht="30" x14ac:dyDescent="0.2">
      <c r="A97" s="121" t="s">
        <v>12</v>
      </c>
      <c r="B97" s="170" t="s">
        <v>977</v>
      </c>
      <c r="C97" s="171" t="s">
        <v>978</v>
      </c>
      <c r="D97" s="170" t="s">
        <v>2</v>
      </c>
      <c r="E97" s="170">
        <v>1</v>
      </c>
      <c r="F97" s="172">
        <v>2120.8000000000002</v>
      </c>
      <c r="G97" s="172">
        <v>2281.34</v>
      </c>
      <c r="H97" s="172">
        <v>4402.1400000000003</v>
      </c>
      <c r="I97" s="172">
        <f>H97*E97</f>
        <v>4402.1400000000003</v>
      </c>
    </row>
    <row r="98" spans="1:9" ht="30" x14ac:dyDescent="0.2">
      <c r="A98" s="121" t="s">
        <v>13</v>
      </c>
      <c r="B98" s="170" t="s">
        <v>965</v>
      </c>
      <c r="C98" s="171" t="s">
        <v>966</v>
      </c>
      <c r="D98" s="170" t="s">
        <v>1</v>
      </c>
      <c r="E98" s="170">
        <v>1</v>
      </c>
      <c r="F98" s="172">
        <v>0</v>
      </c>
      <c r="G98" s="172">
        <v>44.28</v>
      </c>
      <c r="H98" s="172">
        <v>44.28</v>
      </c>
      <c r="I98" s="172">
        <f t="shared" ref="I98:I103" si="11">H98*E98</f>
        <v>44.28</v>
      </c>
    </row>
    <row r="99" spans="1:9" ht="15" x14ac:dyDescent="0.2">
      <c r="A99" s="121" t="s">
        <v>14</v>
      </c>
      <c r="B99" s="170" t="s">
        <v>967</v>
      </c>
      <c r="C99" s="171" t="s">
        <v>968</v>
      </c>
      <c r="D99" s="170" t="s">
        <v>1</v>
      </c>
      <c r="E99" s="170">
        <v>0.2</v>
      </c>
      <c r="F99" s="172">
        <v>227.24</v>
      </c>
      <c r="G99" s="172">
        <v>232.74</v>
      </c>
      <c r="H99" s="172">
        <v>459.98</v>
      </c>
      <c r="I99" s="172">
        <f t="shared" si="11"/>
        <v>91.996000000000009</v>
      </c>
    </row>
    <row r="100" spans="1:9" ht="30" x14ac:dyDescent="0.2">
      <c r="A100" s="121" t="s">
        <v>15</v>
      </c>
      <c r="B100" s="170" t="s">
        <v>973</v>
      </c>
      <c r="C100" s="171" t="s">
        <v>974</v>
      </c>
      <c r="D100" s="170" t="s">
        <v>2</v>
      </c>
      <c r="E100" s="170">
        <v>1</v>
      </c>
      <c r="F100" s="172">
        <v>584.57000000000005</v>
      </c>
      <c r="G100" s="172">
        <v>375.9</v>
      </c>
      <c r="H100" s="172">
        <v>960.47</v>
      </c>
      <c r="I100" s="172">
        <f t="shared" si="11"/>
        <v>960.47</v>
      </c>
    </row>
    <row r="101" spans="1:9" ht="15" x14ac:dyDescent="0.2">
      <c r="A101" s="121" t="s">
        <v>16</v>
      </c>
      <c r="B101" s="170" t="s">
        <v>975</v>
      </c>
      <c r="C101" s="171" t="s">
        <v>976</v>
      </c>
      <c r="D101" s="170" t="s">
        <v>2</v>
      </c>
      <c r="E101" s="170">
        <v>1</v>
      </c>
      <c r="F101" s="172">
        <v>733.33</v>
      </c>
      <c r="G101" s="172">
        <v>0</v>
      </c>
      <c r="H101" s="172">
        <v>733.33</v>
      </c>
      <c r="I101" s="172">
        <f t="shared" si="11"/>
        <v>733.33</v>
      </c>
    </row>
    <row r="102" spans="1:9" ht="15" x14ac:dyDescent="0.2">
      <c r="A102" s="121" t="s">
        <v>18</v>
      </c>
      <c r="B102" s="170" t="s">
        <v>969</v>
      </c>
      <c r="C102" s="171" t="s">
        <v>970</v>
      </c>
      <c r="D102" s="170" t="s">
        <v>1</v>
      </c>
      <c r="E102" s="170">
        <v>1</v>
      </c>
      <c r="F102" s="172">
        <v>10.79</v>
      </c>
      <c r="G102" s="172">
        <v>49.6</v>
      </c>
      <c r="H102" s="172">
        <v>60.39</v>
      </c>
      <c r="I102" s="172">
        <f t="shared" si="11"/>
        <v>60.39</v>
      </c>
    </row>
    <row r="103" spans="1:9" ht="15" x14ac:dyDescent="0.2">
      <c r="A103" s="121" t="s">
        <v>617</v>
      </c>
      <c r="B103" s="170" t="s">
        <v>975</v>
      </c>
      <c r="C103" s="171" t="s">
        <v>976</v>
      </c>
      <c r="D103" s="170" t="s">
        <v>2</v>
      </c>
      <c r="E103" s="170">
        <v>1</v>
      </c>
      <c r="F103" s="172">
        <v>733.33</v>
      </c>
      <c r="G103" s="172">
        <v>0</v>
      </c>
      <c r="H103" s="172">
        <v>733.33</v>
      </c>
      <c r="I103" s="172">
        <f t="shared" si="11"/>
        <v>733.33</v>
      </c>
    </row>
    <row r="104" spans="1:9" ht="15" x14ac:dyDescent="0.2">
      <c r="A104" s="387">
        <v>3</v>
      </c>
      <c r="B104" s="388"/>
      <c r="C104" s="391" t="s">
        <v>981</v>
      </c>
      <c r="D104" s="388"/>
      <c r="E104" s="388"/>
      <c r="F104" s="390"/>
      <c r="G104" s="390"/>
      <c r="H104" s="390"/>
      <c r="I104" s="390"/>
    </row>
    <row r="105" spans="1:9" ht="30" x14ac:dyDescent="0.2">
      <c r="A105" s="121" t="s">
        <v>27</v>
      </c>
      <c r="B105" s="170" t="s">
        <v>965</v>
      </c>
      <c r="C105" s="171" t="s">
        <v>966</v>
      </c>
      <c r="D105" s="170" t="s">
        <v>1</v>
      </c>
      <c r="E105" s="170">
        <v>1</v>
      </c>
      <c r="F105" s="172">
        <v>0</v>
      </c>
      <c r="G105" s="172">
        <v>44.28</v>
      </c>
      <c r="H105" s="172">
        <v>44.28</v>
      </c>
      <c r="I105" s="172">
        <f>H105*E105</f>
        <v>44.28</v>
      </c>
    </row>
    <row r="106" spans="1:9" ht="30" x14ac:dyDescent="0.2">
      <c r="A106" s="121" t="s">
        <v>28</v>
      </c>
      <c r="B106" s="170" t="s">
        <v>541</v>
      </c>
      <c r="C106" s="171" t="s">
        <v>542</v>
      </c>
      <c r="D106" s="170" t="s">
        <v>3</v>
      </c>
      <c r="E106" s="170">
        <v>20</v>
      </c>
      <c r="F106" s="172">
        <v>13.65</v>
      </c>
      <c r="G106" s="172">
        <v>39.94</v>
      </c>
      <c r="H106" s="172">
        <v>53.59</v>
      </c>
      <c r="I106" s="172">
        <f t="shared" ref="I106:I109" si="12">H106*E106</f>
        <v>1071.8000000000002</v>
      </c>
    </row>
    <row r="107" spans="1:9" ht="15" x14ac:dyDescent="0.2">
      <c r="A107" s="121" t="s">
        <v>29</v>
      </c>
      <c r="B107" s="170" t="s">
        <v>983</v>
      </c>
      <c r="C107" s="171" t="s">
        <v>984</v>
      </c>
      <c r="D107" s="170" t="s">
        <v>0</v>
      </c>
      <c r="E107" s="170">
        <v>10</v>
      </c>
      <c r="F107" s="172">
        <v>59.42</v>
      </c>
      <c r="G107" s="172">
        <v>85.78</v>
      </c>
      <c r="H107" s="172">
        <v>145.19999999999999</v>
      </c>
      <c r="I107" s="172">
        <f t="shared" si="12"/>
        <v>1452</v>
      </c>
    </row>
    <row r="108" spans="1:9" ht="30" x14ac:dyDescent="0.2">
      <c r="A108" s="121" t="s">
        <v>30</v>
      </c>
      <c r="B108" s="170" t="s">
        <v>973</v>
      </c>
      <c r="C108" s="171" t="s">
        <v>974</v>
      </c>
      <c r="D108" s="170" t="s">
        <v>2</v>
      </c>
      <c r="E108" s="170">
        <v>1</v>
      </c>
      <c r="F108" s="172">
        <v>584.57000000000005</v>
      </c>
      <c r="G108" s="172">
        <v>375.9</v>
      </c>
      <c r="H108" s="172">
        <v>960.47</v>
      </c>
      <c r="I108" s="172">
        <f t="shared" si="12"/>
        <v>960.47</v>
      </c>
    </row>
    <row r="109" spans="1:9" ht="15" x14ac:dyDescent="0.2">
      <c r="A109" s="121" t="s">
        <v>56</v>
      </c>
      <c r="B109" s="170" t="s">
        <v>975</v>
      </c>
      <c r="C109" s="171" t="s">
        <v>976</v>
      </c>
      <c r="D109" s="170" t="s">
        <v>2</v>
      </c>
      <c r="E109" s="170">
        <v>1</v>
      </c>
      <c r="F109" s="172">
        <v>733.33</v>
      </c>
      <c r="G109" s="172">
        <v>0</v>
      </c>
      <c r="H109" s="172">
        <v>733.33</v>
      </c>
      <c r="I109" s="172">
        <f t="shared" si="12"/>
        <v>733.33</v>
      </c>
    </row>
    <row r="110" spans="1:9" ht="15" x14ac:dyDescent="0.2">
      <c r="A110" s="387">
        <v>4</v>
      </c>
      <c r="B110" s="388"/>
      <c r="C110" s="389" t="s">
        <v>982</v>
      </c>
      <c r="D110" s="388"/>
      <c r="E110" s="388"/>
      <c r="F110" s="390"/>
      <c r="G110" s="390"/>
      <c r="H110" s="390"/>
      <c r="I110" s="390"/>
    </row>
    <row r="111" spans="1:9" ht="15" x14ac:dyDescent="0.2">
      <c r="A111" s="121" t="s">
        <v>31</v>
      </c>
      <c r="B111" s="170" t="s">
        <v>769</v>
      </c>
      <c r="C111" s="171" t="s">
        <v>770</v>
      </c>
      <c r="D111" s="170" t="s">
        <v>2</v>
      </c>
      <c r="E111" s="170">
        <v>2</v>
      </c>
      <c r="F111" s="172">
        <v>244.09</v>
      </c>
      <c r="G111" s="172">
        <v>36.31</v>
      </c>
      <c r="H111" s="172">
        <v>280.39999999999998</v>
      </c>
      <c r="I111" s="172">
        <f t="shared" ref="I111:I114" si="13">E111*H111</f>
        <v>560.79999999999995</v>
      </c>
    </row>
    <row r="112" spans="1:9" ht="15" x14ac:dyDescent="0.2">
      <c r="A112" s="121" t="s">
        <v>57</v>
      </c>
      <c r="B112" s="170" t="s">
        <v>771</v>
      </c>
      <c r="C112" s="171" t="s">
        <v>772</v>
      </c>
      <c r="D112" s="170" t="s">
        <v>2</v>
      </c>
      <c r="E112" s="170">
        <v>5</v>
      </c>
      <c r="F112" s="172">
        <v>0</v>
      </c>
      <c r="G112" s="172">
        <v>4.43</v>
      </c>
      <c r="H112" s="172">
        <v>4.43</v>
      </c>
      <c r="I112" s="172">
        <f t="shared" si="13"/>
        <v>22.15</v>
      </c>
    </row>
    <row r="113" spans="1:9" ht="15" x14ac:dyDescent="0.2">
      <c r="A113" s="121" t="s">
        <v>58</v>
      </c>
      <c r="B113" s="170" t="s">
        <v>773</v>
      </c>
      <c r="C113" s="171" t="s">
        <v>774</v>
      </c>
      <c r="D113" s="170" t="s">
        <v>1</v>
      </c>
      <c r="E113" s="170">
        <v>5</v>
      </c>
      <c r="F113" s="172">
        <v>116.62</v>
      </c>
      <c r="G113" s="172">
        <v>0</v>
      </c>
      <c r="H113" s="172">
        <v>116.62</v>
      </c>
      <c r="I113" s="172">
        <f t="shared" si="13"/>
        <v>583.1</v>
      </c>
    </row>
    <row r="114" spans="1:9" ht="15" x14ac:dyDescent="0.2">
      <c r="A114" s="121" t="s">
        <v>132</v>
      </c>
      <c r="B114" s="170" t="s">
        <v>775</v>
      </c>
      <c r="C114" s="171" t="s">
        <v>776</v>
      </c>
      <c r="D114" s="170" t="s">
        <v>1</v>
      </c>
      <c r="E114" s="170">
        <v>5</v>
      </c>
      <c r="F114" s="172">
        <v>0</v>
      </c>
      <c r="G114" s="172">
        <v>45.59</v>
      </c>
      <c r="H114" s="172">
        <v>45.59</v>
      </c>
      <c r="I114" s="172">
        <f t="shared" si="13"/>
        <v>227.95000000000002</v>
      </c>
    </row>
    <row r="115" spans="1:9" ht="15" x14ac:dyDescent="0.2">
      <c r="A115" s="261">
        <v>5</v>
      </c>
      <c r="B115" s="262"/>
      <c r="C115" s="263" t="s">
        <v>985</v>
      </c>
      <c r="D115" s="264"/>
      <c r="E115" s="265"/>
      <c r="F115" s="265"/>
      <c r="G115" s="265"/>
      <c r="H115" s="265"/>
      <c r="I115" s="266">
        <f>SUM(I117:I142)</f>
        <v>18306.581999999999</v>
      </c>
    </row>
    <row r="116" spans="1:9" ht="15" x14ac:dyDescent="0.2">
      <c r="A116" s="387">
        <v>1</v>
      </c>
      <c r="B116" s="388"/>
      <c r="C116" s="389" t="s">
        <v>979</v>
      </c>
      <c r="D116" s="388"/>
      <c r="E116" s="388"/>
      <c r="F116" s="390"/>
      <c r="G116" s="390"/>
      <c r="H116" s="390"/>
      <c r="I116" s="390"/>
    </row>
    <row r="117" spans="1:9" ht="30" x14ac:dyDescent="0.2">
      <c r="A117" s="121" t="s">
        <v>6</v>
      </c>
      <c r="B117" s="170" t="s">
        <v>971</v>
      </c>
      <c r="C117" s="171" t="s">
        <v>972</v>
      </c>
      <c r="D117" s="170" t="s">
        <v>2</v>
      </c>
      <c r="E117" s="170">
        <v>1</v>
      </c>
      <c r="F117" s="172">
        <v>1519.9</v>
      </c>
      <c r="G117" s="172">
        <v>1142.5999999999999</v>
      </c>
      <c r="H117" s="172">
        <v>2662.5</v>
      </c>
      <c r="I117" s="172">
        <f>H117*E117</f>
        <v>2662.5</v>
      </c>
    </row>
    <row r="118" spans="1:9" ht="30" x14ac:dyDescent="0.2">
      <c r="A118" s="121" t="s">
        <v>7</v>
      </c>
      <c r="B118" s="170" t="s">
        <v>965</v>
      </c>
      <c r="C118" s="171" t="s">
        <v>966</v>
      </c>
      <c r="D118" s="170" t="s">
        <v>1</v>
      </c>
      <c r="E118" s="170">
        <v>1</v>
      </c>
      <c r="F118" s="172">
        <v>0</v>
      </c>
      <c r="G118" s="172">
        <v>44.28</v>
      </c>
      <c r="H118" s="172">
        <v>44.28</v>
      </c>
      <c r="I118" s="172">
        <f t="shared" ref="I118:I123" si="14">H118*E118</f>
        <v>44.28</v>
      </c>
    </row>
    <row r="119" spans="1:9" ht="15" x14ac:dyDescent="0.2">
      <c r="A119" s="121" t="s">
        <v>8</v>
      </c>
      <c r="B119" s="170" t="s">
        <v>967</v>
      </c>
      <c r="C119" s="171" t="s">
        <v>968</v>
      </c>
      <c r="D119" s="170" t="s">
        <v>1</v>
      </c>
      <c r="E119" s="170">
        <v>0.2</v>
      </c>
      <c r="F119" s="172">
        <v>227.24</v>
      </c>
      <c r="G119" s="172">
        <v>232.74</v>
      </c>
      <c r="H119" s="172">
        <v>459.98</v>
      </c>
      <c r="I119" s="172">
        <f t="shared" si="14"/>
        <v>91.996000000000009</v>
      </c>
    </row>
    <row r="120" spans="1:9" ht="30" x14ac:dyDescent="0.2">
      <c r="A120" s="121" t="s">
        <v>35</v>
      </c>
      <c r="B120" s="170" t="s">
        <v>973</v>
      </c>
      <c r="C120" s="171" t="s">
        <v>974</v>
      </c>
      <c r="D120" s="170" t="s">
        <v>2</v>
      </c>
      <c r="E120" s="170">
        <v>1</v>
      </c>
      <c r="F120" s="172">
        <v>584.57000000000005</v>
      </c>
      <c r="G120" s="172">
        <v>375.9</v>
      </c>
      <c r="H120" s="172">
        <v>960.47</v>
      </c>
      <c r="I120" s="172">
        <f t="shared" si="14"/>
        <v>960.47</v>
      </c>
    </row>
    <row r="121" spans="1:9" ht="15" x14ac:dyDescent="0.2">
      <c r="A121" s="121" t="s">
        <v>36</v>
      </c>
      <c r="B121" s="170" t="s">
        <v>975</v>
      </c>
      <c r="C121" s="171" t="s">
        <v>976</v>
      </c>
      <c r="D121" s="170" t="s">
        <v>2</v>
      </c>
      <c r="E121" s="170">
        <v>1</v>
      </c>
      <c r="F121" s="172">
        <v>733.33</v>
      </c>
      <c r="G121" s="172">
        <v>0</v>
      </c>
      <c r="H121" s="172">
        <v>733.33</v>
      </c>
      <c r="I121" s="172">
        <f t="shared" si="14"/>
        <v>733.33</v>
      </c>
    </row>
    <row r="122" spans="1:9" ht="15" x14ac:dyDescent="0.2">
      <c r="A122" s="121" t="s">
        <v>624</v>
      </c>
      <c r="B122" s="170" t="s">
        <v>969</v>
      </c>
      <c r="C122" s="171" t="s">
        <v>970</v>
      </c>
      <c r="D122" s="170" t="s">
        <v>1</v>
      </c>
      <c r="E122" s="170">
        <v>1</v>
      </c>
      <c r="F122" s="172">
        <v>10.79</v>
      </c>
      <c r="G122" s="172">
        <v>49.6</v>
      </c>
      <c r="H122" s="172">
        <v>60.39</v>
      </c>
      <c r="I122" s="172">
        <f t="shared" si="14"/>
        <v>60.39</v>
      </c>
    </row>
    <row r="123" spans="1:9" ht="30" x14ac:dyDescent="0.2">
      <c r="A123" s="121" t="s">
        <v>627</v>
      </c>
      <c r="B123" s="170" t="s">
        <v>541</v>
      </c>
      <c r="C123" s="171" t="s">
        <v>542</v>
      </c>
      <c r="D123" s="170" t="s">
        <v>3</v>
      </c>
      <c r="E123" s="170">
        <v>20</v>
      </c>
      <c r="F123" s="172">
        <v>13.65</v>
      </c>
      <c r="G123" s="172">
        <v>39.94</v>
      </c>
      <c r="H123" s="172">
        <v>53.59</v>
      </c>
      <c r="I123" s="172">
        <f t="shared" si="14"/>
        <v>1071.8000000000002</v>
      </c>
    </row>
    <row r="124" spans="1:9" ht="15" x14ac:dyDescent="0.2">
      <c r="A124" s="387">
        <v>2</v>
      </c>
      <c r="B124" s="388"/>
      <c r="C124" s="389" t="s">
        <v>980</v>
      </c>
      <c r="D124" s="388"/>
      <c r="E124" s="388"/>
      <c r="F124" s="390"/>
      <c r="G124" s="390"/>
      <c r="H124" s="390"/>
      <c r="I124" s="390"/>
    </row>
    <row r="125" spans="1:9" ht="30" x14ac:dyDescent="0.2">
      <c r="A125" s="121" t="s">
        <v>12</v>
      </c>
      <c r="B125" s="170" t="s">
        <v>977</v>
      </c>
      <c r="C125" s="171" t="s">
        <v>978</v>
      </c>
      <c r="D125" s="170" t="s">
        <v>2</v>
      </c>
      <c r="E125" s="170">
        <v>1</v>
      </c>
      <c r="F125" s="172">
        <v>2120.8000000000002</v>
      </c>
      <c r="G125" s="172">
        <v>2281.34</v>
      </c>
      <c r="H125" s="172">
        <v>4402.1400000000003</v>
      </c>
      <c r="I125" s="172">
        <f>H125*E125</f>
        <v>4402.1400000000003</v>
      </c>
    </row>
    <row r="126" spans="1:9" ht="30" x14ac:dyDescent="0.2">
      <c r="A126" s="121" t="s">
        <v>13</v>
      </c>
      <c r="B126" s="170" t="s">
        <v>965</v>
      </c>
      <c r="C126" s="171" t="s">
        <v>966</v>
      </c>
      <c r="D126" s="170" t="s">
        <v>1</v>
      </c>
      <c r="E126" s="170">
        <v>1</v>
      </c>
      <c r="F126" s="172">
        <v>0</v>
      </c>
      <c r="G126" s="172">
        <v>44.28</v>
      </c>
      <c r="H126" s="172">
        <v>44.28</v>
      </c>
      <c r="I126" s="172">
        <f t="shared" ref="I126:I131" si="15">H126*E126</f>
        <v>44.28</v>
      </c>
    </row>
    <row r="127" spans="1:9" ht="15" x14ac:dyDescent="0.2">
      <c r="A127" s="121" t="s">
        <v>14</v>
      </c>
      <c r="B127" s="170" t="s">
        <v>967</v>
      </c>
      <c r="C127" s="171" t="s">
        <v>968</v>
      </c>
      <c r="D127" s="170" t="s">
        <v>1</v>
      </c>
      <c r="E127" s="170">
        <v>0.2</v>
      </c>
      <c r="F127" s="172">
        <v>227.24</v>
      </c>
      <c r="G127" s="172">
        <v>232.74</v>
      </c>
      <c r="H127" s="172">
        <v>459.98</v>
      </c>
      <c r="I127" s="172">
        <f t="shared" si="15"/>
        <v>91.996000000000009</v>
      </c>
    </row>
    <row r="128" spans="1:9" ht="30" x14ac:dyDescent="0.2">
      <c r="A128" s="121" t="s">
        <v>15</v>
      </c>
      <c r="B128" s="170" t="s">
        <v>973</v>
      </c>
      <c r="C128" s="171" t="s">
        <v>974</v>
      </c>
      <c r="D128" s="170" t="s">
        <v>2</v>
      </c>
      <c r="E128" s="170">
        <v>1</v>
      </c>
      <c r="F128" s="172">
        <v>584.57000000000005</v>
      </c>
      <c r="G128" s="172">
        <v>375.9</v>
      </c>
      <c r="H128" s="172">
        <v>960.47</v>
      </c>
      <c r="I128" s="172">
        <f t="shared" si="15"/>
        <v>960.47</v>
      </c>
    </row>
    <row r="129" spans="1:9" ht="15" x14ac:dyDescent="0.2">
      <c r="A129" s="121" t="s">
        <v>16</v>
      </c>
      <c r="B129" s="170" t="s">
        <v>975</v>
      </c>
      <c r="C129" s="171" t="s">
        <v>976</v>
      </c>
      <c r="D129" s="170" t="s">
        <v>2</v>
      </c>
      <c r="E129" s="170">
        <v>1</v>
      </c>
      <c r="F129" s="172">
        <v>733.33</v>
      </c>
      <c r="G129" s="172">
        <v>0</v>
      </c>
      <c r="H129" s="172">
        <v>733.33</v>
      </c>
      <c r="I129" s="172">
        <f t="shared" si="15"/>
        <v>733.33</v>
      </c>
    </row>
    <row r="130" spans="1:9" ht="15" x14ac:dyDescent="0.2">
      <c r="A130" s="121" t="s">
        <v>18</v>
      </c>
      <c r="B130" s="170" t="s">
        <v>969</v>
      </c>
      <c r="C130" s="171" t="s">
        <v>970</v>
      </c>
      <c r="D130" s="170" t="s">
        <v>1</v>
      </c>
      <c r="E130" s="170">
        <v>1</v>
      </c>
      <c r="F130" s="172">
        <v>10.79</v>
      </c>
      <c r="G130" s="172">
        <v>49.6</v>
      </c>
      <c r="H130" s="172">
        <v>60.39</v>
      </c>
      <c r="I130" s="172">
        <f t="shared" si="15"/>
        <v>60.39</v>
      </c>
    </row>
    <row r="131" spans="1:9" ht="15" x14ac:dyDescent="0.2">
      <c r="A131" s="121" t="s">
        <v>617</v>
      </c>
      <c r="B131" s="170" t="s">
        <v>975</v>
      </c>
      <c r="C131" s="171" t="s">
        <v>976</v>
      </c>
      <c r="D131" s="170" t="s">
        <v>2</v>
      </c>
      <c r="E131" s="170">
        <v>1</v>
      </c>
      <c r="F131" s="172">
        <v>733.33</v>
      </c>
      <c r="G131" s="172">
        <v>0</v>
      </c>
      <c r="H131" s="172">
        <v>733.33</v>
      </c>
      <c r="I131" s="172">
        <f t="shared" si="15"/>
        <v>733.33</v>
      </c>
    </row>
    <row r="132" spans="1:9" ht="15" x14ac:dyDescent="0.2">
      <c r="A132" s="387">
        <v>3</v>
      </c>
      <c r="B132" s="388"/>
      <c r="C132" s="391" t="s">
        <v>981</v>
      </c>
      <c r="D132" s="388"/>
      <c r="E132" s="388"/>
      <c r="F132" s="390"/>
      <c r="G132" s="390"/>
      <c r="H132" s="390"/>
      <c r="I132" s="390"/>
    </row>
    <row r="133" spans="1:9" ht="30" x14ac:dyDescent="0.2">
      <c r="A133" s="121" t="s">
        <v>27</v>
      </c>
      <c r="B133" s="170" t="s">
        <v>965</v>
      </c>
      <c r="C133" s="171" t="s">
        <v>966</v>
      </c>
      <c r="D133" s="170" t="s">
        <v>1</v>
      </c>
      <c r="E133" s="170">
        <v>1</v>
      </c>
      <c r="F133" s="172">
        <v>0</v>
      </c>
      <c r="G133" s="172">
        <v>44.28</v>
      </c>
      <c r="H133" s="172">
        <v>44.28</v>
      </c>
      <c r="I133" s="172">
        <f>H133*E133</f>
        <v>44.28</v>
      </c>
    </row>
    <row r="134" spans="1:9" ht="30" x14ac:dyDescent="0.2">
      <c r="A134" s="121" t="s">
        <v>28</v>
      </c>
      <c r="B134" s="170" t="s">
        <v>541</v>
      </c>
      <c r="C134" s="171" t="s">
        <v>542</v>
      </c>
      <c r="D134" s="170" t="s">
        <v>3</v>
      </c>
      <c r="E134" s="170">
        <v>20</v>
      </c>
      <c r="F134" s="172">
        <v>13.65</v>
      </c>
      <c r="G134" s="172">
        <v>39.94</v>
      </c>
      <c r="H134" s="172">
        <v>53.59</v>
      </c>
      <c r="I134" s="172">
        <f t="shared" ref="I134:I137" si="16">H134*E134</f>
        <v>1071.8000000000002</v>
      </c>
    </row>
    <row r="135" spans="1:9" ht="15" x14ac:dyDescent="0.2">
      <c r="A135" s="121" t="s">
        <v>29</v>
      </c>
      <c r="B135" s="170" t="s">
        <v>983</v>
      </c>
      <c r="C135" s="171" t="s">
        <v>984</v>
      </c>
      <c r="D135" s="170" t="s">
        <v>0</v>
      </c>
      <c r="E135" s="170">
        <v>10</v>
      </c>
      <c r="F135" s="172">
        <v>59.42</v>
      </c>
      <c r="G135" s="172">
        <v>85.78</v>
      </c>
      <c r="H135" s="172">
        <v>145.19999999999999</v>
      </c>
      <c r="I135" s="172">
        <f t="shared" si="16"/>
        <v>1452</v>
      </c>
    </row>
    <row r="136" spans="1:9" ht="30" x14ac:dyDescent="0.2">
      <c r="A136" s="121" t="s">
        <v>30</v>
      </c>
      <c r="B136" s="170" t="s">
        <v>973</v>
      </c>
      <c r="C136" s="171" t="s">
        <v>974</v>
      </c>
      <c r="D136" s="170" t="s">
        <v>2</v>
      </c>
      <c r="E136" s="170">
        <v>1</v>
      </c>
      <c r="F136" s="172">
        <v>584.57000000000005</v>
      </c>
      <c r="G136" s="172">
        <v>375.9</v>
      </c>
      <c r="H136" s="172">
        <v>960.47</v>
      </c>
      <c r="I136" s="172">
        <f t="shared" si="16"/>
        <v>960.47</v>
      </c>
    </row>
    <row r="137" spans="1:9" ht="15" x14ac:dyDescent="0.2">
      <c r="A137" s="121" t="s">
        <v>56</v>
      </c>
      <c r="B137" s="170" t="s">
        <v>975</v>
      </c>
      <c r="C137" s="171" t="s">
        <v>976</v>
      </c>
      <c r="D137" s="170" t="s">
        <v>2</v>
      </c>
      <c r="E137" s="170">
        <v>1</v>
      </c>
      <c r="F137" s="172">
        <v>733.33</v>
      </c>
      <c r="G137" s="172">
        <v>0</v>
      </c>
      <c r="H137" s="172">
        <v>733.33</v>
      </c>
      <c r="I137" s="172">
        <f t="shared" si="16"/>
        <v>733.33</v>
      </c>
    </row>
    <row r="138" spans="1:9" ht="15" x14ac:dyDescent="0.2">
      <c r="A138" s="387">
        <v>4</v>
      </c>
      <c r="B138" s="388"/>
      <c r="C138" s="389" t="s">
        <v>982</v>
      </c>
      <c r="D138" s="388"/>
      <c r="E138" s="388"/>
      <c r="F138" s="390"/>
      <c r="G138" s="390"/>
      <c r="H138" s="390"/>
      <c r="I138" s="390"/>
    </row>
    <row r="139" spans="1:9" ht="15" x14ac:dyDescent="0.2">
      <c r="A139" s="121" t="s">
        <v>31</v>
      </c>
      <c r="B139" s="170" t="s">
        <v>769</v>
      </c>
      <c r="C139" s="171" t="s">
        <v>770</v>
      </c>
      <c r="D139" s="170" t="s">
        <v>2</v>
      </c>
      <c r="E139" s="170">
        <v>2</v>
      </c>
      <c r="F139" s="172">
        <v>244.09</v>
      </c>
      <c r="G139" s="172">
        <v>36.31</v>
      </c>
      <c r="H139" s="172">
        <v>280.39999999999998</v>
      </c>
      <c r="I139" s="172">
        <f t="shared" ref="I139:I142" si="17">E139*H139</f>
        <v>560.79999999999995</v>
      </c>
    </row>
    <row r="140" spans="1:9" ht="15" x14ac:dyDescent="0.2">
      <c r="A140" s="121" t="s">
        <v>57</v>
      </c>
      <c r="B140" s="170" t="s">
        <v>771</v>
      </c>
      <c r="C140" s="171" t="s">
        <v>772</v>
      </c>
      <c r="D140" s="170" t="s">
        <v>2</v>
      </c>
      <c r="E140" s="170">
        <v>5</v>
      </c>
      <c r="F140" s="172">
        <v>0</v>
      </c>
      <c r="G140" s="172">
        <v>4.43</v>
      </c>
      <c r="H140" s="172">
        <v>4.43</v>
      </c>
      <c r="I140" s="172">
        <f t="shared" si="17"/>
        <v>22.15</v>
      </c>
    </row>
    <row r="141" spans="1:9" ht="15" x14ac:dyDescent="0.2">
      <c r="A141" s="121" t="s">
        <v>58</v>
      </c>
      <c r="B141" s="170" t="s">
        <v>773</v>
      </c>
      <c r="C141" s="171" t="s">
        <v>774</v>
      </c>
      <c r="D141" s="170" t="s">
        <v>1</v>
      </c>
      <c r="E141" s="170">
        <v>5</v>
      </c>
      <c r="F141" s="172">
        <v>116.62</v>
      </c>
      <c r="G141" s="172">
        <v>0</v>
      </c>
      <c r="H141" s="172">
        <v>116.62</v>
      </c>
      <c r="I141" s="172">
        <f t="shared" si="17"/>
        <v>583.1</v>
      </c>
    </row>
    <row r="142" spans="1:9" ht="15" x14ac:dyDescent="0.2">
      <c r="A142" s="121" t="s">
        <v>132</v>
      </c>
      <c r="B142" s="170" t="s">
        <v>775</v>
      </c>
      <c r="C142" s="171" t="s">
        <v>776</v>
      </c>
      <c r="D142" s="170" t="s">
        <v>1</v>
      </c>
      <c r="E142" s="170">
        <v>5</v>
      </c>
      <c r="F142" s="172">
        <v>0</v>
      </c>
      <c r="G142" s="172">
        <v>45.59</v>
      </c>
      <c r="H142" s="172">
        <v>45.59</v>
      </c>
      <c r="I142" s="172">
        <f t="shared" si="17"/>
        <v>227.95000000000002</v>
      </c>
    </row>
    <row r="143" spans="1:9" ht="15" x14ac:dyDescent="0.2">
      <c r="A143" s="261">
        <v>6</v>
      </c>
      <c r="B143" s="262"/>
      <c r="C143" s="263" t="s">
        <v>986</v>
      </c>
      <c r="D143" s="264"/>
      <c r="E143" s="265"/>
      <c r="F143" s="265"/>
      <c r="G143" s="265"/>
      <c r="H143" s="265"/>
      <c r="I143" s="266">
        <f>SUM(I145:I170)</f>
        <v>18306.581999999999</v>
      </c>
    </row>
    <row r="144" spans="1:9" ht="15" x14ac:dyDescent="0.2">
      <c r="A144" s="387">
        <v>1</v>
      </c>
      <c r="B144" s="388"/>
      <c r="C144" s="389" t="s">
        <v>979</v>
      </c>
      <c r="D144" s="388"/>
      <c r="E144" s="388"/>
      <c r="F144" s="390"/>
      <c r="G144" s="390"/>
      <c r="H144" s="390"/>
      <c r="I144" s="390"/>
    </row>
    <row r="145" spans="1:9" ht="30" x14ac:dyDescent="0.2">
      <c r="A145" s="121" t="s">
        <v>6</v>
      </c>
      <c r="B145" s="170" t="s">
        <v>971</v>
      </c>
      <c r="C145" s="171" t="s">
        <v>972</v>
      </c>
      <c r="D145" s="170" t="s">
        <v>2</v>
      </c>
      <c r="E145" s="170">
        <v>1</v>
      </c>
      <c r="F145" s="172">
        <v>1519.9</v>
      </c>
      <c r="G145" s="172">
        <v>1142.5999999999999</v>
      </c>
      <c r="H145" s="172">
        <v>2662.5</v>
      </c>
      <c r="I145" s="172">
        <f>H145*E145</f>
        <v>2662.5</v>
      </c>
    </row>
    <row r="146" spans="1:9" ht="30" x14ac:dyDescent="0.2">
      <c r="A146" s="121" t="s">
        <v>7</v>
      </c>
      <c r="B146" s="170" t="s">
        <v>965</v>
      </c>
      <c r="C146" s="171" t="s">
        <v>966</v>
      </c>
      <c r="D146" s="170" t="s">
        <v>1</v>
      </c>
      <c r="E146" s="170">
        <v>1</v>
      </c>
      <c r="F146" s="172">
        <v>0</v>
      </c>
      <c r="G146" s="172">
        <v>44.28</v>
      </c>
      <c r="H146" s="172">
        <v>44.28</v>
      </c>
      <c r="I146" s="172">
        <f t="shared" ref="I146:I151" si="18">H146*E146</f>
        <v>44.28</v>
      </c>
    </row>
    <row r="147" spans="1:9" ht="15" x14ac:dyDescent="0.2">
      <c r="A147" s="121" t="s">
        <v>8</v>
      </c>
      <c r="B147" s="170" t="s">
        <v>967</v>
      </c>
      <c r="C147" s="171" t="s">
        <v>968</v>
      </c>
      <c r="D147" s="170" t="s">
        <v>1</v>
      </c>
      <c r="E147" s="170">
        <v>0.2</v>
      </c>
      <c r="F147" s="172">
        <v>227.24</v>
      </c>
      <c r="G147" s="172">
        <v>232.74</v>
      </c>
      <c r="H147" s="172">
        <v>459.98</v>
      </c>
      <c r="I147" s="172">
        <f t="shared" si="18"/>
        <v>91.996000000000009</v>
      </c>
    </row>
    <row r="148" spans="1:9" ht="30" x14ac:dyDescent="0.2">
      <c r="A148" s="121" t="s">
        <v>35</v>
      </c>
      <c r="B148" s="170" t="s">
        <v>973</v>
      </c>
      <c r="C148" s="171" t="s">
        <v>974</v>
      </c>
      <c r="D148" s="170" t="s">
        <v>2</v>
      </c>
      <c r="E148" s="170">
        <v>1</v>
      </c>
      <c r="F148" s="172">
        <v>584.57000000000005</v>
      </c>
      <c r="G148" s="172">
        <v>375.9</v>
      </c>
      <c r="H148" s="172">
        <v>960.47</v>
      </c>
      <c r="I148" s="172">
        <f t="shared" si="18"/>
        <v>960.47</v>
      </c>
    </row>
    <row r="149" spans="1:9" ht="15" x14ac:dyDescent="0.2">
      <c r="A149" s="121" t="s">
        <v>36</v>
      </c>
      <c r="B149" s="170" t="s">
        <v>975</v>
      </c>
      <c r="C149" s="171" t="s">
        <v>976</v>
      </c>
      <c r="D149" s="170" t="s">
        <v>2</v>
      </c>
      <c r="E149" s="170">
        <v>1</v>
      </c>
      <c r="F149" s="172">
        <v>733.33</v>
      </c>
      <c r="G149" s="172">
        <v>0</v>
      </c>
      <c r="H149" s="172">
        <v>733.33</v>
      </c>
      <c r="I149" s="172">
        <f t="shared" si="18"/>
        <v>733.33</v>
      </c>
    </row>
    <row r="150" spans="1:9" ht="15" x14ac:dyDescent="0.2">
      <c r="A150" s="121" t="s">
        <v>624</v>
      </c>
      <c r="B150" s="170" t="s">
        <v>969</v>
      </c>
      <c r="C150" s="171" t="s">
        <v>970</v>
      </c>
      <c r="D150" s="170" t="s">
        <v>1</v>
      </c>
      <c r="E150" s="170">
        <v>1</v>
      </c>
      <c r="F150" s="172">
        <v>10.79</v>
      </c>
      <c r="G150" s="172">
        <v>49.6</v>
      </c>
      <c r="H150" s="172">
        <v>60.39</v>
      </c>
      <c r="I150" s="172">
        <f t="shared" si="18"/>
        <v>60.39</v>
      </c>
    </row>
    <row r="151" spans="1:9" ht="30" x14ac:dyDescent="0.2">
      <c r="A151" s="121" t="s">
        <v>627</v>
      </c>
      <c r="B151" s="170" t="s">
        <v>541</v>
      </c>
      <c r="C151" s="171" t="s">
        <v>542</v>
      </c>
      <c r="D151" s="170" t="s">
        <v>3</v>
      </c>
      <c r="E151" s="170">
        <v>20</v>
      </c>
      <c r="F151" s="172">
        <v>13.65</v>
      </c>
      <c r="G151" s="172">
        <v>39.94</v>
      </c>
      <c r="H151" s="172">
        <v>53.59</v>
      </c>
      <c r="I151" s="172">
        <f t="shared" si="18"/>
        <v>1071.8000000000002</v>
      </c>
    </row>
    <row r="152" spans="1:9" ht="15" x14ac:dyDescent="0.2">
      <c r="A152" s="387">
        <v>2</v>
      </c>
      <c r="B152" s="388"/>
      <c r="C152" s="389" t="s">
        <v>980</v>
      </c>
      <c r="D152" s="388"/>
      <c r="E152" s="388"/>
      <c r="F152" s="390"/>
      <c r="G152" s="390"/>
      <c r="H152" s="390"/>
      <c r="I152" s="390"/>
    </row>
    <row r="153" spans="1:9" ht="30" x14ac:dyDescent="0.2">
      <c r="A153" s="121" t="s">
        <v>12</v>
      </c>
      <c r="B153" s="170" t="s">
        <v>977</v>
      </c>
      <c r="C153" s="171" t="s">
        <v>978</v>
      </c>
      <c r="D153" s="170" t="s">
        <v>2</v>
      </c>
      <c r="E153" s="170">
        <v>1</v>
      </c>
      <c r="F153" s="172">
        <v>2120.8000000000002</v>
      </c>
      <c r="G153" s="172">
        <v>2281.34</v>
      </c>
      <c r="H153" s="172">
        <v>4402.1400000000003</v>
      </c>
      <c r="I153" s="172">
        <f>H153*E153</f>
        <v>4402.1400000000003</v>
      </c>
    </row>
    <row r="154" spans="1:9" ht="30" x14ac:dyDescent="0.2">
      <c r="A154" s="121" t="s">
        <v>13</v>
      </c>
      <c r="B154" s="170" t="s">
        <v>965</v>
      </c>
      <c r="C154" s="171" t="s">
        <v>966</v>
      </c>
      <c r="D154" s="170" t="s">
        <v>1</v>
      </c>
      <c r="E154" s="170">
        <v>1</v>
      </c>
      <c r="F154" s="172">
        <v>0</v>
      </c>
      <c r="G154" s="172">
        <v>44.28</v>
      </c>
      <c r="H154" s="172">
        <v>44.28</v>
      </c>
      <c r="I154" s="172">
        <f t="shared" ref="I154:I159" si="19">H154*E154</f>
        <v>44.28</v>
      </c>
    </row>
    <row r="155" spans="1:9" ht="15" x14ac:dyDescent="0.2">
      <c r="A155" s="121" t="s">
        <v>14</v>
      </c>
      <c r="B155" s="170" t="s">
        <v>967</v>
      </c>
      <c r="C155" s="171" t="s">
        <v>968</v>
      </c>
      <c r="D155" s="170" t="s">
        <v>1</v>
      </c>
      <c r="E155" s="170">
        <v>0.2</v>
      </c>
      <c r="F155" s="172">
        <v>227.24</v>
      </c>
      <c r="G155" s="172">
        <v>232.74</v>
      </c>
      <c r="H155" s="172">
        <v>459.98</v>
      </c>
      <c r="I155" s="172">
        <f t="shared" si="19"/>
        <v>91.996000000000009</v>
      </c>
    </row>
    <row r="156" spans="1:9" ht="30" x14ac:dyDescent="0.2">
      <c r="A156" s="121" t="s">
        <v>15</v>
      </c>
      <c r="B156" s="170" t="s">
        <v>973</v>
      </c>
      <c r="C156" s="171" t="s">
        <v>974</v>
      </c>
      <c r="D156" s="170" t="s">
        <v>2</v>
      </c>
      <c r="E156" s="170">
        <v>1</v>
      </c>
      <c r="F156" s="172">
        <v>584.57000000000005</v>
      </c>
      <c r="G156" s="172">
        <v>375.9</v>
      </c>
      <c r="H156" s="172">
        <v>960.47</v>
      </c>
      <c r="I156" s="172">
        <f t="shared" si="19"/>
        <v>960.47</v>
      </c>
    </row>
    <row r="157" spans="1:9" ht="15" x14ac:dyDescent="0.2">
      <c r="A157" s="121" t="s">
        <v>16</v>
      </c>
      <c r="B157" s="170" t="s">
        <v>975</v>
      </c>
      <c r="C157" s="171" t="s">
        <v>976</v>
      </c>
      <c r="D157" s="170" t="s">
        <v>2</v>
      </c>
      <c r="E157" s="170">
        <v>1</v>
      </c>
      <c r="F157" s="172">
        <v>733.33</v>
      </c>
      <c r="G157" s="172">
        <v>0</v>
      </c>
      <c r="H157" s="172">
        <v>733.33</v>
      </c>
      <c r="I157" s="172">
        <f t="shared" si="19"/>
        <v>733.33</v>
      </c>
    </row>
    <row r="158" spans="1:9" ht="15" x14ac:dyDescent="0.2">
      <c r="A158" s="121" t="s">
        <v>18</v>
      </c>
      <c r="B158" s="170" t="s">
        <v>969</v>
      </c>
      <c r="C158" s="171" t="s">
        <v>970</v>
      </c>
      <c r="D158" s="170" t="s">
        <v>1</v>
      </c>
      <c r="E158" s="170">
        <v>1</v>
      </c>
      <c r="F158" s="172">
        <v>10.79</v>
      </c>
      <c r="G158" s="172">
        <v>49.6</v>
      </c>
      <c r="H158" s="172">
        <v>60.39</v>
      </c>
      <c r="I158" s="172">
        <f t="shared" si="19"/>
        <v>60.39</v>
      </c>
    </row>
    <row r="159" spans="1:9" ht="15" x14ac:dyDescent="0.2">
      <c r="A159" s="121" t="s">
        <v>617</v>
      </c>
      <c r="B159" s="170" t="s">
        <v>975</v>
      </c>
      <c r="C159" s="171" t="s">
        <v>976</v>
      </c>
      <c r="D159" s="170" t="s">
        <v>2</v>
      </c>
      <c r="E159" s="170">
        <v>1</v>
      </c>
      <c r="F159" s="172">
        <v>733.33</v>
      </c>
      <c r="G159" s="172">
        <v>0</v>
      </c>
      <c r="H159" s="172">
        <v>733.33</v>
      </c>
      <c r="I159" s="172">
        <f t="shared" si="19"/>
        <v>733.33</v>
      </c>
    </row>
    <row r="160" spans="1:9" ht="15" x14ac:dyDescent="0.2">
      <c r="A160" s="387">
        <v>3</v>
      </c>
      <c r="B160" s="388"/>
      <c r="C160" s="391" t="s">
        <v>981</v>
      </c>
      <c r="D160" s="388"/>
      <c r="E160" s="388"/>
      <c r="F160" s="390"/>
      <c r="G160" s="390"/>
      <c r="H160" s="390"/>
      <c r="I160" s="390"/>
    </row>
    <row r="161" spans="1:9" ht="30" x14ac:dyDescent="0.2">
      <c r="A161" s="121" t="s">
        <v>27</v>
      </c>
      <c r="B161" s="170" t="s">
        <v>965</v>
      </c>
      <c r="C161" s="171" t="s">
        <v>966</v>
      </c>
      <c r="D161" s="170" t="s">
        <v>1</v>
      </c>
      <c r="E161" s="170">
        <v>1</v>
      </c>
      <c r="F161" s="172">
        <v>0</v>
      </c>
      <c r="G161" s="172">
        <v>44.28</v>
      </c>
      <c r="H161" s="172">
        <v>44.28</v>
      </c>
      <c r="I161" s="172">
        <f>H161*E161</f>
        <v>44.28</v>
      </c>
    </row>
    <row r="162" spans="1:9" ht="30" x14ac:dyDescent="0.2">
      <c r="A162" s="121" t="s">
        <v>28</v>
      </c>
      <c r="B162" s="170" t="s">
        <v>541</v>
      </c>
      <c r="C162" s="171" t="s">
        <v>542</v>
      </c>
      <c r="D162" s="170" t="s">
        <v>3</v>
      </c>
      <c r="E162" s="170">
        <v>20</v>
      </c>
      <c r="F162" s="172">
        <v>13.65</v>
      </c>
      <c r="G162" s="172">
        <v>39.94</v>
      </c>
      <c r="H162" s="172">
        <v>53.59</v>
      </c>
      <c r="I162" s="172">
        <f t="shared" ref="I162:I165" si="20">H162*E162</f>
        <v>1071.8000000000002</v>
      </c>
    </row>
    <row r="163" spans="1:9" ht="15" x14ac:dyDescent="0.2">
      <c r="A163" s="121" t="s">
        <v>29</v>
      </c>
      <c r="B163" s="170" t="s">
        <v>983</v>
      </c>
      <c r="C163" s="171" t="s">
        <v>984</v>
      </c>
      <c r="D163" s="170" t="s">
        <v>0</v>
      </c>
      <c r="E163" s="170">
        <v>10</v>
      </c>
      <c r="F163" s="172">
        <v>59.42</v>
      </c>
      <c r="G163" s="172">
        <v>85.78</v>
      </c>
      <c r="H163" s="172">
        <v>145.19999999999999</v>
      </c>
      <c r="I163" s="172">
        <f t="shared" si="20"/>
        <v>1452</v>
      </c>
    </row>
    <row r="164" spans="1:9" ht="30" x14ac:dyDescent="0.2">
      <c r="A164" s="121" t="s">
        <v>30</v>
      </c>
      <c r="B164" s="170" t="s">
        <v>973</v>
      </c>
      <c r="C164" s="171" t="s">
        <v>974</v>
      </c>
      <c r="D164" s="170" t="s">
        <v>2</v>
      </c>
      <c r="E164" s="170">
        <v>1</v>
      </c>
      <c r="F164" s="172">
        <v>584.57000000000005</v>
      </c>
      <c r="G164" s="172">
        <v>375.9</v>
      </c>
      <c r="H164" s="172">
        <v>960.47</v>
      </c>
      <c r="I164" s="172">
        <f t="shared" si="20"/>
        <v>960.47</v>
      </c>
    </row>
    <row r="165" spans="1:9" ht="15" x14ac:dyDescent="0.2">
      <c r="A165" s="121" t="s">
        <v>56</v>
      </c>
      <c r="B165" s="170" t="s">
        <v>975</v>
      </c>
      <c r="C165" s="171" t="s">
        <v>976</v>
      </c>
      <c r="D165" s="170" t="s">
        <v>2</v>
      </c>
      <c r="E165" s="170">
        <v>1</v>
      </c>
      <c r="F165" s="172">
        <v>733.33</v>
      </c>
      <c r="G165" s="172">
        <v>0</v>
      </c>
      <c r="H165" s="172">
        <v>733.33</v>
      </c>
      <c r="I165" s="172">
        <f t="shared" si="20"/>
        <v>733.33</v>
      </c>
    </row>
    <row r="166" spans="1:9" ht="15" x14ac:dyDescent="0.2">
      <c r="A166" s="387">
        <v>4</v>
      </c>
      <c r="B166" s="388"/>
      <c r="C166" s="389" t="s">
        <v>982</v>
      </c>
      <c r="D166" s="388"/>
      <c r="E166" s="388"/>
      <c r="F166" s="390"/>
      <c r="G166" s="390"/>
      <c r="H166" s="390"/>
      <c r="I166" s="390"/>
    </row>
    <row r="167" spans="1:9" ht="15" x14ac:dyDescent="0.2">
      <c r="A167" s="121" t="s">
        <v>31</v>
      </c>
      <c r="B167" s="170" t="s">
        <v>769</v>
      </c>
      <c r="C167" s="171" t="s">
        <v>770</v>
      </c>
      <c r="D167" s="170" t="s">
        <v>2</v>
      </c>
      <c r="E167" s="170">
        <v>2</v>
      </c>
      <c r="F167" s="172">
        <v>244.09</v>
      </c>
      <c r="G167" s="172">
        <v>36.31</v>
      </c>
      <c r="H167" s="172">
        <v>280.39999999999998</v>
      </c>
      <c r="I167" s="172">
        <f t="shared" ref="I167:I170" si="21">E167*H167</f>
        <v>560.79999999999995</v>
      </c>
    </row>
    <row r="168" spans="1:9" ht="15" x14ac:dyDescent="0.2">
      <c r="A168" s="121" t="s">
        <v>57</v>
      </c>
      <c r="B168" s="170" t="s">
        <v>771</v>
      </c>
      <c r="C168" s="171" t="s">
        <v>772</v>
      </c>
      <c r="D168" s="170" t="s">
        <v>2</v>
      </c>
      <c r="E168" s="170">
        <v>5</v>
      </c>
      <c r="F168" s="172">
        <v>0</v>
      </c>
      <c r="G168" s="172">
        <v>4.43</v>
      </c>
      <c r="H168" s="172">
        <v>4.43</v>
      </c>
      <c r="I168" s="172">
        <f t="shared" si="21"/>
        <v>22.15</v>
      </c>
    </row>
    <row r="169" spans="1:9" ht="15" x14ac:dyDescent="0.2">
      <c r="A169" s="121" t="s">
        <v>58</v>
      </c>
      <c r="B169" s="170" t="s">
        <v>773</v>
      </c>
      <c r="C169" s="171" t="s">
        <v>774</v>
      </c>
      <c r="D169" s="170" t="s">
        <v>1</v>
      </c>
      <c r="E169" s="170">
        <v>5</v>
      </c>
      <c r="F169" s="172">
        <v>116.62</v>
      </c>
      <c r="G169" s="172">
        <v>0</v>
      </c>
      <c r="H169" s="172">
        <v>116.62</v>
      </c>
      <c r="I169" s="172">
        <f t="shared" si="21"/>
        <v>583.1</v>
      </c>
    </row>
    <row r="170" spans="1:9" ht="15" x14ac:dyDescent="0.2">
      <c r="A170" s="121" t="s">
        <v>132</v>
      </c>
      <c r="B170" s="170" t="s">
        <v>775</v>
      </c>
      <c r="C170" s="171" t="s">
        <v>776</v>
      </c>
      <c r="D170" s="170" t="s">
        <v>1</v>
      </c>
      <c r="E170" s="170">
        <v>5</v>
      </c>
      <c r="F170" s="172">
        <v>0</v>
      </c>
      <c r="G170" s="172">
        <v>45.59</v>
      </c>
      <c r="H170" s="172">
        <v>45.59</v>
      </c>
      <c r="I170" s="172">
        <f t="shared" si="21"/>
        <v>227.95000000000002</v>
      </c>
    </row>
    <row r="171" spans="1:9" ht="15" x14ac:dyDescent="0.2">
      <c r="A171" s="261">
        <v>7</v>
      </c>
      <c r="B171" s="262"/>
      <c r="C171" s="263" t="s">
        <v>987</v>
      </c>
      <c r="D171" s="264"/>
      <c r="E171" s="265"/>
      <c r="F171" s="265"/>
      <c r="G171" s="265"/>
      <c r="H171" s="265"/>
      <c r="I171" s="266">
        <f>SUM(I173:I198)</f>
        <v>18306.581999999999</v>
      </c>
    </row>
    <row r="172" spans="1:9" ht="15" x14ac:dyDescent="0.2">
      <c r="A172" s="387">
        <v>1</v>
      </c>
      <c r="B172" s="388"/>
      <c r="C172" s="389" t="s">
        <v>979</v>
      </c>
      <c r="D172" s="388"/>
      <c r="E172" s="388"/>
      <c r="F172" s="390"/>
      <c r="G172" s="390"/>
      <c r="H172" s="390"/>
      <c r="I172" s="390"/>
    </row>
    <row r="173" spans="1:9" ht="30" x14ac:dyDescent="0.2">
      <c r="A173" s="121" t="s">
        <v>6</v>
      </c>
      <c r="B173" s="170" t="s">
        <v>971</v>
      </c>
      <c r="C173" s="171" t="s">
        <v>972</v>
      </c>
      <c r="D173" s="170" t="s">
        <v>2</v>
      </c>
      <c r="E173" s="170">
        <v>1</v>
      </c>
      <c r="F173" s="172">
        <v>1519.9</v>
      </c>
      <c r="G173" s="172">
        <v>1142.5999999999999</v>
      </c>
      <c r="H173" s="172">
        <v>2662.5</v>
      </c>
      <c r="I173" s="172">
        <f>H173*E173</f>
        <v>2662.5</v>
      </c>
    </row>
    <row r="174" spans="1:9" ht="30" x14ac:dyDescent="0.2">
      <c r="A174" s="121" t="s">
        <v>7</v>
      </c>
      <c r="B174" s="170" t="s">
        <v>965</v>
      </c>
      <c r="C174" s="171" t="s">
        <v>966</v>
      </c>
      <c r="D174" s="170" t="s">
        <v>1</v>
      </c>
      <c r="E174" s="170">
        <v>1</v>
      </c>
      <c r="F174" s="172">
        <v>0</v>
      </c>
      <c r="G174" s="172">
        <v>44.28</v>
      </c>
      <c r="H174" s="172">
        <v>44.28</v>
      </c>
      <c r="I174" s="172">
        <f t="shared" ref="I174:I179" si="22">H174*E174</f>
        <v>44.28</v>
      </c>
    </row>
    <row r="175" spans="1:9" ht="15" x14ac:dyDescent="0.2">
      <c r="A175" s="121" t="s">
        <v>8</v>
      </c>
      <c r="B175" s="170" t="s">
        <v>967</v>
      </c>
      <c r="C175" s="171" t="s">
        <v>968</v>
      </c>
      <c r="D175" s="170" t="s">
        <v>1</v>
      </c>
      <c r="E175" s="170">
        <v>0.2</v>
      </c>
      <c r="F175" s="172">
        <v>227.24</v>
      </c>
      <c r="G175" s="172">
        <v>232.74</v>
      </c>
      <c r="H175" s="172">
        <v>459.98</v>
      </c>
      <c r="I175" s="172">
        <f t="shared" si="22"/>
        <v>91.996000000000009</v>
      </c>
    </row>
    <row r="176" spans="1:9" ht="30" x14ac:dyDescent="0.2">
      <c r="A176" s="121" t="s">
        <v>35</v>
      </c>
      <c r="B176" s="170" t="s">
        <v>973</v>
      </c>
      <c r="C176" s="171" t="s">
        <v>974</v>
      </c>
      <c r="D176" s="170" t="s">
        <v>2</v>
      </c>
      <c r="E176" s="170">
        <v>1</v>
      </c>
      <c r="F176" s="172">
        <v>584.57000000000005</v>
      </c>
      <c r="G176" s="172">
        <v>375.9</v>
      </c>
      <c r="H176" s="172">
        <v>960.47</v>
      </c>
      <c r="I176" s="172">
        <f t="shared" si="22"/>
        <v>960.47</v>
      </c>
    </row>
    <row r="177" spans="1:9" ht="15" x14ac:dyDescent="0.2">
      <c r="A177" s="121" t="s">
        <v>36</v>
      </c>
      <c r="B177" s="170" t="s">
        <v>975</v>
      </c>
      <c r="C177" s="171" t="s">
        <v>976</v>
      </c>
      <c r="D177" s="170" t="s">
        <v>2</v>
      </c>
      <c r="E177" s="170">
        <v>1</v>
      </c>
      <c r="F177" s="172">
        <v>733.33</v>
      </c>
      <c r="G177" s="172">
        <v>0</v>
      </c>
      <c r="H177" s="172">
        <v>733.33</v>
      </c>
      <c r="I177" s="172">
        <f t="shared" si="22"/>
        <v>733.33</v>
      </c>
    </row>
    <row r="178" spans="1:9" ht="15" x14ac:dyDescent="0.2">
      <c r="A178" s="121" t="s">
        <v>624</v>
      </c>
      <c r="B178" s="170" t="s">
        <v>969</v>
      </c>
      <c r="C178" s="171" t="s">
        <v>970</v>
      </c>
      <c r="D178" s="170" t="s">
        <v>1</v>
      </c>
      <c r="E178" s="170">
        <v>1</v>
      </c>
      <c r="F178" s="172">
        <v>10.79</v>
      </c>
      <c r="G178" s="172">
        <v>49.6</v>
      </c>
      <c r="H178" s="172">
        <v>60.39</v>
      </c>
      <c r="I178" s="172">
        <f t="shared" si="22"/>
        <v>60.39</v>
      </c>
    </row>
    <row r="179" spans="1:9" ht="30" x14ac:dyDescent="0.2">
      <c r="A179" s="121" t="s">
        <v>627</v>
      </c>
      <c r="B179" s="170" t="s">
        <v>541</v>
      </c>
      <c r="C179" s="171" t="s">
        <v>542</v>
      </c>
      <c r="D179" s="170" t="s">
        <v>3</v>
      </c>
      <c r="E179" s="170">
        <v>20</v>
      </c>
      <c r="F179" s="172">
        <v>13.65</v>
      </c>
      <c r="G179" s="172">
        <v>39.94</v>
      </c>
      <c r="H179" s="172">
        <v>53.59</v>
      </c>
      <c r="I179" s="172">
        <f t="shared" si="22"/>
        <v>1071.8000000000002</v>
      </c>
    </row>
    <row r="180" spans="1:9" ht="15" x14ac:dyDescent="0.2">
      <c r="A180" s="387">
        <v>2</v>
      </c>
      <c r="B180" s="388"/>
      <c r="C180" s="389" t="s">
        <v>980</v>
      </c>
      <c r="D180" s="388"/>
      <c r="E180" s="388"/>
      <c r="F180" s="390"/>
      <c r="G180" s="390"/>
      <c r="H180" s="390"/>
      <c r="I180" s="390"/>
    </row>
    <row r="181" spans="1:9" ht="30" x14ac:dyDescent="0.2">
      <c r="A181" s="121" t="s">
        <v>12</v>
      </c>
      <c r="B181" s="170" t="s">
        <v>977</v>
      </c>
      <c r="C181" s="171" t="s">
        <v>978</v>
      </c>
      <c r="D181" s="170" t="s">
        <v>2</v>
      </c>
      <c r="E181" s="170">
        <v>1</v>
      </c>
      <c r="F181" s="172">
        <v>2120.8000000000002</v>
      </c>
      <c r="G181" s="172">
        <v>2281.34</v>
      </c>
      <c r="H181" s="172">
        <v>4402.1400000000003</v>
      </c>
      <c r="I181" s="172">
        <f t="shared" ref="I181:I187" si="23">H181*E181</f>
        <v>4402.1400000000003</v>
      </c>
    </row>
    <row r="182" spans="1:9" ht="30" x14ac:dyDescent="0.2">
      <c r="A182" s="121" t="s">
        <v>13</v>
      </c>
      <c r="B182" s="170" t="s">
        <v>965</v>
      </c>
      <c r="C182" s="171" t="s">
        <v>966</v>
      </c>
      <c r="D182" s="170" t="s">
        <v>1</v>
      </c>
      <c r="E182" s="170">
        <v>1</v>
      </c>
      <c r="F182" s="172">
        <v>0</v>
      </c>
      <c r="G182" s="172">
        <v>44.28</v>
      </c>
      <c r="H182" s="172">
        <v>44.28</v>
      </c>
      <c r="I182" s="172">
        <f t="shared" si="23"/>
        <v>44.28</v>
      </c>
    </row>
    <row r="183" spans="1:9" ht="15" x14ac:dyDescent="0.2">
      <c r="A183" s="121" t="s">
        <v>14</v>
      </c>
      <c r="B183" s="170" t="s">
        <v>967</v>
      </c>
      <c r="C183" s="171" t="s">
        <v>968</v>
      </c>
      <c r="D183" s="170" t="s">
        <v>1</v>
      </c>
      <c r="E183" s="170">
        <v>0.2</v>
      </c>
      <c r="F183" s="172">
        <v>227.24</v>
      </c>
      <c r="G183" s="172">
        <v>232.74</v>
      </c>
      <c r="H183" s="172">
        <v>459.98</v>
      </c>
      <c r="I183" s="172">
        <f t="shared" si="23"/>
        <v>91.996000000000009</v>
      </c>
    </row>
    <row r="184" spans="1:9" ht="30" x14ac:dyDescent="0.2">
      <c r="A184" s="121" t="s">
        <v>15</v>
      </c>
      <c r="B184" s="170" t="s">
        <v>973</v>
      </c>
      <c r="C184" s="171" t="s">
        <v>974</v>
      </c>
      <c r="D184" s="170" t="s">
        <v>2</v>
      </c>
      <c r="E184" s="170">
        <v>1</v>
      </c>
      <c r="F184" s="172">
        <v>584.57000000000005</v>
      </c>
      <c r="G184" s="172">
        <v>375.9</v>
      </c>
      <c r="H184" s="172">
        <v>960.47</v>
      </c>
      <c r="I184" s="172">
        <f t="shared" si="23"/>
        <v>960.47</v>
      </c>
    </row>
    <row r="185" spans="1:9" ht="15" x14ac:dyDescent="0.2">
      <c r="A185" s="121" t="s">
        <v>16</v>
      </c>
      <c r="B185" s="170" t="s">
        <v>975</v>
      </c>
      <c r="C185" s="171" t="s">
        <v>976</v>
      </c>
      <c r="D185" s="170" t="s">
        <v>2</v>
      </c>
      <c r="E185" s="170">
        <v>1</v>
      </c>
      <c r="F185" s="172">
        <v>733.33</v>
      </c>
      <c r="G185" s="172">
        <v>0</v>
      </c>
      <c r="H185" s="172">
        <v>733.33</v>
      </c>
      <c r="I185" s="172">
        <f t="shared" si="23"/>
        <v>733.33</v>
      </c>
    </row>
    <row r="186" spans="1:9" ht="15" x14ac:dyDescent="0.2">
      <c r="A186" s="121" t="s">
        <v>18</v>
      </c>
      <c r="B186" s="170" t="s">
        <v>969</v>
      </c>
      <c r="C186" s="171" t="s">
        <v>970</v>
      </c>
      <c r="D186" s="170" t="s">
        <v>1</v>
      </c>
      <c r="E186" s="170">
        <v>1</v>
      </c>
      <c r="F186" s="172">
        <v>10.79</v>
      </c>
      <c r="G186" s="172">
        <v>49.6</v>
      </c>
      <c r="H186" s="172">
        <v>60.39</v>
      </c>
      <c r="I186" s="172">
        <f t="shared" si="23"/>
        <v>60.39</v>
      </c>
    </row>
    <row r="187" spans="1:9" ht="15" x14ac:dyDescent="0.2">
      <c r="A187" s="121" t="s">
        <v>617</v>
      </c>
      <c r="B187" s="170" t="s">
        <v>975</v>
      </c>
      <c r="C187" s="171" t="s">
        <v>976</v>
      </c>
      <c r="D187" s="170" t="s">
        <v>2</v>
      </c>
      <c r="E187" s="170">
        <v>1</v>
      </c>
      <c r="F187" s="172">
        <v>733.33</v>
      </c>
      <c r="G187" s="172">
        <v>0</v>
      </c>
      <c r="H187" s="172">
        <v>733.33</v>
      </c>
      <c r="I187" s="172">
        <f t="shared" si="23"/>
        <v>733.33</v>
      </c>
    </row>
    <row r="188" spans="1:9" ht="15" x14ac:dyDescent="0.2">
      <c r="A188" s="387">
        <v>3</v>
      </c>
      <c r="B188" s="388"/>
      <c r="C188" s="391" t="s">
        <v>981</v>
      </c>
      <c r="D188" s="388"/>
      <c r="E188" s="388"/>
      <c r="F188" s="390"/>
      <c r="G188" s="390"/>
      <c r="H188" s="390"/>
      <c r="I188" s="390"/>
    </row>
    <row r="189" spans="1:9" ht="30" x14ac:dyDescent="0.2">
      <c r="A189" s="121" t="s">
        <v>27</v>
      </c>
      <c r="B189" s="170" t="s">
        <v>965</v>
      </c>
      <c r="C189" s="171" t="s">
        <v>966</v>
      </c>
      <c r="D189" s="170" t="s">
        <v>1</v>
      </c>
      <c r="E189" s="170">
        <v>1</v>
      </c>
      <c r="F189" s="172">
        <v>0</v>
      </c>
      <c r="G189" s="172">
        <v>44.28</v>
      </c>
      <c r="H189" s="172">
        <v>44.28</v>
      </c>
      <c r="I189" s="172">
        <f t="shared" ref="I189:I193" si="24">H189*E189</f>
        <v>44.28</v>
      </c>
    </row>
    <row r="190" spans="1:9" ht="30" x14ac:dyDescent="0.2">
      <c r="A190" s="121" t="s">
        <v>28</v>
      </c>
      <c r="B190" s="170" t="s">
        <v>541</v>
      </c>
      <c r="C190" s="171" t="s">
        <v>542</v>
      </c>
      <c r="D190" s="170" t="s">
        <v>3</v>
      </c>
      <c r="E190" s="170">
        <v>20</v>
      </c>
      <c r="F190" s="172">
        <v>13.65</v>
      </c>
      <c r="G190" s="172">
        <v>39.94</v>
      </c>
      <c r="H190" s="172">
        <v>53.59</v>
      </c>
      <c r="I190" s="172">
        <f t="shared" si="24"/>
        <v>1071.8000000000002</v>
      </c>
    </row>
    <row r="191" spans="1:9" ht="15" x14ac:dyDescent="0.2">
      <c r="A191" s="121" t="s">
        <v>29</v>
      </c>
      <c r="B191" s="170" t="s">
        <v>983</v>
      </c>
      <c r="C191" s="171" t="s">
        <v>984</v>
      </c>
      <c r="D191" s="170" t="s">
        <v>0</v>
      </c>
      <c r="E191" s="170">
        <v>10</v>
      </c>
      <c r="F191" s="172">
        <v>59.42</v>
      </c>
      <c r="G191" s="172">
        <v>85.78</v>
      </c>
      <c r="H191" s="172">
        <v>145.19999999999999</v>
      </c>
      <c r="I191" s="172">
        <f t="shared" si="24"/>
        <v>1452</v>
      </c>
    </row>
    <row r="192" spans="1:9" ht="30" x14ac:dyDescent="0.2">
      <c r="A192" s="121" t="s">
        <v>30</v>
      </c>
      <c r="B192" s="170" t="s">
        <v>973</v>
      </c>
      <c r="C192" s="171" t="s">
        <v>974</v>
      </c>
      <c r="D192" s="170" t="s">
        <v>2</v>
      </c>
      <c r="E192" s="170">
        <v>1</v>
      </c>
      <c r="F192" s="172">
        <v>584.57000000000005</v>
      </c>
      <c r="G192" s="172">
        <v>375.9</v>
      </c>
      <c r="H192" s="172">
        <v>960.47</v>
      </c>
      <c r="I192" s="172">
        <f t="shared" si="24"/>
        <v>960.47</v>
      </c>
    </row>
    <row r="193" spans="1:9" ht="15" x14ac:dyDescent="0.2">
      <c r="A193" s="121" t="s">
        <v>56</v>
      </c>
      <c r="B193" s="170" t="s">
        <v>975</v>
      </c>
      <c r="C193" s="171" t="s">
        <v>976</v>
      </c>
      <c r="D193" s="170" t="s">
        <v>2</v>
      </c>
      <c r="E193" s="170">
        <v>1</v>
      </c>
      <c r="F193" s="172">
        <v>733.33</v>
      </c>
      <c r="G193" s="172">
        <v>0</v>
      </c>
      <c r="H193" s="172">
        <v>733.33</v>
      </c>
      <c r="I193" s="172">
        <f t="shared" si="24"/>
        <v>733.33</v>
      </c>
    </row>
    <row r="194" spans="1:9" ht="15" x14ac:dyDescent="0.2">
      <c r="A194" s="387">
        <v>4</v>
      </c>
      <c r="B194" s="388"/>
      <c r="C194" s="389" t="s">
        <v>982</v>
      </c>
      <c r="D194" s="388"/>
      <c r="E194" s="388"/>
      <c r="F194" s="390"/>
      <c r="G194" s="390"/>
      <c r="H194" s="390"/>
      <c r="I194" s="390"/>
    </row>
    <row r="195" spans="1:9" ht="15" x14ac:dyDescent="0.2">
      <c r="A195" s="121" t="s">
        <v>31</v>
      </c>
      <c r="B195" s="170" t="s">
        <v>769</v>
      </c>
      <c r="C195" s="171" t="s">
        <v>770</v>
      </c>
      <c r="D195" s="170" t="s">
        <v>2</v>
      </c>
      <c r="E195" s="170">
        <v>2</v>
      </c>
      <c r="F195" s="172">
        <v>244.09</v>
      </c>
      <c r="G195" s="172">
        <v>36.31</v>
      </c>
      <c r="H195" s="172">
        <v>280.39999999999998</v>
      </c>
      <c r="I195" s="172">
        <f t="shared" ref="I195:I198" si="25">H195*E195</f>
        <v>560.79999999999995</v>
      </c>
    </row>
    <row r="196" spans="1:9" ht="15" x14ac:dyDescent="0.2">
      <c r="A196" s="121" t="s">
        <v>57</v>
      </c>
      <c r="B196" s="170" t="s">
        <v>771</v>
      </c>
      <c r="C196" s="171" t="s">
        <v>772</v>
      </c>
      <c r="D196" s="170" t="s">
        <v>2</v>
      </c>
      <c r="E196" s="170">
        <v>5</v>
      </c>
      <c r="F196" s="172">
        <v>0</v>
      </c>
      <c r="G196" s="172">
        <v>4.43</v>
      </c>
      <c r="H196" s="172">
        <v>4.43</v>
      </c>
      <c r="I196" s="172">
        <f t="shared" si="25"/>
        <v>22.15</v>
      </c>
    </row>
    <row r="197" spans="1:9" ht="15" x14ac:dyDescent="0.2">
      <c r="A197" s="121" t="s">
        <v>58</v>
      </c>
      <c r="B197" s="170" t="s">
        <v>773</v>
      </c>
      <c r="C197" s="171" t="s">
        <v>774</v>
      </c>
      <c r="D197" s="170" t="s">
        <v>1</v>
      </c>
      <c r="E197" s="170">
        <v>5</v>
      </c>
      <c r="F197" s="172">
        <v>116.62</v>
      </c>
      <c r="G197" s="172">
        <v>0</v>
      </c>
      <c r="H197" s="172">
        <v>116.62</v>
      </c>
      <c r="I197" s="172">
        <f t="shared" si="25"/>
        <v>583.1</v>
      </c>
    </row>
    <row r="198" spans="1:9" ht="15" x14ac:dyDescent="0.2">
      <c r="A198" s="121" t="s">
        <v>132</v>
      </c>
      <c r="B198" s="170" t="s">
        <v>775</v>
      </c>
      <c r="C198" s="171" t="s">
        <v>776</v>
      </c>
      <c r="D198" s="170" t="s">
        <v>1</v>
      </c>
      <c r="E198" s="170">
        <v>5</v>
      </c>
      <c r="F198" s="172">
        <v>0</v>
      </c>
      <c r="G198" s="172">
        <v>45.59</v>
      </c>
      <c r="H198" s="172">
        <v>45.59</v>
      </c>
      <c r="I198" s="172">
        <f t="shared" si="25"/>
        <v>227.95000000000002</v>
      </c>
    </row>
    <row r="199" spans="1:9" ht="15" x14ac:dyDescent="0.2">
      <c r="A199" s="261">
        <v>8</v>
      </c>
      <c r="B199" s="262"/>
      <c r="C199" s="263" t="s">
        <v>988</v>
      </c>
      <c r="D199" s="264"/>
      <c r="E199" s="265"/>
      <c r="F199" s="265"/>
      <c r="G199" s="265"/>
      <c r="H199" s="265"/>
      <c r="I199" s="266">
        <f>SUM(I201:I226)</f>
        <v>18306.581999999999</v>
      </c>
    </row>
    <row r="200" spans="1:9" ht="15" x14ac:dyDescent="0.2">
      <c r="A200" s="387">
        <v>1</v>
      </c>
      <c r="B200" s="388"/>
      <c r="C200" s="389" t="s">
        <v>979</v>
      </c>
      <c r="D200" s="388"/>
      <c r="E200" s="388"/>
      <c r="F200" s="390"/>
      <c r="G200" s="390"/>
      <c r="H200" s="390"/>
      <c r="I200" s="390"/>
    </row>
    <row r="201" spans="1:9" ht="30" x14ac:dyDescent="0.2">
      <c r="A201" s="121" t="s">
        <v>6</v>
      </c>
      <c r="B201" s="170" t="s">
        <v>971</v>
      </c>
      <c r="C201" s="171" t="s">
        <v>972</v>
      </c>
      <c r="D201" s="170" t="s">
        <v>2</v>
      </c>
      <c r="E201" s="170">
        <v>1</v>
      </c>
      <c r="F201" s="172">
        <v>1519.9</v>
      </c>
      <c r="G201" s="172">
        <v>1142.5999999999999</v>
      </c>
      <c r="H201" s="172">
        <v>2662.5</v>
      </c>
      <c r="I201" s="172">
        <f>H201*E201</f>
        <v>2662.5</v>
      </c>
    </row>
    <row r="202" spans="1:9" ht="30" x14ac:dyDescent="0.2">
      <c r="A202" s="121" t="s">
        <v>7</v>
      </c>
      <c r="B202" s="170" t="s">
        <v>965</v>
      </c>
      <c r="C202" s="171" t="s">
        <v>966</v>
      </c>
      <c r="D202" s="170" t="s">
        <v>1</v>
      </c>
      <c r="E202" s="170">
        <v>1</v>
      </c>
      <c r="F202" s="172">
        <v>0</v>
      </c>
      <c r="G202" s="172">
        <v>44.28</v>
      </c>
      <c r="H202" s="172">
        <v>44.28</v>
      </c>
      <c r="I202" s="172">
        <f t="shared" ref="I202:I207" si="26">H202*E202</f>
        <v>44.28</v>
      </c>
    </row>
    <row r="203" spans="1:9" ht="15" x14ac:dyDescent="0.2">
      <c r="A203" s="121" t="s">
        <v>8</v>
      </c>
      <c r="B203" s="170" t="s">
        <v>967</v>
      </c>
      <c r="C203" s="171" t="s">
        <v>968</v>
      </c>
      <c r="D203" s="170" t="s">
        <v>1</v>
      </c>
      <c r="E203" s="170">
        <v>0.2</v>
      </c>
      <c r="F203" s="172">
        <v>227.24</v>
      </c>
      <c r="G203" s="172">
        <v>232.74</v>
      </c>
      <c r="H203" s="172">
        <v>459.98</v>
      </c>
      <c r="I203" s="172">
        <f t="shared" si="26"/>
        <v>91.996000000000009</v>
      </c>
    </row>
    <row r="204" spans="1:9" ht="30" x14ac:dyDescent="0.2">
      <c r="A204" s="121" t="s">
        <v>35</v>
      </c>
      <c r="B204" s="170" t="s">
        <v>973</v>
      </c>
      <c r="C204" s="171" t="s">
        <v>974</v>
      </c>
      <c r="D204" s="170" t="s">
        <v>2</v>
      </c>
      <c r="E204" s="170">
        <v>1</v>
      </c>
      <c r="F204" s="172">
        <v>584.57000000000005</v>
      </c>
      <c r="G204" s="172">
        <v>375.9</v>
      </c>
      <c r="H204" s="172">
        <v>960.47</v>
      </c>
      <c r="I204" s="172">
        <f t="shared" si="26"/>
        <v>960.47</v>
      </c>
    </row>
    <row r="205" spans="1:9" ht="15" x14ac:dyDescent="0.2">
      <c r="A205" s="121" t="s">
        <v>36</v>
      </c>
      <c r="B205" s="170" t="s">
        <v>975</v>
      </c>
      <c r="C205" s="171" t="s">
        <v>976</v>
      </c>
      <c r="D205" s="170" t="s">
        <v>2</v>
      </c>
      <c r="E205" s="170">
        <v>1</v>
      </c>
      <c r="F205" s="172">
        <v>733.33</v>
      </c>
      <c r="G205" s="172">
        <v>0</v>
      </c>
      <c r="H205" s="172">
        <v>733.33</v>
      </c>
      <c r="I205" s="172">
        <f t="shared" si="26"/>
        <v>733.33</v>
      </c>
    </row>
    <row r="206" spans="1:9" ht="15" x14ac:dyDescent="0.2">
      <c r="A206" s="121" t="s">
        <v>624</v>
      </c>
      <c r="B206" s="170" t="s">
        <v>969</v>
      </c>
      <c r="C206" s="171" t="s">
        <v>970</v>
      </c>
      <c r="D206" s="170" t="s">
        <v>1</v>
      </c>
      <c r="E206" s="170">
        <v>1</v>
      </c>
      <c r="F206" s="172">
        <v>10.79</v>
      </c>
      <c r="G206" s="172">
        <v>49.6</v>
      </c>
      <c r="H206" s="172">
        <v>60.39</v>
      </c>
      <c r="I206" s="172">
        <f t="shared" si="26"/>
        <v>60.39</v>
      </c>
    </row>
    <row r="207" spans="1:9" ht="30" x14ac:dyDescent="0.2">
      <c r="A207" s="121" t="s">
        <v>627</v>
      </c>
      <c r="B207" s="170" t="s">
        <v>541</v>
      </c>
      <c r="C207" s="171" t="s">
        <v>542</v>
      </c>
      <c r="D207" s="170" t="s">
        <v>3</v>
      </c>
      <c r="E207" s="170">
        <v>20</v>
      </c>
      <c r="F207" s="172">
        <v>13.65</v>
      </c>
      <c r="G207" s="172">
        <v>39.94</v>
      </c>
      <c r="H207" s="172">
        <v>53.59</v>
      </c>
      <c r="I207" s="172">
        <f t="shared" si="26"/>
        <v>1071.8000000000002</v>
      </c>
    </row>
    <row r="208" spans="1:9" ht="15" x14ac:dyDescent="0.2">
      <c r="A208" s="387">
        <v>2</v>
      </c>
      <c r="B208" s="388"/>
      <c r="C208" s="389" t="s">
        <v>980</v>
      </c>
      <c r="D208" s="388"/>
      <c r="E208" s="388"/>
      <c r="F208" s="390"/>
      <c r="G208" s="390"/>
      <c r="H208" s="390"/>
      <c r="I208" s="390"/>
    </row>
    <row r="209" spans="1:9" ht="30" x14ac:dyDescent="0.2">
      <c r="A209" s="121" t="s">
        <v>12</v>
      </c>
      <c r="B209" s="170" t="s">
        <v>977</v>
      </c>
      <c r="C209" s="171" t="s">
        <v>978</v>
      </c>
      <c r="D209" s="170" t="s">
        <v>2</v>
      </c>
      <c r="E209" s="170">
        <v>1</v>
      </c>
      <c r="F209" s="172">
        <v>2120.8000000000002</v>
      </c>
      <c r="G209" s="172">
        <v>2281.34</v>
      </c>
      <c r="H209" s="172">
        <v>4402.1400000000003</v>
      </c>
      <c r="I209" s="172">
        <f t="shared" ref="I209:I215" si="27">H209*E209</f>
        <v>4402.1400000000003</v>
      </c>
    </row>
    <row r="210" spans="1:9" ht="30" x14ac:dyDescent="0.2">
      <c r="A210" s="121" t="s">
        <v>13</v>
      </c>
      <c r="B210" s="170" t="s">
        <v>965</v>
      </c>
      <c r="C210" s="171" t="s">
        <v>966</v>
      </c>
      <c r="D210" s="170" t="s">
        <v>1</v>
      </c>
      <c r="E210" s="170">
        <v>1</v>
      </c>
      <c r="F210" s="172">
        <v>0</v>
      </c>
      <c r="G210" s="172">
        <v>44.28</v>
      </c>
      <c r="H210" s="172">
        <v>44.28</v>
      </c>
      <c r="I210" s="172">
        <f t="shared" si="27"/>
        <v>44.28</v>
      </c>
    </row>
    <row r="211" spans="1:9" ht="15" x14ac:dyDescent="0.2">
      <c r="A211" s="121" t="s">
        <v>14</v>
      </c>
      <c r="B211" s="170" t="s">
        <v>967</v>
      </c>
      <c r="C211" s="171" t="s">
        <v>968</v>
      </c>
      <c r="D211" s="170" t="s">
        <v>1</v>
      </c>
      <c r="E211" s="170">
        <v>0.2</v>
      </c>
      <c r="F211" s="172">
        <v>227.24</v>
      </c>
      <c r="G211" s="172">
        <v>232.74</v>
      </c>
      <c r="H211" s="172">
        <v>459.98</v>
      </c>
      <c r="I211" s="172">
        <f t="shared" si="27"/>
        <v>91.996000000000009</v>
      </c>
    </row>
    <row r="212" spans="1:9" ht="30" x14ac:dyDescent="0.2">
      <c r="A212" s="121" t="s">
        <v>15</v>
      </c>
      <c r="B212" s="170" t="s">
        <v>973</v>
      </c>
      <c r="C212" s="171" t="s">
        <v>974</v>
      </c>
      <c r="D212" s="170" t="s">
        <v>2</v>
      </c>
      <c r="E212" s="170">
        <v>1</v>
      </c>
      <c r="F212" s="172">
        <v>584.57000000000005</v>
      </c>
      <c r="G212" s="172">
        <v>375.9</v>
      </c>
      <c r="H212" s="172">
        <v>960.47</v>
      </c>
      <c r="I212" s="172">
        <f t="shared" si="27"/>
        <v>960.47</v>
      </c>
    </row>
    <row r="213" spans="1:9" ht="15" x14ac:dyDescent="0.2">
      <c r="A213" s="121" t="s">
        <v>16</v>
      </c>
      <c r="B213" s="170" t="s">
        <v>975</v>
      </c>
      <c r="C213" s="171" t="s">
        <v>976</v>
      </c>
      <c r="D213" s="170" t="s">
        <v>2</v>
      </c>
      <c r="E213" s="170">
        <v>1</v>
      </c>
      <c r="F213" s="172">
        <v>733.33</v>
      </c>
      <c r="G213" s="172">
        <v>0</v>
      </c>
      <c r="H213" s="172">
        <v>733.33</v>
      </c>
      <c r="I213" s="172">
        <f t="shared" si="27"/>
        <v>733.33</v>
      </c>
    </row>
    <row r="214" spans="1:9" ht="15" x14ac:dyDescent="0.2">
      <c r="A214" s="121" t="s">
        <v>18</v>
      </c>
      <c r="B214" s="170" t="s">
        <v>969</v>
      </c>
      <c r="C214" s="171" t="s">
        <v>970</v>
      </c>
      <c r="D214" s="170" t="s">
        <v>1</v>
      </c>
      <c r="E214" s="170">
        <v>1</v>
      </c>
      <c r="F214" s="172">
        <v>10.79</v>
      </c>
      <c r="G214" s="172">
        <v>49.6</v>
      </c>
      <c r="H214" s="172">
        <v>60.39</v>
      </c>
      <c r="I214" s="172">
        <f t="shared" si="27"/>
        <v>60.39</v>
      </c>
    </row>
    <row r="215" spans="1:9" ht="15" x14ac:dyDescent="0.2">
      <c r="A215" s="121" t="s">
        <v>617</v>
      </c>
      <c r="B215" s="170" t="s">
        <v>975</v>
      </c>
      <c r="C215" s="171" t="s">
        <v>976</v>
      </c>
      <c r="D215" s="170" t="s">
        <v>2</v>
      </c>
      <c r="E215" s="170">
        <v>1</v>
      </c>
      <c r="F215" s="172">
        <v>733.33</v>
      </c>
      <c r="G215" s="172">
        <v>0</v>
      </c>
      <c r="H215" s="172">
        <v>733.33</v>
      </c>
      <c r="I215" s="172">
        <f t="shared" si="27"/>
        <v>733.33</v>
      </c>
    </row>
    <row r="216" spans="1:9" ht="15" x14ac:dyDescent="0.2">
      <c r="A216" s="387">
        <v>3</v>
      </c>
      <c r="B216" s="388"/>
      <c r="C216" s="391" t="s">
        <v>981</v>
      </c>
      <c r="D216" s="388"/>
      <c r="E216" s="388"/>
      <c r="F216" s="390"/>
      <c r="G216" s="390"/>
      <c r="H216" s="390"/>
      <c r="I216" s="390"/>
    </row>
    <row r="217" spans="1:9" ht="30" x14ac:dyDescent="0.2">
      <c r="A217" s="121" t="s">
        <v>27</v>
      </c>
      <c r="B217" s="170" t="s">
        <v>965</v>
      </c>
      <c r="C217" s="171" t="s">
        <v>966</v>
      </c>
      <c r="D217" s="170" t="s">
        <v>1</v>
      </c>
      <c r="E217" s="170">
        <v>1</v>
      </c>
      <c r="F217" s="172">
        <v>0</v>
      </c>
      <c r="G217" s="172">
        <v>44.28</v>
      </c>
      <c r="H217" s="172">
        <v>44.28</v>
      </c>
      <c r="I217" s="172">
        <f t="shared" ref="I217:I221" si="28">H217*E217</f>
        <v>44.28</v>
      </c>
    </row>
    <row r="218" spans="1:9" ht="30" x14ac:dyDescent="0.2">
      <c r="A218" s="121" t="s">
        <v>28</v>
      </c>
      <c r="B218" s="170" t="s">
        <v>541</v>
      </c>
      <c r="C218" s="171" t="s">
        <v>542</v>
      </c>
      <c r="D218" s="170" t="s">
        <v>3</v>
      </c>
      <c r="E218" s="170">
        <v>20</v>
      </c>
      <c r="F218" s="172">
        <v>13.65</v>
      </c>
      <c r="G218" s="172">
        <v>39.94</v>
      </c>
      <c r="H218" s="172">
        <v>53.59</v>
      </c>
      <c r="I218" s="172">
        <f t="shared" si="28"/>
        <v>1071.8000000000002</v>
      </c>
    </row>
    <row r="219" spans="1:9" ht="15" x14ac:dyDescent="0.2">
      <c r="A219" s="121" t="s">
        <v>29</v>
      </c>
      <c r="B219" s="170" t="s">
        <v>983</v>
      </c>
      <c r="C219" s="171" t="s">
        <v>984</v>
      </c>
      <c r="D219" s="170" t="s">
        <v>0</v>
      </c>
      <c r="E219" s="170">
        <v>10</v>
      </c>
      <c r="F219" s="172">
        <v>59.42</v>
      </c>
      <c r="G219" s="172">
        <v>85.78</v>
      </c>
      <c r="H219" s="172">
        <v>145.19999999999999</v>
      </c>
      <c r="I219" s="172">
        <f t="shared" si="28"/>
        <v>1452</v>
      </c>
    </row>
    <row r="220" spans="1:9" ht="30" x14ac:dyDescent="0.2">
      <c r="A220" s="121" t="s">
        <v>30</v>
      </c>
      <c r="B220" s="170" t="s">
        <v>973</v>
      </c>
      <c r="C220" s="171" t="s">
        <v>974</v>
      </c>
      <c r="D220" s="170" t="s">
        <v>2</v>
      </c>
      <c r="E220" s="170">
        <v>1</v>
      </c>
      <c r="F220" s="172">
        <v>584.57000000000005</v>
      </c>
      <c r="G220" s="172">
        <v>375.9</v>
      </c>
      <c r="H220" s="172">
        <v>960.47</v>
      </c>
      <c r="I220" s="172">
        <f t="shared" si="28"/>
        <v>960.47</v>
      </c>
    </row>
    <row r="221" spans="1:9" ht="15" x14ac:dyDescent="0.2">
      <c r="A221" s="121" t="s">
        <v>56</v>
      </c>
      <c r="B221" s="170" t="s">
        <v>975</v>
      </c>
      <c r="C221" s="171" t="s">
        <v>976</v>
      </c>
      <c r="D221" s="170" t="s">
        <v>2</v>
      </c>
      <c r="E221" s="170">
        <v>1</v>
      </c>
      <c r="F221" s="172">
        <v>733.33</v>
      </c>
      <c r="G221" s="172">
        <v>0</v>
      </c>
      <c r="H221" s="172">
        <v>733.33</v>
      </c>
      <c r="I221" s="172">
        <f t="shared" si="28"/>
        <v>733.33</v>
      </c>
    </row>
    <row r="222" spans="1:9" ht="15" x14ac:dyDescent="0.2">
      <c r="A222" s="387">
        <v>4</v>
      </c>
      <c r="B222" s="388"/>
      <c r="C222" s="389" t="s">
        <v>982</v>
      </c>
      <c r="D222" s="388"/>
      <c r="E222" s="388"/>
      <c r="F222" s="390"/>
      <c r="G222" s="390"/>
      <c r="H222" s="390"/>
      <c r="I222" s="390"/>
    </row>
    <row r="223" spans="1:9" ht="15" x14ac:dyDescent="0.2">
      <c r="A223" s="121" t="s">
        <v>31</v>
      </c>
      <c r="B223" s="170" t="s">
        <v>769</v>
      </c>
      <c r="C223" s="171" t="s">
        <v>770</v>
      </c>
      <c r="D223" s="170" t="s">
        <v>2</v>
      </c>
      <c r="E223" s="170">
        <v>2</v>
      </c>
      <c r="F223" s="172">
        <v>244.09</v>
      </c>
      <c r="G223" s="172">
        <v>36.31</v>
      </c>
      <c r="H223" s="172">
        <v>280.39999999999998</v>
      </c>
      <c r="I223" s="172">
        <f t="shared" ref="I223:I226" si="29">H223*E223</f>
        <v>560.79999999999995</v>
      </c>
    </row>
    <row r="224" spans="1:9" ht="15" x14ac:dyDescent="0.2">
      <c r="A224" s="121" t="s">
        <v>57</v>
      </c>
      <c r="B224" s="170" t="s">
        <v>771</v>
      </c>
      <c r="C224" s="171" t="s">
        <v>772</v>
      </c>
      <c r="D224" s="170" t="s">
        <v>2</v>
      </c>
      <c r="E224" s="170">
        <v>5</v>
      </c>
      <c r="F224" s="172">
        <v>0</v>
      </c>
      <c r="G224" s="172">
        <v>4.43</v>
      </c>
      <c r="H224" s="172">
        <v>4.43</v>
      </c>
      <c r="I224" s="172">
        <f t="shared" si="29"/>
        <v>22.15</v>
      </c>
    </row>
    <row r="225" spans="1:9" ht="15" x14ac:dyDescent="0.2">
      <c r="A225" s="121" t="s">
        <v>58</v>
      </c>
      <c r="B225" s="170" t="s">
        <v>773</v>
      </c>
      <c r="C225" s="171" t="s">
        <v>774</v>
      </c>
      <c r="D225" s="170" t="s">
        <v>1</v>
      </c>
      <c r="E225" s="170">
        <v>5</v>
      </c>
      <c r="F225" s="172">
        <v>116.62</v>
      </c>
      <c r="G225" s="172">
        <v>0</v>
      </c>
      <c r="H225" s="172">
        <v>116.62</v>
      </c>
      <c r="I225" s="172">
        <f t="shared" si="29"/>
        <v>583.1</v>
      </c>
    </row>
    <row r="226" spans="1:9" ht="15" x14ac:dyDescent="0.2">
      <c r="A226" s="121" t="s">
        <v>132</v>
      </c>
      <c r="B226" s="170" t="s">
        <v>775</v>
      </c>
      <c r="C226" s="171" t="s">
        <v>776</v>
      </c>
      <c r="D226" s="170" t="s">
        <v>1</v>
      </c>
      <c r="E226" s="170">
        <v>5</v>
      </c>
      <c r="F226" s="172">
        <v>0</v>
      </c>
      <c r="G226" s="172">
        <v>45.59</v>
      </c>
      <c r="H226" s="172">
        <v>45.59</v>
      </c>
      <c r="I226" s="172">
        <f t="shared" si="29"/>
        <v>227.95000000000002</v>
      </c>
    </row>
    <row r="227" spans="1:9" ht="15" x14ac:dyDescent="0.2">
      <c r="A227" s="261">
        <v>9</v>
      </c>
      <c r="B227" s="262"/>
      <c r="C227" s="263" t="s">
        <v>989</v>
      </c>
      <c r="D227" s="264"/>
      <c r="E227" s="265"/>
      <c r="F227" s="265"/>
      <c r="G227" s="265"/>
      <c r="H227" s="265"/>
      <c r="I227" s="266">
        <f>SUM(I229:I254)</f>
        <v>23810.132000000005</v>
      </c>
    </row>
    <row r="228" spans="1:9" ht="15" x14ac:dyDescent="0.2">
      <c r="A228" s="387">
        <v>1</v>
      </c>
      <c r="B228" s="388"/>
      <c r="C228" s="389" t="s">
        <v>979</v>
      </c>
      <c r="D228" s="388"/>
      <c r="E228" s="388"/>
      <c r="F228" s="390"/>
      <c r="G228" s="390"/>
      <c r="H228" s="390"/>
      <c r="I228" s="390"/>
    </row>
    <row r="229" spans="1:9" ht="30" x14ac:dyDescent="0.2">
      <c r="A229" s="121" t="s">
        <v>6</v>
      </c>
      <c r="B229" s="170" t="s">
        <v>1008</v>
      </c>
      <c r="C229" s="171" t="s">
        <v>1009</v>
      </c>
      <c r="D229" s="170" t="s">
        <v>2</v>
      </c>
      <c r="E229" s="170">
        <v>1</v>
      </c>
      <c r="F229" s="172">
        <v>3910.55</v>
      </c>
      <c r="G229" s="172">
        <v>1706.22</v>
      </c>
      <c r="H229" s="172">
        <v>5616.77</v>
      </c>
      <c r="I229" s="172">
        <f>H229*E229</f>
        <v>5616.77</v>
      </c>
    </row>
    <row r="230" spans="1:9" ht="30" x14ac:dyDescent="0.2">
      <c r="A230" s="121" t="s">
        <v>7</v>
      </c>
      <c r="B230" s="170" t="s">
        <v>965</v>
      </c>
      <c r="C230" s="171" t="s">
        <v>966</v>
      </c>
      <c r="D230" s="170" t="s">
        <v>1</v>
      </c>
      <c r="E230" s="170">
        <v>1</v>
      </c>
      <c r="F230" s="172">
        <v>0</v>
      </c>
      <c r="G230" s="172">
        <v>44.28</v>
      </c>
      <c r="H230" s="172">
        <v>44.28</v>
      </c>
      <c r="I230" s="172">
        <f t="shared" ref="I230:I235" si="30">H230*E230</f>
        <v>44.28</v>
      </c>
    </row>
    <row r="231" spans="1:9" ht="15" x14ac:dyDescent="0.2">
      <c r="A231" s="121" t="s">
        <v>8</v>
      </c>
      <c r="B231" s="170" t="s">
        <v>967</v>
      </c>
      <c r="C231" s="171" t="s">
        <v>968</v>
      </c>
      <c r="D231" s="170" t="s">
        <v>1</v>
      </c>
      <c r="E231" s="170">
        <v>0.2</v>
      </c>
      <c r="F231" s="172">
        <v>227.24</v>
      </c>
      <c r="G231" s="172">
        <v>232.74</v>
      </c>
      <c r="H231" s="172">
        <v>459.98</v>
      </c>
      <c r="I231" s="172">
        <f t="shared" si="30"/>
        <v>91.996000000000009</v>
      </c>
    </row>
    <row r="232" spans="1:9" ht="30" x14ac:dyDescent="0.2">
      <c r="A232" s="121" t="s">
        <v>35</v>
      </c>
      <c r="B232" s="170" t="s">
        <v>973</v>
      </c>
      <c r="C232" s="171" t="s">
        <v>974</v>
      </c>
      <c r="D232" s="170" t="s">
        <v>2</v>
      </c>
      <c r="E232" s="170">
        <v>1</v>
      </c>
      <c r="F232" s="172">
        <v>584.57000000000005</v>
      </c>
      <c r="G232" s="172">
        <v>375.9</v>
      </c>
      <c r="H232" s="172">
        <v>960.47</v>
      </c>
      <c r="I232" s="172">
        <f t="shared" si="30"/>
        <v>960.47</v>
      </c>
    </row>
    <row r="233" spans="1:9" ht="15" x14ac:dyDescent="0.2">
      <c r="A233" s="121" t="s">
        <v>36</v>
      </c>
      <c r="B233" s="170" t="s">
        <v>975</v>
      </c>
      <c r="C233" s="171" t="s">
        <v>976</v>
      </c>
      <c r="D233" s="170" t="s">
        <v>2</v>
      </c>
      <c r="E233" s="170">
        <v>1</v>
      </c>
      <c r="F233" s="172">
        <v>733.33</v>
      </c>
      <c r="G233" s="172">
        <v>0</v>
      </c>
      <c r="H233" s="172">
        <v>733.33</v>
      </c>
      <c r="I233" s="172">
        <f t="shared" si="30"/>
        <v>733.33</v>
      </c>
    </row>
    <row r="234" spans="1:9" ht="15" x14ac:dyDescent="0.2">
      <c r="A234" s="121" t="s">
        <v>624</v>
      </c>
      <c r="B234" s="170" t="s">
        <v>969</v>
      </c>
      <c r="C234" s="171" t="s">
        <v>970</v>
      </c>
      <c r="D234" s="170" t="s">
        <v>1</v>
      </c>
      <c r="E234" s="170">
        <v>1</v>
      </c>
      <c r="F234" s="172">
        <v>10.79</v>
      </c>
      <c r="G234" s="172">
        <v>49.6</v>
      </c>
      <c r="H234" s="172">
        <v>60.39</v>
      </c>
      <c r="I234" s="172">
        <f t="shared" si="30"/>
        <v>60.39</v>
      </c>
    </row>
    <row r="235" spans="1:9" ht="30" x14ac:dyDescent="0.2">
      <c r="A235" s="121" t="s">
        <v>627</v>
      </c>
      <c r="B235" s="170" t="s">
        <v>541</v>
      </c>
      <c r="C235" s="171" t="s">
        <v>542</v>
      </c>
      <c r="D235" s="170" t="s">
        <v>3</v>
      </c>
      <c r="E235" s="170">
        <v>20</v>
      </c>
      <c r="F235" s="172">
        <v>13.65</v>
      </c>
      <c r="G235" s="172">
        <v>39.94</v>
      </c>
      <c r="H235" s="172">
        <v>53.59</v>
      </c>
      <c r="I235" s="172">
        <f t="shared" si="30"/>
        <v>1071.8000000000002</v>
      </c>
    </row>
    <row r="236" spans="1:9" ht="15" x14ac:dyDescent="0.2">
      <c r="A236" s="387">
        <v>2</v>
      </c>
      <c r="B236" s="388"/>
      <c r="C236" s="389" t="s">
        <v>980</v>
      </c>
      <c r="D236" s="388"/>
      <c r="E236" s="388"/>
      <c r="F236" s="390"/>
      <c r="G236" s="390"/>
      <c r="H236" s="390"/>
      <c r="I236" s="390"/>
    </row>
    <row r="237" spans="1:9" ht="30" x14ac:dyDescent="0.2">
      <c r="A237" s="121" t="s">
        <v>12</v>
      </c>
      <c r="B237" s="170" t="s">
        <v>1010</v>
      </c>
      <c r="C237" s="171" t="s">
        <v>1011</v>
      </c>
      <c r="D237" s="170" t="s">
        <v>2</v>
      </c>
      <c r="E237" s="170">
        <v>1</v>
      </c>
      <c r="F237" s="172">
        <v>3244.69</v>
      </c>
      <c r="G237" s="172">
        <v>3706.73</v>
      </c>
      <c r="H237" s="172">
        <v>6951.42</v>
      </c>
      <c r="I237" s="172">
        <f>H237*E237</f>
        <v>6951.42</v>
      </c>
    </row>
    <row r="238" spans="1:9" ht="30" x14ac:dyDescent="0.2">
      <c r="A238" s="121" t="s">
        <v>13</v>
      </c>
      <c r="B238" s="170" t="s">
        <v>965</v>
      </c>
      <c r="C238" s="171" t="s">
        <v>966</v>
      </c>
      <c r="D238" s="170" t="s">
        <v>1</v>
      </c>
      <c r="E238" s="170">
        <v>1</v>
      </c>
      <c r="F238" s="172">
        <v>0</v>
      </c>
      <c r="G238" s="172">
        <v>44.28</v>
      </c>
      <c r="H238" s="172">
        <v>44.28</v>
      </c>
      <c r="I238" s="172">
        <f t="shared" ref="I238:I243" si="31">H238*E238</f>
        <v>44.28</v>
      </c>
    </row>
    <row r="239" spans="1:9" ht="15" x14ac:dyDescent="0.2">
      <c r="A239" s="121" t="s">
        <v>14</v>
      </c>
      <c r="B239" s="170" t="s">
        <v>967</v>
      </c>
      <c r="C239" s="171" t="s">
        <v>968</v>
      </c>
      <c r="D239" s="170" t="s">
        <v>1</v>
      </c>
      <c r="E239" s="170">
        <v>0.2</v>
      </c>
      <c r="F239" s="172">
        <v>227.24</v>
      </c>
      <c r="G239" s="172">
        <v>232.74</v>
      </c>
      <c r="H239" s="172">
        <v>459.98</v>
      </c>
      <c r="I239" s="172">
        <f t="shared" si="31"/>
        <v>91.996000000000009</v>
      </c>
    </row>
    <row r="240" spans="1:9" ht="30" x14ac:dyDescent="0.2">
      <c r="A240" s="121" t="s">
        <v>15</v>
      </c>
      <c r="B240" s="170" t="s">
        <v>973</v>
      </c>
      <c r="C240" s="171" t="s">
        <v>974</v>
      </c>
      <c r="D240" s="170" t="s">
        <v>2</v>
      </c>
      <c r="E240" s="170">
        <v>1</v>
      </c>
      <c r="F240" s="172">
        <v>584.57000000000005</v>
      </c>
      <c r="G240" s="172">
        <v>375.9</v>
      </c>
      <c r="H240" s="172">
        <v>960.47</v>
      </c>
      <c r="I240" s="172">
        <f t="shared" si="31"/>
        <v>960.47</v>
      </c>
    </row>
    <row r="241" spans="1:9" ht="15" x14ac:dyDescent="0.2">
      <c r="A241" s="121" t="s">
        <v>16</v>
      </c>
      <c r="B241" s="170" t="s">
        <v>975</v>
      </c>
      <c r="C241" s="171" t="s">
        <v>976</v>
      </c>
      <c r="D241" s="170" t="s">
        <v>2</v>
      </c>
      <c r="E241" s="170">
        <v>1</v>
      </c>
      <c r="F241" s="172">
        <v>733.33</v>
      </c>
      <c r="G241" s="172">
        <v>0</v>
      </c>
      <c r="H241" s="172">
        <v>733.33</v>
      </c>
      <c r="I241" s="172">
        <f t="shared" si="31"/>
        <v>733.33</v>
      </c>
    </row>
    <row r="242" spans="1:9" ht="15" x14ac:dyDescent="0.2">
      <c r="A242" s="121" t="s">
        <v>18</v>
      </c>
      <c r="B242" s="170" t="s">
        <v>969</v>
      </c>
      <c r="C242" s="171" t="s">
        <v>970</v>
      </c>
      <c r="D242" s="170" t="s">
        <v>1</v>
      </c>
      <c r="E242" s="170">
        <v>1</v>
      </c>
      <c r="F242" s="172">
        <v>10.79</v>
      </c>
      <c r="G242" s="172">
        <v>49.6</v>
      </c>
      <c r="H242" s="172">
        <v>60.39</v>
      </c>
      <c r="I242" s="172">
        <f t="shared" si="31"/>
        <v>60.39</v>
      </c>
    </row>
    <row r="243" spans="1:9" ht="15" x14ac:dyDescent="0.2">
      <c r="A243" s="121" t="s">
        <v>617</v>
      </c>
      <c r="B243" s="170" t="s">
        <v>975</v>
      </c>
      <c r="C243" s="171" t="s">
        <v>976</v>
      </c>
      <c r="D243" s="170" t="s">
        <v>2</v>
      </c>
      <c r="E243" s="170">
        <v>1</v>
      </c>
      <c r="F243" s="172">
        <v>733.33</v>
      </c>
      <c r="G243" s="172">
        <v>0</v>
      </c>
      <c r="H243" s="172">
        <v>733.33</v>
      </c>
      <c r="I243" s="172">
        <f t="shared" si="31"/>
        <v>733.33</v>
      </c>
    </row>
    <row r="244" spans="1:9" ht="15" x14ac:dyDescent="0.2">
      <c r="A244" s="387">
        <v>3</v>
      </c>
      <c r="B244" s="388"/>
      <c r="C244" s="391" t="s">
        <v>981</v>
      </c>
      <c r="D244" s="388"/>
      <c r="E244" s="388"/>
      <c r="F244" s="390"/>
      <c r="G244" s="390"/>
      <c r="H244" s="390"/>
      <c r="I244" s="390"/>
    </row>
    <row r="245" spans="1:9" ht="30" x14ac:dyDescent="0.2">
      <c r="A245" s="121" t="s">
        <v>27</v>
      </c>
      <c r="B245" s="170" t="s">
        <v>965</v>
      </c>
      <c r="C245" s="171" t="s">
        <v>966</v>
      </c>
      <c r="D245" s="170" t="s">
        <v>1</v>
      </c>
      <c r="E245" s="170">
        <v>1</v>
      </c>
      <c r="F245" s="172">
        <v>0</v>
      </c>
      <c r="G245" s="172">
        <v>44.28</v>
      </c>
      <c r="H245" s="172">
        <v>44.28</v>
      </c>
      <c r="I245" s="172">
        <f>H245*E245</f>
        <v>44.28</v>
      </c>
    </row>
    <row r="246" spans="1:9" ht="30" x14ac:dyDescent="0.2">
      <c r="A246" s="121" t="s">
        <v>28</v>
      </c>
      <c r="B246" s="170" t="s">
        <v>541</v>
      </c>
      <c r="C246" s="171" t="s">
        <v>542</v>
      </c>
      <c r="D246" s="170" t="s">
        <v>3</v>
      </c>
      <c r="E246" s="170">
        <v>20</v>
      </c>
      <c r="F246" s="172">
        <v>13.65</v>
      </c>
      <c r="G246" s="172">
        <v>39.94</v>
      </c>
      <c r="H246" s="172">
        <v>53.59</v>
      </c>
      <c r="I246" s="172">
        <f t="shared" ref="I246:I249" si="32">H246*E246</f>
        <v>1071.8000000000002</v>
      </c>
    </row>
    <row r="247" spans="1:9" ht="15" x14ac:dyDescent="0.2">
      <c r="A247" s="121" t="s">
        <v>29</v>
      </c>
      <c r="B247" s="170" t="s">
        <v>983</v>
      </c>
      <c r="C247" s="171" t="s">
        <v>984</v>
      </c>
      <c r="D247" s="170" t="s">
        <v>0</v>
      </c>
      <c r="E247" s="170">
        <v>10</v>
      </c>
      <c r="F247" s="172">
        <v>59.42</v>
      </c>
      <c r="G247" s="172">
        <v>85.78</v>
      </c>
      <c r="H247" s="172">
        <v>145.19999999999999</v>
      </c>
      <c r="I247" s="172">
        <f t="shared" si="32"/>
        <v>1452</v>
      </c>
    </row>
    <row r="248" spans="1:9" ht="30" x14ac:dyDescent="0.2">
      <c r="A248" s="121" t="s">
        <v>30</v>
      </c>
      <c r="B248" s="170" t="s">
        <v>973</v>
      </c>
      <c r="C248" s="171" t="s">
        <v>974</v>
      </c>
      <c r="D248" s="170" t="s">
        <v>2</v>
      </c>
      <c r="E248" s="170">
        <v>1</v>
      </c>
      <c r="F248" s="172">
        <v>584.57000000000005</v>
      </c>
      <c r="G248" s="172">
        <v>375.9</v>
      </c>
      <c r="H248" s="172">
        <v>960.47</v>
      </c>
      <c r="I248" s="172">
        <f t="shared" si="32"/>
        <v>960.47</v>
      </c>
    </row>
    <row r="249" spans="1:9" ht="15" x14ac:dyDescent="0.2">
      <c r="A249" s="121" t="s">
        <v>56</v>
      </c>
      <c r="B249" s="170" t="s">
        <v>975</v>
      </c>
      <c r="C249" s="171" t="s">
        <v>976</v>
      </c>
      <c r="D249" s="170" t="s">
        <v>2</v>
      </c>
      <c r="E249" s="170">
        <v>1</v>
      </c>
      <c r="F249" s="172">
        <v>733.33</v>
      </c>
      <c r="G249" s="172">
        <v>0</v>
      </c>
      <c r="H249" s="172">
        <v>733.33</v>
      </c>
      <c r="I249" s="172">
        <f t="shared" si="32"/>
        <v>733.33</v>
      </c>
    </row>
    <row r="250" spans="1:9" ht="15" x14ac:dyDescent="0.2">
      <c r="A250" s="387">
        <v>4</v>
      </c>
      <c r="B250" s="388"/>
      <c r="C250" s="389" t="s">
        <v>982</v>
      </c>
      <c r="D250" s="388"/>
      <c r="E250" s="388"/>
      <c r="F250" s="390"/>
      <c r="G250" s="390"/>
      <c r="H250" s="390"/>
      <c r="I250" s="390"/>
    </row>
    <row r="251" spans="1:9" ht="15" x14ac:dyDescent="0.2">
      <c r="A251" s="121" t="s">
        <v>31</v>
      </c>
      <c r="B251" s="170" t="s">
        <v>769</v>
      </c>
      <c r="C251" s="171" t="s">
        <v>770</v>
      </c>
      <c r="D251" s="170" t="s">
        <v>2</v>
      </c>
      <c r="E251" s="170">
        <v>2</v>
      </c>
      <c r="F251" s="172">
        <v>244.09</v>
      </c>
      <c r="G251" s="172">
        <v>36.31</v>
      </c>
      <c r="H251" s="172">
        <v>280.39999999999998</v>
      </c>
      <c r="I251" s="172">
        <f t="shared" ref="I251:I254" si="33">E251*H251</f>
        <v>560.79999999999995</v>
      </c>
    </row>
    <row r="252" spans="1:9" ht="15" x14ac:dyDescent="0.2">
      <c r="A252" s="121" t="s">
        <v>57</v>
      </c>
      <c r="B252" s="170" t="s">
        <v>771</v>
      </c>
      <c r="C252" s="171" t="s">
        <v>772</v>
      </c>
      <c r="D252" s="170" t="s">
        <v>2</v>
      </c>
      <c r="E252" s="170">
        <v>5</v>
      </c>
      <c r="F252" s="172">
        <v>0</v>
      </c>
      <c r="G252" s="172">
        <v>4.43</v>
      </c>
      <c r="H252" s="172">
        <v>4.43</v>
      </c>
      <c r="I252" s="172">
        <f t="shared" si="33"/>
        <v>22.15</v>
      </c>
    </row>
    <row r="253" spans="1:9" ht="15" x14ac:dyDescent="0.2">
      <c r="A253" s="121" t="s">
        <v>58</v>
      </c>
      <c r="B253" s="170" t="s">
        <v>773</v>
      </c>
      <c r="C253" s="171" t="s">
        <v>774</v>
      </c>
      <c r="D253" s="170" t="s">
        <v>1</v>
      </c>
      <c r="E253" s="170">
        <v>5</v>
      </c>
      <c r="F253" s="172">
        <v>116.62</v>
      </c>
      <c r="G253" s="172">
        <v>0</v>
      </c>
      <c r="H253" s="172">
        <v>116.62</v>
      </c>
      <c r="I253" s="172">
        <f t="shared" si="33"/>
        <v>583.1</v>
      </c>
    </row>
    <row r="254" spans="1:9" ht="15" x14ac:dyDescent="0.2">
      <c r="A254" s="121" t="s">
        <v>132</v>
      </c>
      <c r="B254" s="170" t="s">
        <v>775</v>
      </c>
      <c r="C254" s="171" t="s">
        <v>776</v>
      </c>
      <c r="D254" s="170" t="s">
        <v>1</v>
      </c>
      <c r="E254" s="170">
        <v>5</v>
      </c>
      <c r="F254" s="172">
        <v>0</v>
      </c>
      <c r="G254" s="172">
        <v>45.59</v>
      </c>
      <c r="H254" s="172">
        <v>45.59</v>
      </c>
      <c r="I254" s="172">
        <f t="shared" si="33"/>
        <v>227.95000000000002</v>
      </c>
    </row>
    <row r="255" spans="1:9" ht="15" x14ac:dyDescent="0.2">
      <c r="A255" s="261">
        <v>10</v>
      </c>
      <c r="B255" s="262"/>
      <c r="C255" s="263" t="s">
        <v>990</v>
      </c>
      <c r="D255" s="264"/>
      <c r="E255" s="265"/>
      <c r="F255" s="265"/>
      <c r="G255" s="265"/>
      <c r="H255" s="265"/>
      <c r="I255" s="266">
        <f>SUM(I257:I282)</f>
        <v>18306.581999999999</v>
      </c>
    </row>
    <row r="256" spans="1:9" ht="15" x14ac:dyDescent="0.2">
      <c r="A256" s="387">
        <v>1</v>
      </c>
      <c r="B256" s="388"/>
      <c r="C256" s="389" t="s">
        <v>979</v>
      </c>
      <c r="D256" s="388"/>
      <c r="E256" s="388"/>
      <c r="F256" s="390"/>
      <c r="G256" s="390"/>
      <c r="H256" s="390"/>
      <c r="I256" s="390"/>
    </row>
    <row r="257" spans="1:9" ht="30" x14ac:dyDescent="0.2">
      <c r="A257" s="121" t="s">
        <v>6</v>
      </c>
      <c r="B257" s="170" t="s">
        <v>971</v>
      </c>
      <c r="C257" s="171" t="s">
        <v>972</v>
      </c>
      <c r="D257" s="170" t="s">
        <v>2</v>
      </c>
      <c r="E257" s="170">
        <v>1</v>
      </c>
      <c r="F257" s="172">
        <v>1519.9</v>
      </c>
      <c r="G257" s="172">
        <v>1142.5999999999999</v>
      </c>
      <c r="H257" s="172">
        <v>2662.5</v>
      </c>
      <c r="I257" s="172">
        <f>H257*E257</f>
        <v>2662.5</v>
      </c>
    </row>
    <row r="258" spans="1:9" ht="30" x14ac:dyDescent="0.2">
      <c r="A258" s="121" t="s">
        <v>7</v>
      </c>
      <c r="B258" s="170" t="s">
        <v>965</v>
      </c>
      <c r="C258" s="171" t="s">
        <v>966</v>
      </c>
      <c r="D258" s="170" t="s">
        <v>1</v>
      </c>
      <c r="E258" s="170">
        <v>1</v>
      </c>
      <c r="F258" s="172">
        <v>0</v>
      </c>
      <c r="G258" s="172">
        <v>44.28</v>
      </c>
      <c r="H258" s="172">
        <v>44.28</v>
      </c>
      <c r="I258" s="172">
        <f t="shared" ref="I258:I263" si="34">H258*E258</f>
        <v>44.28</v>
      </c>
    </row>
    <row r="259" spans="1:9" ht="15" x14ac:dyDescent="0.2">
      <c r="A259" s="121" t="s">
        <v>8</v>
      </c>
      <c r="B259" s="170" t="s">
        <v>967</v>
      </c>
      <c r="C259" s="171" t="s">
        <v>968</v>
      </c>
      <c r="D259" s="170" t="s">
        <v>1</v>
      </c>
      <c r="E259" s="170">
        <v>0.2</v>
      </c>
      <c r="F259" s="172">
        <v>227.24</v>
      </c>
      <c r="G259" s="172">
        <v>232.74</v>
      </c>
      <c r="H259" s="172">
        <v>459.98</v>
      </c>
      <c r="I259" s="172">
        <f t="shared" si="34"/>
        <v>91.996000000000009</v>
      </c>
    </row>
    <row r="260" spans="1:9" ht="30" x14ac:dyDescent="0.2">
      <c r="A260" s="121" t="s">
        <v>35</v>
      </c>
      <c r="B260" s="170" t="s">
        <v>973</v>
      </c>
      <c r="C260" s="171" t="s">
        <v>974</v>
      </c>
      <c r="D260" s="170" t="s">
        <v>2</v>
      </c>
      <c r="E260" s="170">
        <v>1</v>
      </c>
      <c r="F260" s="172">
        <v>584.57000000000005</v>
      </c>
      <c r="G260" s="172">
        <v>375.9</v>
      </c>
      <c r="H260" s="172">
        <v>960.47</v>
      </c>
      <c r="I260" s="172">
        <f t="shared" si="34"/>
        <v>960.47</v>
      </c>
    </row>
    <row r="261" spans="1:9" ht="15" x14ac:dyDescent="0.2">
      <c r="A261" s="121" t="s">
        <v>36</v>
      </c>
      <c r="B261" s="170" t="s">
        <v>975</v>
      </c>
      <c r="C261" s="171" t="s">
        <v>976</v>
      </c>
      <c r="D261" s="170" t="s">
        <v>2</v>
      </c>
      <c r="E261" s="170">
        <v>1</v>
      </c>
      <c r="F261" s="172">
        <v>733.33</v>
      </c>
      <c r="G261" s="172">
        <v>0</v>
      </c>
      <c r="H261" s="172">
        <v>733.33</v>
      </c>
      <c r="I261" s="172">
        <f t="shared" si="34"/>
        <v>733.33</v>
      </c>
    </row>
    <row r="262" spans="1:9" ht="15" x14ac:dyDescent="0.2">
      <c r="A262" s="121" t="s">
        <v>624</v>
      </c>
      <c r="B262" s="170" t="s">
        <v>969</v>
      </c>
      <c r="C262" s="171" t="s">
        <v>970</v>
      </c>
      <c r="D262" s="170" t="s">
        <v>1</v>
      </c>
      <c r="E262" s="170">
        <v>1</v>
      </c>
      <c r="F262" s="172">
        <v>10.79</v>
      </c>
      <c r="G262" s="172">
        <v>49.6</v>
      </c>
      <c r="H262" s="172">
        <v>60.39</v>
      </c>
      <c r="I262" s="172">
        <f t="shared" si="34"/>
        <v>60.39</v>
      </c>
    </row>
    <row r="263" spans="1:9" ht="30" x14ac:dyDescent="0.2">
      <c r="A263" s="121" t="s">
        <v>627</v>
      </c>
      <c r="B263" s="170" t="s">
        <v>541</v>
      </c>
      <c r="C263" s="171" t="s">
        <v>542</v>
      </c>
      <c r="D263" s="170" t="s">
        <v>3</v>
      </c>
      <c r="E263" s="170">
        <v>20</v>
      </c>
      <c r="F263" s="172">
        <v>13.65</v>
      </c>
      <c r="G263" s="172">
        <v>39.94</v>
      </c>
      <c r="H263" s="172">
        <v>53.59</v>
      </c>
      <c r="I263" s="172">
        <f t="shared" si="34"/>
        <v>1071.8000000000002</v>
      </c>
    </row>
    <row r="264" spans="1:9" ht="15" x14ac:dyDescent="0.2">
      <c r="A264" s="387">
        <v>2</v>
      </c>
      <c r="B264" s="388"/>
      <c r="C264" s="389" t="s">
        <v>980</v>
      </c>
      <c r="D264" s="388"/>
      <c r="E264" s="388"/>
      <c r="F264" s="390"/>
      <c r="G264" s="390"/>
      <c r="H264" s="390"/>
      <c r="I264" s="390"/>
    </row>
    <row r="265" spans="1:9" ht="30" x14ac:dyDescent="0.2">
      <c r="A265" s="121" t="s">
        <v>12</v>
      </c>
      <c r="B265" s="170" t="s">
        <v>977</v>
      </c>
      <c r="C265" s="171" t="s">
        <v>978</v>
      </c>
      <c r="D265" s="170" t="s">
        <v>2</v>
      </c>
      <c r="E265" s="170">
        <v>1</v>
      </c>
      <c r="F265" s="172">
        <v>2120.8000000000002</v>
      </c>
      <c r="G265" s="172">
        <v>2281.34</v>
      </c>
      <c r="H265" s="172">
        <v>4402.1400000000003</v>
      </c>
      <c r="I265" s="172">
        <f t="shared" ref="I265:I271" si="35">H265*E265</f>
        <v>4402.1400000000003</v>
      </c>
    </row>
    <row r="266" spans="1:9" ht="30" x14ac:dyDescent="0.2">
      <c r="A266" s="121" t="s">
        <v>13</v>
      </c>
      <c r="B266" s="170" t="s">
        <v>965</v>
      </c>
      <c r="C266" s="171" t="s">
        <v>966</v>
      </c>
      <c r="D266" s="170" t="s">
        <v>1</v>
      </c>
      <c r="E266" s="170">
        <v>1</v>
      </c>
      <c r="F266" s="172">
        <v>0</v>
      </c>
      <c r="G266" s="172">
        <v>44.28</v>
      </c>
      <c r="H266" s="172">
        <v>44.28</v>
      </c>
      <c r="I266" s="172">
        <f t="shared" si="35"/>
        <v>44.28</v>
      </c>
    </row>
    <row r="267" spans="1:9" ht="15" x14ac:dyDescent="0.2">
      <c r="A267" s="121" t="s">
        <v>14</v>
      </c>
      <c r="B267" s="170" t="s">
        <v>967</v>
      </c>
      <c r="C267" s="171" t="s">
        <v>968</v>
      </c>
      <c r="D267" s="170" t="s">
        <v>1</v>
      </c>
      <c r="E267" s="170">
        <v>0.2</v>
      </c>
      <c r="F267" s="172">
        <v>227.24</v>
      </c>
      <c r="G267" s="172">
        <v>232.74</v>
      </c>
      <c r="H267" s="172">
        <v>459.98</v>
      </c>
      <c r="I267" s="172">
        <f t="shared" si="35"/>
        <v>91.996000000000009</v>
      </c>
    </row>
    <row r="268" spans="1:9" ht="30" x14ac:dyDescent="0.2">
      <c r="A268" s="121" t="s">
        <v>15</v>
      </c>
      <c r="B268" s="170" t="s">
        <v>973</v>
      </c>
      <c r="C268" s="171" t="s">
        <v>974</v>
      </c>
      <c r="D268" s="170" t="s">
        <v>2</v>
      </c>
      <c r="E268" s="170">
        <v>1</v>
      </c>
      <c r="F268" s="172">
        <v>584.57000000000005</v>
      </c>
      <c r="G268" s="172">
        <v>375.9</v>
      </c>
      <c r="H268" s="172">
        <v>960.47</v>
      </c>
      <c r="I268" s="172">
        <f t="shared" si="35"/>
        <v>960.47</v>
      </c>
    </row>
    <row r="269" spans="1:9" ht="15" x14ac:dyDescent="0.2">
      <c r="A269" s="121" t="s">
        <v>16</v>
      </c>
      <c r="B269" s="170" t="s">
        <v>975</v>
      </c>
      <c r="C269" s="171" t="s">
        <v>976</v>
      </c>
      <c r="D269" s="170" t="s">
        <v>2</v>
      </c>
      <c r="E269" s="170">
        <v>1</v>
      </c>
      <c r="F269" s="172">
        <v>733.33</v>
      </c>
      <c r="G269" s="172">
        <v>0</v>
      </c>
      <c r="H269" s="172">
        <v>733.33</v>
      </c>
      <c r="I269" s="172">
        <f t="shared" si="35"/>
        <v>733.33</v>
      </c>
    </row>
    <row r="270" spans="1:9" ht="15" x14ac:dyDescent="0.2">
      <c r="A270" s="121" t="s">
        <v>18</v>
      </c>
      <c r="B270" s="170" t="s">
        <v>969</v>
      </c>
      <c r="C270" s="171" t="s">
        <v>970</v>
      </c>
      <c r="D270" s="170" t="s">
        <v>1</v>
      </c>
      <c r="E270" s="170">
        <v>1</v>
      </c>
      <c r="F270" s="172">
        <v>10.79</v>
      </c>
      <c r="G270" s="172">
        <v>49.6</v>
      </c>
      <c r="H270" s="172">
        <v>60.39</v>
      </c>
      <c r="I270" s="172">
        <f t="shared" si="35"/>
        <v>60.39</v>
      </c>
    </row>
    <row r="271" spans="1:9" ht="15" x14ac:dyDescent="0.2">
      <c r="A271" s="121" t="s">
        <v>617</v>
      </c>
      <c r="B271" s="170" t="s">
        <v>975</v>
      </c>
      <c r="C271" s="171" t="s">
        <v>976</v>
      </c>
      <c r="D271" s="170" t="s">
        <v>2</v>
      </c>
      <c r="E271" s="170">
        <v>1</v>
      </c>
      <c r="F271" s="172">
        <v>733.33</v>
      </c>
      <c r="G271" s="172">
        <v>0</v>
      </c>
      <c r="H271" s="172">
        <v>733.33</v>
      </c>
      <c r="I271" s="172">
        <f t="shared" si="35"/>
        <v>733.33</v>
      </c>
    </row>
    <row r="272" spans="1:9" ht="15" x14ac:dyDescent="0.2">
      <c r="A272" s="387">
        <v>3</v>
      </c>
      <c r="B272" s="388"/>
      <c r="C272" s="391" t="s">
        <v>981</v>
      </c>
      <c r="D272" s="388"/>
      <c r="E272" s="388"/>
      <c r="F272" s="390"/>
      <c r="G272" s="390"/>
      <c r="H272" s="390"/>
      <c r="I272" s="390"/>
    </row>
    <row r="273" spans="1:9" ht="30" x14ac:dyDescent="0.2">
      <c r="A273" s="121" t="s">
        <v>27</v>
      </c>
      <c r="B273" s="170" t="s">
        <v>965</v>
      </c>
      <c r="C273" s="171" t="s">
        <v>966</v>
      </c>
      <c r="D273" s="170" t="s">
        <v>1</v>
      </c>
      <c r="E273" s="170">
        <v>1</v>
      </c>
      <c r="F273" s="172">
        <v>0</v>
      </c>
      <c r="G273" s="172">
        <v>44.28</v>
      </c>
      <c r="H273" s="172">
        <v>44.28</v>
      </c>
      <c r="I273" s="172">
        <f t="shared" ref="I273:I277" si="36">H273*E273</f>
        <v>44.28</v>
      </c>
    </row>
    <row r="274" spans="1:9" ht="30" x14ac:dyDescent="0.2">
      <c r="A274" s="121" t="s">
        <v>28</v>
      </c>
      <c r="B274" s="170" t="s">
        <v>541</v>
      </c>
      <c r="C274" s="171" t="s">
        <v>542</v>
      </c>
      <c r="D274" s="170" t="s">
        <v>3</v>
      </c>
      <c r="E274" s="170">
        <v>20</v>
      </c>
      <c r="F274" s="172">
        <v>13.65</v>
      </c>
      <c r="G274" s="172">
        <v>39.94</v>
      </c>
      <c r="H274" s="172">
        <v>53.59</v>
      </c>
      <c r="I274" s="172">
        <f t="shared" si="36"/>
        <v>1071.8000000000002</v>
      </c>
    </row>
    <row r="275" spans="1:9" ht="15" x14ac:dyDescent="0.2">
      <c r="A275" s="121" t="s">
        <v>29</v>
      </c>
      <c r="B275" s="170" t="s">
        <v>983</v>
      </c>
      <c r="C275" s="171" t="s">
        <v>984</v>
      </c>
      <c r="D275" s="170" t="s">
        <v>0</v>
      </c>
      <c r="E275" s="170">
        <v>10</v>
      </c>
      <c r="F275" s="172">
        <v>59.42</v>
      </c>
      <c r="G275" s="172">
        <v>85.78</v>
      </c>
      <c r="H275" s="172">
        <v>145.19999999999999</v>
      </c>
      <c r="I275" s="172">
        <f t="shared" si="36"/>
        <v>1452</v>
      </c>
    </row>
    <row r="276" spans="1:9" ht="30" x14ac:dyDescent="0.2">
      <c r="A276" s="121" t="s">
        <v>30</v>
      </c>
      <c r="B276" s="170" t="s">
        <v>973</v>
      </c>
      <c r="C276" s="171" t="s">
        <v>974</v>
      </c>
      <c r="D276" s="170" t="s">
        <v>2</v>
      </c>
      <c r="E276" s="170">
        <v>1</v>
      </c>
      <c r="F276" s="172">
        <v>584.57000000000005</v>
      </c>
      <c r="G276" s="172">
        <v>375.9</v>
      </c>
      <c r="H276" s="172">
        <v>960.47</v>
      </c>
      <c r="I276" s="172">
        <f t="shared" si="36"/>
        <v>960.47</v>
      </c>
    </row>
    <row r="277" spans="1:9" ht="15" x14ac:dyDescent="0.2">
      <c r="A277" s="121" t="s">
        <v>56</v>
      </c>
      <c r="B277" s="170" t="s">
        <v>975</v>
      </c>
      <c r="C277" s="171" t="s">
        <v>976</v>
      </c>
      <c r="D277" s="170" t="s">
        <v>2</v>
      </c>
      <c r="E277" s="170">
        <v>1</v>
      </c>
      <c r="F277" s="172">
        <v>733.33</v>
      </c>
      <c r="G277" s="172">
        <v>0</v>
      </c>
      <c r="H277" s="172">
        <v>733.33</v>
      </c>
      <c r="I277" s="172">
        <f t="shared" si="36"/>
        <v>733.33</v>
      </c>
    </row>
    <row r="278" spans="1:9" ht="15" x14ac:dyDescent="0.2">
      <c r="A278" s="387">
        <v>4</v>
      </c>
      <c r="B278" s="388"/>
      <c r="C278" s="389" t="s">
        <v>982</v>
      </c>
      <c r="D278" s="388"/>
      <c r="E278" s="388"/>
      <c r="F278" s="390"/>
      <c r="G278" s="390"/>
      <c r="H278" s="390"/>
      <c r="I278" s="390"/>
    </row>
    <row r="279" spans="1:9" ht="15" x14ac:dyDescent="0.2">
      <c r="A279" s="121" t="s">
        <v>31</v>
      </c>
      <c r="B279" s="170" t="s">
        <v>769</v>
      </c>
      <c r="C279" s="171" t="s">
        <v>770</v>
      </c>
      <c r="D279" s="170" t="s">
        <v>2</v>
      </c>
      <c r="E279" s="170">
        <v>2</v>
      </c>
      <c r="F279" s="172">
        <v>244.09</v>
      </c>
      <c r="G279" s="172">
        <v>36.31</v>
      </c>
      <c r="H279" s="172">
        <v>280.39999999999998</v>
      </c>
      <c r="I279" s="172">
        <f t="shared" ref="I279:I282" si="37">H279*E279</f>
        <v>560.79999999999995</v>
      </c>
    </row>
    <row r="280" spans="1:9" ht="15" x14ac:dyDescent="0.2">
      <c r="A280" s="121" t="s">
        <v>57</v>
      </c>
      <c r="B280" s="170" t="s">
        <v>771</v>
      </c>
      <c r="C280" s="171" t="s">
        <v>772</v>
      </c>
      <c r="D280" s="170" t="s">
        <v>2</v>
      </c>
      <c r="E280" s="170">
        <v>5</v>
      </c>
      <c r="F280" s="172">
        <v>0</v>
      </c>
      <c r="G280" s="172">
        <v>4.43</v>
      </c>
      <c r="H280" s="172">
        <v>4.43</v>
      </c>
      <c r="I280" s="172">
        <f t="shared" si="37"/>
        <v>22.15</v>
      </c>
    </row>
    <row r="281" spans="1:9" ht="15" x14ac:dyDescent="0.2">
      <c r="A281" s="121" t="s">
        <v>58</v>
      </c>
      <c r="B281" s="170" t="s">
        <v>773</v>
      </c>
      <c r="C281" s="171" t="s">
        <v>774</v>
      </c>
      <c r="D281" s="170" t="s">
        <v>1</v>
      </c>
      <c r="E281" s="170">
        <v>5</v>
      </c>
      <c r="F281" s="172">
        <v>116.62</v>
      </c>
      <c r="G281" s="172">
        <v>0</v>
      </c>
      <c r="H281" s="172">
        <v>116.62</v>
      </c>
      <c r="I281" s="172">
        <f t="shared" si="37"/>
        <v>583.1</v>
      </c>
    </row>
    <row r="282" spans="1:9" ht="15" x14ac:dyDescent="0.2">
      <c r="A282" s="121" t="s">
        <v>132</v>
      </c>
      <c r="B282" s="170" t="s">
        <v>775</v>
      </c>
      <c r="C282" s="171" t="s">
        <v>776</v>
      </c>
      <c r="D282" s="170" t="s">
        <v>1</v>
      </c>
      <c r="E282" s="170">
        <v>5</v>
      </c>
      <c r="F282" s="172">
        <v>0</v>
      </c>
      <c r="G282" s="172">
        <v>45.59</v>
      </c>
      <c r="H282" s="172">
        <v>45.59</v>
      </c>
      <c r="I282" s="172">
        <f t="shared" si="37"/>
        <v>227.95000000000002</v>
      </c>
    </row>
    <row r="283" spans="1:9" ht="15" x14ac:dyDescent="0.2">
      <c r="A283" s="261">
        <v>11</v>
      </c>
      <c r="B283" s="262"/>
      <c r="C283" s="263" t="s">
        <v>991</v>
      </c>
      <c r="D283" s="264"/>
      <c r="E283" s="265"/>
      <c r="F283" s="265"/>
      <c r="G283" s="265"/>
      <c r="H283" s="265"/>
      <c r="I283" s="266">
        <f>SUM(I285:I310)</f>
        <v>18306.581999999999</v>
      </c>
    </row>
    <row r="284" spans="1:9" ht="15" x14ac:dyDescent="0.2">
      <c r="A284" s="387">
        <v>1</v>
      </c>
      <c r="B284" s="388"/>
      <c r="C284" s="389" t="s">
        <v>979</v>
      </c>
      <c r="D284" s="388"/>
      <c r="E284" s="388"/>
      <c r="F284" s="390"/>
      <c r="G284" s="390"/>
      <c r="H284" s="390"/>
      <c r="I284" s="390"/>
    </row>
    <row r="285" spans="1:9" ht="30" x14ac:dyDescent="0.2">
      <c r="A285" s="121" t="s">
        <v>6</v>
      </c>
      <c r="B285" s="170" t="s">
        <v>971</v>
      </c>
      <c r="C285" s="171" t="s">
        <v>972</v>
      </c>
      <c r="D285" s="170" t="s">
        <v>2</v>
      </c>
      <c r="E285" s="170">
        <v>1</v>
      </c>
      <c r="F285" s="172">
        <v>1519.9</v>
      </c>
      <c r="G285" s="172">
        <v>1142.5999999999999</v>
      </c>
      <c r="H285" s="172">
        <v>2662.5</v>
      </c>
      <c r="I285" s="172">
        <f>H285*E285</f>
        <v>2662.5</v>
      </c>
    </row>
    <row r="286" spans="1:9" ht="30" x14ac:dyDescent="0.2">
      <c r="A286" s="121" t="s">
        <v>7</v>
      </c>
      <c r="B286" s="170" t="s">
        <v>965</v>
      </c>
      <c r="C286" s="171" t="s">
        <v>966</v>
      </c>
      <c r="D286" s="170" t="s">
        <v>1</v>
      </c>
      <c r="E286" s="170">
        <v>1</v>
      </c>
      <c r="F286" s="172">
        <v>0</v>
      </c>
      <c r="G286" s="172">
        <v>44.28</v>
      </c>
      <c r="H286" s="172">
        <v>44.28</v>
      </c>
      <c r="I286" s="172">
        <f t="shared" ref="I286:I291" si="38">H286*E286</f>
        <v>44.28</v>
      </c>
    </row>
    <row r="287" spans="1:9" ht="15" x14ac:dyDescent="0.2">
      <c r="A287" s="121" t="s">
        <v>8</v>
      </c>
      <c r="B287" s="170" t="s">
        <v>967</v>
      </c>
      <c r="C287" s="171" t="s">
        <v>968</v>
      </c>
      <c r="D287" s="170" t="s">
        <v>1</v>
      </c>
      <c r="E287" s="170">
        <v>0.2</v>
      </c>
      <c r="F287" s="172">
        <v>227.24</v>
      </c>
      <c r="G287" s="172">
        <v>232.74</v>
      </c>
      <c r="H287" s="172">
        <v>459.98</v>
      </c>
      <c r="I287" s="172">
        <f t="shared" si="38"/>
        <v>91.996000000000009</v>
      </c>
    </row>
    <row r="288" spans="1:9" ht="30" x14ac:dyDescent="0.2">
      <c r="A288" s="121" t="s">
        <v>35</v>
      </c>
      <c r="B288" s="170" t="s">
        <v>973</v>
      </c>
      <c r="C288" s="171" t="s">
        <v>974</v>
      </c>
      <c r="D288" s="170" t="s">
        <v>2</v>
      </c>
      <c r="E288" s="170">
        <v>1</v>
      </c>
      <c r="F288" s="172">
        <v>584.57000000000005</v>
      </c>
      <c r="G288" s="172">
        <v>375.9</v>
      </c>
      <c r="H288" s="172">
        <v>960.47</v>
      </c>
      <c r="I288" s="172">
        <f t="shared" si="38"/>
        <v>960.47</v>
      </c>
    </row>
    <row r="289" spans="1:9" ht="15" x14ac:dyDescent="0.2">
      <c r="A289" s="121" t="s">
        <v>36</v>
      </c>
      <c r="B289" s="170" t="s">
        <v>975</v>
      </c>
      <c r="C289" s="171" t="s">
        <v>976</v>
      </c>
      <c r="D289" s="170" t="s">
        <v>2</v>
      </c>
      <c r="E289" s="170">
        <v>1</v>
      </c>
      <c r="F289" s="172">
        <v>733.33</v>
      </c>
      <c r="G289" s="172">
        <v>0</v>
      </c>
      <c r="H289" s="172">
        <v>733.33</v>
      </c>
      <c r="I289" s="172">
        <f t="shared" si="38"/>
        <v>733.33</v>
      </c>
    </row>
    <row r="290" spans="1:9" ht="15" x14ac:dyDescent="0.2">
      <c r="A290" s="121" t="s">
        <v>624</v>
      </c>
      <c r="B290" s="170" t="s">
        <v>969</v>
      </c>
      <c r="C290" s="171" t="s">
        <v>970</v>
      </c>
      <c r="D290" s="170" t="s">
        <v>1</v>
      </c>
      <c r="E290" s="170">
        <v>1</v>
      </c>
      <c r="F290" s="172">
        <v>10.79</v>
      </c>
      <c r="G290" s="172">
        <v>49.6</v>
      </c>
      <c r="H290" s="172">
        <v>60.39</v>
      </c>
      <c r="I290" s="172">
        <f t="shared" si="38"/>
        <v>60.39</v>
      </c>
    </row>
    <row r="291" spans="1:9" ht="30" x14ac:dyDescent="0.2">
      <c r="A291" s="121" t="s">
        <v>627</v>
      </c>
      <c r="B291" s="170" t="s">
        <v>541</v>
      </c>
      <c r="C291" s="171" t="s">
        <v>542</v>
      </c>
      <c r="D291" s="170" t="s">
        <v>3</v>
      </c>
      <c r="E291" s="170">
        <v>20</v>
      </c>
      <c r="F291" s="172">
        <v>13.65</v>
      </c>
      <c r="G291" s="172">
        <v>39.94</v>
      </c>
      <c r="H291" s="172">
        <v>53.59</v>
      </c>
      <c r="I291" s="172">
        <f t="shared" si="38"/>
        <v>1071.8000000000002</v>
      </c>
    </row>
    <row r="292" spans="1:9" ht="15" x14ac:dyDescent="0.2">
      <c r="A292" s="387">
        <v>2</v>
      </c>
      <c r="B292" s="388"/>
      <c r="C292" s="389" t="s">
        <v>980</v>
      </c>
      <c r="D292" s="388"/>
      <c r="E292" s="388"/>
      <c r="F292" s="390"/>
      <c r="G292" s="390"/>
      <c r="H292" s="390"/>
      <c r="I292" s="390"/>
    </row>
    <row r="293" spans="1:9" ht="30" x14ac:dyDescent="0.2">
      <c r="A293" s="121" t="s">
        <v>12</v>
      </c>
      <c r="B293" s="170" t="s">
        <v>977</v>
      </c>
      <c r="C293" s="171" t="s">
        <v>978</v>
      </c>
      <c r="D293" s="170" t="s">
        <v>2</v>
      </c>
      <c r="E293" s="170">
        <v>1</v>
      </c>
      <c r="F293" s="172">
        <v>2120.8000000000002</v>
      </c>
      <c r="G293" s="172">
        <v>2281.34</v>
      </c>
      <c r="H293" s="172">
        <v>4402.1400000000003</v>
      </c>
      <c r="I293" s="172">
        <f>H293*E293</f>
        <v>4402.1400000000003</v>
      </c>
    </row>
    <row r="294" spans="1:9" ht="30" x14ac:dyDescent="0.2">
      <c r="A294" s="121" t="s">
        <v>13</v>
      </c>
      <c r="B294" s="170" t="s">
        <v>965</v>
      </c>
      <c r="C294" s="171" t="s">
        <v>966</v>
      </c>
      <c r="D294" s="170" t="s">
        <v>1</v>
      </c>
      <c r="E294" s="170">
        <v>1</v>
      </c>
      <c r="F294" s="172">
        <v>0</v>
      </c>
      <c r="G294" s="172">
        <v>44.28</v>
      </c>
      <c r="H294" s="172">
        <v>44.28</v>
      </c>
      <c r="I294" s="172">
        <f t="shared" ref="I294:I299" si="39">H294*E294</f>
        <v>44.28</v>
      </c>
    </row>
    <row r="295" spans="1:9" ht="15" x14ac:dyDescent="0.2">
      <c r="A295" s="121" t="s">
        <v>14</v>
      </c>
      <c r="B295" s="170" t="s">
        <v>967</v>
      </c>
      <c r="C295" s="171" t="s">
        <v>968</v>
      </c>
      <c r="D295" s="170" t="s">
        <v>1</v>
      </c>
      <c r="E295" s="170">
        <v>0.2</v>
      </c>
      <c r="F295" s="172">
        <v>227.24</v>
      </c>
      <c r="G295" s="172">
        <v>232.74</v>
      </c>
      <c r="H295" s="172">
        <v>459.98</v>
      </c>
      <c r="I295" s="172">
        <f t="shared" si="39"/>
        <v>91.996000000000009</v>
      </c>
    </row>
    <row r="296" spans="1:9" ht="30" x14ac:dyDescent="0.2">
      <c r="A296" s="121" t="s">
        <v>15</v>
      </c>
      <c r="B296" s="170" t="s">
        <v>973</v>
      </c>
      <c r="C296" s="171" t="s">
        <v>974</v>
      </c>
      <c r="D296" s="170" t="s">
        <v>2</v>
      </c>
      <c r="E296" s="170">
        <v>1</v>
      </c>
      <c r="F296" s="172">
        <v>584.57000000000005</v>
      </c>
      <c r="G296" s="172">
        <v>375.9</v>
      </c>
      <c r="H296" s="172">
        <v>960.47</v>
      </c>
      <c r="I296" s="172">
        <f t="shared" si="39"/>
        <v>960.47</v>
      </c>
    </row>
    <row r="297" spans="1:9" ht="15" x14ac:dyDescent="0.2">
      <c r="A297" s="121" t="s">
        <v>16</v>
      </c>
      <c r="B297" s="170" t="s">
        <v>975</v>
      </c>
      <c r="C297" s="171" t="s">
        <v>976</v>
      </c>
      <c r="D297" s="170" t="s">
        <v>2</v>
      </c>
      <c r="E297" s="170">
        <v>1</v>
      </c>
      <c r="F297" s="172">
        <v>733.33</v>
      </c>
      <c r="G297" s="172">
        <v>0</v>
      </c>
      <c r="H297" s="172">
        <v>733.33</v>
      </c>
      <c r="I297" s="172">
        <f t="shared" si="39"/>
        <v>733.33</v>
      </c>
    </row>
    <row r="298" spans="1:9" ht="15" x14ac:dyDescent="0.2">
      <c r="A298" s="121" t="s">
        <v>18</v>
      </c>
      <c r="B298" s="170" t="s">
        <v>969</v>
      </c>
      <c r="C298" s="171" t="s">
        <v>970</v>
      </c>
      <c r="D298" s="170" t="s">
        <v>1</v>
      </c>
      <c r="E298" s="170">
        <v>1</v>
      </c>
      <c r="F298" s="172">
        <v>10.79</v>
      </c>
      <c r="G298" s="172">
        <v>49.6</v>
      </c>
      <c r="H298" s="172">
        <v>60.39</v>
      </c>
      <c r="I298" s="172">
        <f t="shared" si="39"/>
        <v>60.39</v>
      </c>
    </row>
    <row r="299" spans="1:9" ht="15" x14ac:dyDescent="0.2">
      <c r="A299" s="121" t="s">
        <v>617</v>
      </c>
      <c r="B299" s="170" t="s">
        <v>975</v>
      </c>
      <c r="C299" s="171" t="s">
        <v>976</v>
      </c>
      <c r="D299" s="170" t="s">
        <v>2</v>
      </c>
      <c r="E299" s="170">
        <v>1</v>
      </c>
      <c r="F299" s="172">
        <v>733.33</v>
      </c>
      <c r="G299" s="172">
        <v>0</v>
      </c>
      <c r="H299" s="172">
        <v>733.33</v>
      </c>
      <c r="I299" s="172">
        <f t="shared" si="39"/>
        <v>733.33</v>
      </c>
    </row>
    <row r="300" spans="1:9" ht="15" x14ac:dyDescent="0.2">
      <c r="A300" s="387">
        <v>3</v>
      </c>
      <c r="B300" s="388"/>
      <c r="C300" s="391" t="s">
        <v>981</v>
      </c>
      <c r="D300" s="388"/>
      <c r="E300" s="388"/>
      <c r="F300" s="390"/>
      <c r="G300" s="390"/>
      <c r="H300" s="390"/>
      <c r="I300" s="390"/>
    </row>
    <row r="301" spans="1:9" ht="30" x14ac:dyDescent="0.2">
      <c r="A301" s="121" t="s">
        <v>27</v>
      </c>
      <c r="B301" s="170" t="s">
        <v>965</v>
      </c>
      <c r="C301" s="171" t="s">
        <v>966</v>
      </c>
      <c r="D301" s="170" t="s">
        <v>1</v>
      </c>
      <c r="E301" s="170">
        <v>1</v>
      </c>
      <c r="F301" s="172">
        <v>0</v>
      </c>
      <c r="G301" s="172">
        <v>44.28</v>
      </c>
      <c r="H301" s="172">
        <v>44.28</v>
      </c>
      <c r="I301" s="172">
        <f>H301*E301</f>
        <v>44.28</v>
      </c>
    </row>
    <row r="302" spans="1:9" ht="30" x14ac:dyDescent="0.2">
      <c r="A302" s="121" t="s">
        <v>28</v>
      </c>
      <c r="B302" s="170" t="s">
        <v>541</v>
      </c>
      <c r="C302" s="171" t="s">
        <v>542</v>
      </c>
      <c r="D302" s="170" t="s">
        <v>3</v>
      </c>
      <c r="E302" s="170">
        <v>20</v>
      </c>
      <c r="F302" s="172">
        <v>13.65</v>
      </c>
      <c r="G302" s="172">
        <v>39.94</v>
      </c>
      <c r="H302" s="172">
        <v>53.59</v>
      </c>
      <c r="I302" s="172">
        <f t="shared" ref="I302:I305" si="40">H302*E302</f>
        <v>1071.8000000000002</v>
      </c>
    </row>
    <row r="303" spans="1:9" ht="15" x14ac:dyDescent="0.2">
      <c r="A303" s="121" t="s">
        <v>29</v>
      </c>
      <c r="B303" s="170" t="s">
        <v>983</v>
      </c>
      <c r="C303" s="171" t="s">
        <v>984</v>
      </c>
      <c r="D303" s="170" t="s">
        <v>0</v>
      </c>
      <c r="E303" s="170">
        <v>10</v>
      </c>
      <c r="F303" s="172">
        <v>59.42</v>
      </c>
      <c r="G303" s="172">
        <v>85.78</v>
      </c>
      <c r="H303" s="172">
        <v>145.19999999999999</v>
      </c>
      <c r="I303" s="172">
        <f t="shared" si="40"/>
        <v>1452</v>
      </c>
    </row>
    <row r="304" spans="1:9" ht="30" x14ac:dyDescent="0.2">
      <c r="A304" s="121" t="s">
        <v>30</v>
      </c>
      <c r="B304" s="170" t="s">
        <v>973</v>
      </c>
      <c r="C304" s="171" t="s">
        <v>974</v>
      </c>
      <c r="D304" s="170" t="s">
        <v>2</v>
      </c>
      <c r="E304" s="170">
        <v>1</v>
      </c>
      <c r="F304" s="172">
        <v>584.57000000000005</v>
      </c>
      <c r="G304" s="172">
        <v>375.9</v>
      </c>
      <c r="H304" s="172">
        <v>960.47</v>
      </c>
      <c r="I304" s="172">
        <f t="shared" si="40"/>
        <v>960.47</v>
      </c>
    </row>
    <row r="305" spans="1:9" ht="15" x14ac:dyDescent="0.2">
      <c r="A305" s="121" t="s">
        <v>56</v>
      </c>
      <c r="B305" s="170" t="s">
        <v>975</v>
      </c>
      <c r="C305" s="171" t="s">
        <v>976</v>
      </c>
      <c r="D305" s="170" t="s">
        <v>2</v>
      </c>
      <c r="E305" s="170">
        <v>1</v>
      </c>
      <c r="F305" s="172">
        <v>733.33</v>
      </c>
      <c r="G305" s="172">
        <v>0</v>
      </c>
      <c r="H305" s="172">
        <v>733.33</v>
      </c>
      <c r="I305" s="172">
        <f t="shared" si="40"/>
        <v>733.33</v>
      </c>
    </row>
    <row r="306" spans="1:9" ht="15" x14ac:dyDescent="0.2">
      <c r="A306" s="387">
        <v>4</v>
      </c>
      <c r="B306" s="388"/>
      <c r="C306" s="389" t="s">
        <v>982</v>
      </c>
      <c r="D306" s="388"/>
      <c r="E306" s="388"/>
      <c r="F306" s="390"/>
      <c r="G306" s="390"/>
      <c r="H306" s="390"/>
      <c r="I306" s="390"/>
    </row>
    <row r="307" spans="1:9" ht="15" x14ac:dyDescent="0.2">
      <c r="A307" s="121" t="s">
        <v>31</v>
      </c>
      <c r="B307" s="170" t="s">
        <v>769</v>
      </c>
      <c r="C307" s="171" t="s">
        <v>770</v>
      </c>
      <c r="D307" s="170" t="s">
        <v>2</v>
      </c>
      <c r="E307" s="170">
        <v>2</v>
      </c>
      <c r="F307" s="172">
        <v>244.09</v>
      </c>
      <c r="G307" s="172">
        <v>36.31</v>
      </c>
      <c r="H307" s="172">
        <v>280.39999999999998</v>
      </c>
      <c r="I307" s="172">
        <f t="shared" ref="I307:I310" si="41">E307*H307</f>
        <v>560.79999999999995</v>
      </c>
    </row>
    <row r="308" spans="1:9" ht="15" x14ac:dyDescent="0.2">
      <c r="A308" s="121" t="s">
        <v>57</v>
      </c>
      <c r="B308" s="170" t="s">
        <v>771</v>
      </c>
      <c r="C308" s="171" t="s">
        <v>772</v>
      </c>
      <c r="D308" s="170" t="s">
        <v>2</v>
      </c>
      <c r="E308" s="170">
        <v>5</v>
      </c>
      <c r="F308" s="172">
        <v>0</v>
      </c>
      <c r="G308" s="172">
        <v>4.43</v>
      </c>
      <c r="H308" s="172">
        <v>4.43</v>
      </c>
      <c r="I308" s="172">
        <f t="shared" si="41"/>
        <v>22.15</v>
      </c>
    </row>
    <row r="309" spans="1:9" ht="15" x14ac:dyDescent="0.2">
      <c r="A309" s="121" t="s">
        <v>58</v>
      </c>
      <c r="B309" s="170" t="s">
        <v>773</v>
      </c>
      <c r="C309" s="171" t="s">
        <v>774</v>
      </c>
      <c r="D309" s="170" t="s">
        <v>1</v>
      </c>
      <c r="E309" s="170">
        <v>5</v>
      </c>
      <c r="F309" s="172">
        <v>116.62</v>
      </c>
      <c r="G309" s="172">
        <v>0</v>
      </c>
      <c r="H309" s="172">
        <v>116.62</v>
      </c>
      <c r="I309" s="172">
        <f t="shared" si="41"/>
        <v>583.1</v>
      </c>
    </row>
    <row r="310" spans="1:9" ht="15" x14ac:dyDescent="0.2">
      <c r="A310" s="121" t="s">
        <v>132</v>
      </c>
      <c r="B310" s="170" t="s">
        <v>775</v>
      </c>
      <c r="C310" s="171" t="s">
        <v>776</v>
      </c>
      <c r="D310" s="170" t="s">
        <v>1</v>
      </c>
      <c r="E310" s="170">
        <v>5</v>
      </c>
      <c r="F310" s="172">
        <v>0</v>
      </c>
      <c r="G310" s="172">
        <v>45.59</v>
      </c>
      <c r="H310" s="172">
        <v>45.59</v>
      </c>
      <c r="I310" s="172">
        <f t="shared" si="41"/>
        <v>227.95000000000002</v>
      </c>
    </row>
    <row r="311" spans="1:9" ht="15" x14ac:dyDescent="0.2">
      <c r="A311" s="261">
        <v>12</v>
      </c>
      <c r="B311" s="262"/>
      <c r="C311" s="263" t="s">
        <v>992</v>
      </c>
      <c r="D311" s="264"/>
      <c r="E311" s="265"/>
      <c r="F311" s="265"/>
      <c r="G311" s="265"/>
      <c r="H311" s="265"/>
      <c r="I311" s="266">
        <f>SUM(I313:I338)</f>
        <v>23810.132000000005</v>
      </c>
    </row>
    <row r="312" spans="1:9" ht="15" x14ac:dyDescent="0.2">
      <c r="A312" s="387">
        <v>1</v>
      </c>
      <c r="B312" s="388"/>
      <c r="C312" s="389" t="s">
        <v>979</v>
      </c>
      <c r="D312" s="388"/>
      <c r="E312" s="388"/>
      <c r="F312" s="390"/>
      <c r="G312" s="390"/>
      <c r="H312" s="390"/>
      <c r="I312" s="390"/>
    </row>
    <row r="313" spans="1:9" ht="30" x14ac:dyDescent="0.2">
      <c r="A313" s="121" t="s">
        <v>6</v>
      </c>
      <c r="B313" s="170" t="s">
        <v>1008</v>
      </c>
      <c r="C313" s="171" t="s">
        <v>1009</v>
      </c>
      <c r="D313" s="170" t="s">
        <v>2</v>
      </c>
      <c r="E313" s="170">
        <v>1</v>
      </c>
      <c r="F313" s="172">
        <v>3910.55</v>
      </c>
      <c r="G313" s="172">
        <v>1706.22</v>
      </c>
      <c r="H313" s="172">
        <v>5616.77</v>
      </c>
      <c r="I313" s="172">
        <f>H313*E313</f>
        <v>5616.77</v>
      </c>
    </row>
    <row r="314" spans="1:9" ht="30" x14ac:dyDescent="0.2">
      <c r="A314" s="121" t="s">
        <v>7</v>
      </c>
      <c r="B314" s="170" t="s">
        <v>965</v>
      </c>
      <c r="C314" s="171" t="s">
        <v>966</v>
      </c>
      <c r="D314" s="170" t="s">
        <v>1</v>
      </c>
      <c r="E314" s="170">
        <v>1</v>
      </c>
      <c r="F314" s="172">
        <v>0</v>
      </c>
      <c r="G314" s="172">
        <v>44.28</v>
      </c>
      <c r="H314" s="172">
        <v>44.28</v>
      </c>
      <c r="I314" s="172">
        <f t="shared" ref="I314:I319" si="42">H314*E314</f>
        <v>44.28</v>
      </c>
    </row>
    <row r="315" spans="1:9" ht="15" x14ac:dyDescent="0.2">
      <c r="A315" s="121" t="s">
        <v>8</v>
      </c>
      <c r="B315" s="170" t="s">
        <v>967</v>
      </c>
      <c r="C315" s="171" t="s">
        <v>968</v>
      </c>
      <c r="D315" s="170" t="s">
        <v>1</v>
      </c>
      <c r="E315" s="170">
        <v>0.2</v>
      </c>
      <c r="F315" s="172">
        <v>227.24</v>
      </c>
      <c r="G315" s="172">
        <v>232.74</v>
      </c>
      <c r="H315" s="172">
        <v>459.98</v>
      </c>
      <c r="I315" s="172">
        <f t="shared" si="42"/>
        <v>91.996000000000009</v>
      </c>
    </row>
    <row r="316" spans="1:9" ht="30" x14ac:dyDescent="0.2">
      <c r="A316" s="121" t="s">
        <v>35</v>
      </c>
      <c r="B316" s="170" t="s">
        <v>973</v>
      </c>
      <c r="C316" s="171" t="s">
        <v>974</v>
      </c>
      <c r="D316" s="170" t="s">
        <v>2</v>
      </c>
      <c r="E316" s="170">
        <v>1</v>
      </c>
      <c r="F316" s="172">
        <v>584.57000000000005</v>
      </c>
      <c r="G316" s="172">
        <v>375.9</v>
      </c>
      <c r="H316" s="172">
        <v>960.47</v>
      </c>
      <c r="I316" s="172">
        <f t="shared" si="42"/>
        <v>960.47</v>
      </c>
    </row>
    <row r="317" spans="1:9" ht="15" x14ac:dyDescent="0.2">
      <c r="A317" s="121" t="s">
        <v>36</v>
      </c>
      <c r="B317" s="170" t="s">
        <v>975</v>
      </c>
      <c r="C317" s="171" t="s">
        <v>976</v>
      </c>
      <c r="D317" s="170" t="s">
        <v>2</v>
      </c>
      <c r="E317" s="170">
        <v>1</v>
      </c>
      <c r="F317" s="172">
        <v>733.33</v>
      </c>
      <c r="G317" s="172">
        <v>0</v>
      </c>
      <c r="H317" s="172">
        <v>733.33</v>
      </c>
      <c r="I317" s="172">
        <f t="shared" si="42"/>
        <v>733.33</v>
      </c>
    </row>
    <row r="318" spans="1:9" ht="15" x14ac:dyDescent="0.2">
      <c r="A318" s="121" t="s">
        <v>624</v>
      </c>
      <c r="B318" s="170" t="s">
        <v>969</v>
      </c>
      <c r="C318" s="171" t="s">
        <v>970</v>
      </c>
      <c r="D318" s="170" t="s">
        <v>1</v>
      </c>
      <c r="E318" s="170">
        <v>1</v>
      </c>
      <c r="F318" s="172">
        <v>10.79</v>
      </c>
      <c r="G318" s="172">
        <v>49.6</v>
      </c>
      <c r="H318" s="172">
        <v>60.39</v>
      </c>
      <c r="I318" s="172">
        <f t="shared" si="42"/>
        <v>60.39</v>
      </c>
    </row>
    <row r="319" spans="1:9" ht="30" x14ac:dyDescent="0.2">
      <c r="A319" s="121" t="s">
        <v>627</v>
      </c>
      <c r="B319" s="170" t="s">
        <v>541</v>
      </c>
      <c r="C319" s="171" t="s">
        <v>542</v>
      </c>
      <c r="D319" s="170" t="s">
        <v>3</v>
      </c>
      <c r="E319" s="170">
        <v>20</v>
      </c>
      <c r="F319" s="172">
        <v>13.65</v>
      </c>
      <c r="G319" s="172">
        <v>39.94</v>
      </c>
      <c r="H319" s="172">
        <v>53.59</v>
      </c>
      <c r="I319" s="172">
        <f t="shared" si="42"/>
        <v>1071.8000000000002</v>
      </c>
    </row>
    <row r="320" spans="1:9" ht="15" x14ac:dyDescent="0.2">
      <c r="A320" s="387">
        <v>2</v>
      </c>
      <c r="B320" s="388"/>
      <c r="C320" s="389" t="s">
        <v>980</v>
      </c>
      <c r="D320" s="388"/>
      <c r="E320" s="388"/>
      <c r="F320" s="390"/>
      <c r="G320" s="390"/>
      <c r="H320" s="390"/>
      <c r="I320" s="390"/>
    </row>
    <row r="321" spans="1:9" ht="30" x14ac:dyDescent="0.2">
      <c r="A321" s="121" t="s">
        <v>12</v>
      </c>
      <c r="B321" s="170" t="s">
        <v>1010</v>
      </c>
      <c r="C321" s="171" t="s">
        <v>1011</v>
      </c>
      <c r="D321" s="170" t="s">
        <v>2</v>
      </c>
      <c r="E321" s="170">
        <v>1</v>
      </c>
      <c r="F321" s="172">
        <v>3244.69</v>
      </c>
      <c r="G321" s="172">
        <v>3706.73</v>
      </c>
      <c r="H321" s="172">
        <v>6951.42</v>
      </c>
      <c r="I321" s="172">
        <f>H321*E321</f>
        <v>6951.42</v>
      </c>
    </row>
    <row r="322" spans="1:9" ht="30" x14ac:dyDescent="0.2">
      <c r="A322" s="121" t="s">
        <v>13</v>
      </c>
      <c r="B322" s="170" t="s">
        <v>965</v>
      </c>
      <c r="C322" s="171" t="s">
        <v>966</v>
      </c>
      <c r="D322" s="170" t="s">
        <v>1</v>
      </c>
      <c r="E322" s="170">
        <v>1</v>
      </c>
      <c r="F322" s="172">
        <v>0</v>
      </c>
      <c r="G322" s="172">
        <v>44.28</v>
      </c>
      <c r="H322" s="172">
        <v>44.28</v>
      </c>
      <c r="I322" s="172">
        <f t="shared" ref="I322:I327" si="43">H322*E322</f>
        <v>44.28</v>
      </c>
    </row>
    <row r="323" spans="1:9" ht="15" x14ac:dyDescent="0.2">
      <c r="A323" s="121" t="s">
        <v>14</v>
      </c>
      <c r="B323" s="170" t="s">
        <v>967</v>
      </c>
      <c r="C323" s="171" t="s">
        <v>968</v>
      </c>
      <c r="D323" s="170" t="s">
        <v>1</v>
      </c>
      <c r="E323" s="170">
        <v>0.2</v>
      </c>
      <c r="F323" s="172">
        <v>227.24</v>
      </c>
      <c r="G323" s="172">
        <v>232.74</v>
      </c>
      <c r="H323" s="172">
        <v>459.98</v>
      </c>
      <c r="I323" s="172">
        <f t="shared" si="43"/>
        <v>91.996000000000009</v>
      </c>
    </row>
    <row r="324" spans="1:9" ht="30" x14ac:dyDescent="0.2">
      <c r="A324" s="121" t="s">
        <v>15</v>
      </c>
      <c r="B324" s="170" t="s">
        <v>973</v>
      </c>
      <c r="C324" s="171" t="s">
        <v>974</v>
      </c>
      <c r="D324" s="170" t="s">
        <v>2</v>
      </c>
      <c r="E324" s="170">
        <v>1</v>
      </c>
      <c r="F324" s="172">
        <v>584.57000000000005</v>
      </c>
      <c r="G324" s="172">
        <v>375.9</v>
      </c>
      <c r="H324" s="172">
        <v>960.47</v>
      </c>
      <c r="I324" s="172">
        <f t="shared" si="43"/>
        <v>960.47</v>
      </c>
    </row>
    <row r="325" spans="1:9" ht="15" x14ac:dyDescent="0.2">
      <c r="A325" s="121" t="s">
        <v>16</v>
      </c>
      <c r="B325" s="170" t="s">
        <v>975</v>
      </c>
      <c r="C325" s="171" t="s">
        <v>976</v>
      </c>
      <c r="D325" s="170" t="s">
        <v>2</v>
      </c>
      <c r="E325" s="170">
        <v>1</v>
      </c>
      <c r="F325" s="172">
        <v>733.33</v>
      </c>
      <c r="G325" s="172">
        <v>0</v>
      </c>
      <c r="H325" s="172">
        <v>733.33</v>
      </c>
      <c r="I325" s="172">
        <f t="shared" si="43"/>
        <v>733.33</v>
      </c>
    </row>
    <row r="326" spans="1:9" ht="15" x14ac:dyDescent="0.2">
      <c r="A326" s="121" t="s">
        <v>18</v>
      </c>
      <c r="B326" s="170" t="s">
        <v>969</v>
      </c>
      <c r="C326" s="171" t="s">
        <v>970</v>
      </c>
      <c r="D326" s="170" t="s">
        <v>1</v>
      </c>
      <c r="E326" s="170">
        <v>1</v>
      </c>
      <c r="F326" s="172">
        <v>10.79</v>
      </c>
      <c r="G326" s="172">
        <v>49.6</v>
      </c>
      <c r="H326" s="172">
        <v>60.39</v>
      </c>
      <c r="I326" s="172">
        <f t="shared" si="43"/>
        <v>60.39</v>
      </c>
    </row>
    <row r="327" spans="1:9" ht="15" x14ac:dyDescent="0.2">
      <c r="A327" s="121" t="s">
        <v>617</v>
      </c>
      <c r="B327" s="170" t="s">
        <v>975</v>
      </c>
      <c r="C327" s="171" t="s">
        <v>976</v>
      </c>
      <c r="D327" s="170" t="s">
        <v>2</v>
      </c>
      <c r="E327" s="170">
        <v>1</v>
      </c>
      <c r="F327" s="172">
        <v>733.33</v>
      </c>
      <c r="G327" s="172">
        <v>0</v>
      </c>
      <c r="H327" s="172">
        <v>733.33</v>
      </c>
      <c r="I327" s="172">
        <f t="shared" si="43"/>
        <v>733.33</v>
      </c>
    </row>
    <row r="328" spans="1:9" ht="15" x14ac:dyDescent="0.2">
      <c r="A328" s="387">
        <v>3</v>
      </c>
      <c r="B328" s="388"/>
      <c r="C328" s="391" t="s">
        <v>981</v>
      </c>
      <c r="D328" s="388"/>
      <c r="E328" s="388"/>
      <c r="F328" s="390"/>
      <c r="G328" s="390"/>
      <c r="H328" s="390"/>
      <c r="I328" s="390"/>
    </row>
    <row r="329" spans="1:9" ht="30" x14ac:dyDescent="0.2">
      <c r="A329" s="121" t="s">
        <v>27</v>
      </c>
      <c r="B329" s="170" t="s">
        <v>965</v>
      </c>
      <c r="C329" s="171" t="s">
        <v>966</v>
      </c>
      <c r="D329" s="170" t="s">
        <v>1</v>
      </c>
      <c r="E329" s="170">
        <v>1</v>
      </c>
      <c r="F329" s="172">
        <v>0</v>
      </c>
      <c r="G329" s="172">
        <v>44.28</v>
      </c>
      <c r="H329" s="172">
        <v>44.28</v>
      </c>
      <c r="I329" s="172">
        <f>H329*E329</f>
        <v>44.28</v>
      </c>
    </row>
    <row r="330" spans="1:9" ht="30" x14ac:dyDescent="0.2">
      <c r="A330" s="121" t="s">
        <v>28</v>
      </c>
      <c r="B330" s="170" t="s">
        <v>541</v>
      </c>
      <c r="C330" s="171" t="s">
        <v>542</v>
      </c>
      <c r="D330" s="170" t="s">
        <v>3</v>
      </c>
      <c r="E330" s="170">
        <v>20</v>
      </c>
      <c r="F330" s="172">
        <v>13.65</v>
      </c>
      <c r="G330" s="172">
        <v>39.94</v>
      </c>
      <c r="H330" s="172">
        <v>53.59</v>
      </c>
      <c r="I330" s="172">
        <f t="shared" ref="I330:I333" si="44">H330*E330</f>
        <v>1071.8000000000002</v>
      </c>
    </row>
    <row r="331" spans="1:9" ht="15" x14ac:dyDescent="0.2">
      <c r="A331" s="121" t="s">
        <v>29</v>
      </c>
      <c r="B331" s="170" t="s">
        <v>983</v>
      </c>
      <c r="C331" s="171" t="s">
        <v>984</v>
      </c>
      <c r="D331" s="170" t="s">
        <v>0</v>
      </c>
      <c r="E331" s="170">
        <v>10</v>
      </c>
      <c r="F331" s="172">
        <v>59.42</v>
      </c>
      <c r="G331" s="172">
        <v>85.78</v>
      </c>
      <c r="H331" s="172">
        <v>145.19999999999999</v>
      </c>
      <c r="I331" s="172">
        <f t="shared" si="44"/>
        <v>1452</v>
      </c>
    </row>
    <row r="332" spans="1:9" ht="30" x14ac:dyDescent="0.2">
      <c r="A332" s="121" t="s">
        <v>30</v>
      </c>
      <c r="B332" s="170" t="s">
        <v>973</v>
      </c>
      <c r="C332" s="171" t="s">
        <v>974</v>
      </c>
      <c r="D332" s="170" t="s">
        <v>2</v>
      </c>
      <c r="E332" s="170">
        <v>1</v>
      </c>
      <c r="F332" s="172">
        <v>584.57000000000005</v>
      </c>
      <c r="G332" s="172">
        <v>375.9</v>
      </c>
      <c r="H332" s="172">
        <v>960.47</v>
      </c>
      <c r="I332" s="172">
        <f t="shared" si="44"/>
        <v>960.47</v>
      </c>
    </row>
    <row r="333" spans="1:9" ht="15" x14ac:dyDescent="0.2">
      <c r="A333" s="121" t="s">
        <v>56</v>
      </c>
      <c r="B333" s="170" t="s">
        <v>975</v>
      </c>
      <c r="C333" s="171" t="s">
        <v>976</v>
      </c>
      <c r="D333" s="170" t="s">
        <v>2</v>
      </c>
      <c r="E333" s="170">
        <v>1</v>
      </c>
      <c r="F333" s="172">
        <v>733.33</v>
      </c>
      <c r="G333" s="172">
        <v>0</v>
      </c>
      <c r="H333" s="172">
        <v>733.33</v>
      </c>
      <c r="I333" s="172">
        <f t="shared" si="44"/>
        <v>733.33</v>
      </c>
    </row>
    <row r="334" spans="1:9" ht="15" x14ac:dyDescent="0.2">
      <c r="A334" s="387">
        <v>4</v>
      </c>
      <c r="B334" s="388"/>
      <c r="C334" s="389" t="s">
        <v>982</v>
      </c>
      <c r="D334" s="388"/>
      <c r="E334" s="388"/>
      <c r="F334" s="390"/>
      <c r="G334" s="390"/>
      <c r="H334" s="390"/>
      <c r="I334" s="390"/>
    </row>
    <row r="335" spans="1:9" ht="15" x14ac:dyDescent="0.2">
      <c r="A335" s="121" t="s">
        <v>31</v>
      </c>
      <c r="B335" s="170" t="s">
        <v>769</v>
      </c>
      <c r="C335" s="171" t="s">
        <v>770</v>
      </c>
      <c r="D335" s="170" t="s">
        <v>2</v>
      </c>
      <c r="E335" s="170">
        <v>2</v>
      </c>
      <c r="F335" s="172">
        <v>244.09</v>
      </c>
      <c r="G335" s="172">
        <v>36.31</v>
      </c>
      <c r="H335" s="172">
        <v>280.39999999999998</v>
      </c>
      <c r="I335" s="172">
        <f t="shared" ref="I335:I338" si="45">E335*H335</f>
        <v>560.79999999999995</v>
      </c>
    </row>
    <row r="336" spans="1:9" ht="15" x14ac:dyDescent="0.2">
      <c r="A336" s="121" t="s">
        <v>57</v>
      </c>
      <c r="B336" s="170" t="s">
        <v>771</v>
      </c>
      <c r="C336" s="171" t="s">
        <v>772</v>
      </c>
      <c r="D336" s="170" t="s">
        <v>2</v>
      </c>
      <c r="E336" s="170">
        <v>5</v>
      </c>
      <c r="F336" s="172">
        <v>0</v>
      </c>
      <c r="G336" s="172">
        <v>4.43</v>
      </c>
      <c r="H336" s="172">
        <v>4.43</v>
      </c>
      <c r="I336" s="172">
        <f t="shared" si="45"/>
        <v>22.15</v>
      </c>
    </row>
    <row r="337" spans="1:9" ht="15" x14ac:dyDescent="0.2">
      <c r="A337" s="121" t="s">
        <v>58</v>
      </c>
      <c r="B337" s="170" t="s">
        <v>773</v>
      </c>
      <c r="C337" s="171" t="s">
        <v>774</v>
      </c>
      <c r="D337" s="170" t="s">
        <v>1</v>
      </c>
      <c r="E337" s="170">
        <v>5</v>
      </c>
      <c r="F337" s="172">
        <v>116.62</v>
      </c>
      <c r="G337" s="172">
        <v>0</v>
      </c>
      <c r="H337" s="172">
        <v>116.62</v>
      </c>
      <c r="I337" s="172">
        <f t="shared" si="45"/>
        <v>583.1</v>
      </c>
    </row>
    <row r="338" spans="1:9" ht="15" x14ac:dyDescent="0.2">
      <c r="A338" s="121" t="s">
        <v>132</v>
      </c>
      <c r="B338" s="170" t="s">
        <v>775</v>
      </c>
      <c r="C338" s="171" t="s">
        <v>776</v>
      </c>
      <c r="D338" s="170" t="s">
        <v>1</v>
      </c>
      <c r="E338" s="170">
        <v>5</v>
      </c>
      <c r="F338" s="172">
        <v>0</v>
      </c>
      <c r="G338" s="172">
        <v>45.59</v>
      </c>
      <c r="H338" s="172">
        <v>45.59</v>
      </c>
      <c r="I338" s="172">
        <f t="shared" si="45"/>
        <v>227.95000000000002</v>
      </c>
    </row>
    <row r="339" spans="1:9" ht="15" x14ac:dyDescent="0.2">
      <c r="A339" s="261">
        <v>13</v>
      </c>
      <c r="B339" s="262"/>
      <c r="C339" s="263" t="s">
        <v>993</v>
      </c>
      <c r="D339" s="264"/>
      <c r="E339" s="265"/>
      <c r="F339" s="265"/>
      <c r="G339" s="265"/>
      <c r="H339" s="265"/>
      <c r="I339" s="266">
        <f>SUM(I341:I366)</f>
        <v>18306.581999999999</v>
      </c>
    </row>
    <row r="340" spans="1:9" ht="15" x14ac:dyDescent="0.2">
      <c r="A340" s="387">
        <v>1</v>
      </c>
      <c r="B340" s="388"/>
      <c r="C340" s="389" t="s">
        <v>979</v>
      </c>
      <c r="D340" s="388"/>
      <c r="E340" s="388"/>
      <c r="F340" s="390"/>
      <c r="G340" s="390"/>
      <c r="H340" s="390"/>
      <c r="I340" s="390"/>
    </row>
    <row r="341" spans="1:9" ht="30" x14ac:dyDescent="0.2">
      <c r="A341" s="121" t="s">
        <v>6</v>
      </c>
      <c r="B341" s="170" t="s">
        <v>971</v>
      </c>
      <c r="C341" s="171" t="s">
        <v>972</v>
      </c>
      <c r="D341" s="170" t="s">
        <v>2</v>
      </c>
      <c r="E341" s="170">
        <v>1</v>
      </c>
      <c r="F341" s="172">
        <v>1519.9</v>
      </c>
      <c r="G341" s="172">
        <v>1142.5999999999999</v>
      </c>
      <c r="H341" s="172">
        <v>2662.5</v>
      </c>
      <c r="I341" s="172">
        <f>H341*E341</f>
        <v>2662.5</v>
      </c>
    </row>
    <row r="342" spans="1:9" ht="30" x14ac:dyDescent="0.2">
      <c r="A342" s="121" t="s">
        <v>7</v>
      </c>
      <c r="B342" s="170" t="s">
        <v>965</v>
      </c>
      <c r="C342" s="171" t="s">
        <v>966</v>
      </c>
      <c r="D342" s="170" t="s">
        <v>1</v>
      </c>
      <c r="E342" s="170">
        <v>1</v>
      </c>
      <c r="F342" s="172">
        <v>0</v>
      </c>
      <c r="G342" s="172">
        <v>44.28</v>
      </c>
      <c r="H342" s="172">
        <v>44.28</v>
      </c>
      <c r="I342" s="172">
        <f t="shared" ref="I342:I347" si="46">H342*E342</f>
        <v>44.28</v>
      </c>
    </row>
    <row r="343" spans="1:9" ht="15" x14ac:dyDescent="0.2">
      <c r="A343" s="121" t="s">
        <v>8</v>
      </c>
      <c r="B343" s="170" t="s">
        <v>967</v>
      </c>
      <c r="C343" s="171" t="s">
        <v>968</v>
      </c>
      <c r="D343" s="170" t="s">
        <v>1</v>
      </c>
      <c r="E343" s="170">
        <v>0.2</v>
      </c>
      <c r="F343" s="172">
        <v>227.24</v>
      </c>
      <c r="G343" s="172">
        <v>232.74</v>
      </c>
      <c r="H343" s="172">
        <v>459.98</v>
      </c>
      <c r="I343" s="172">
        <f t="shared" si="46"/>
        <v>91.996000000000009</v>
      </c>
    </row>
    <row r="344" spans="1:9" ht="30" x14ac:dyDescent="0.2">
      <c r="A344" s="121" t="s">
        <v>35</v>
      </c>
      <c r="B344" s="170" t="s">
        <v>973</v>
      </c>
      <c r="C344" s="171" t="s">
        <v>974</v>
      </c>
      <c r="D344" s="170" t="s">
        <v>2</v>
      </c>
      <c r="E344" s="170">
        <v>1</v>
      </c>
      <c r="F344" s="172">
        <v>584.57000000000005</v>
      </c>
      <c r="G344" s="172">
        <v>375.9</v>
      </c>
      <c r="H344" s="172">
        <v>960.47</v>
      </c>
      <c r="I344" s="172">
        <f t="shared" si="46"/>
        <v>960.47</v>
      </c>
    </row>
    <row r="345" spans="1:9" ht="15" x14ac:dyDescent="0.2">
      <c r="A345" s="121" t="s">
        <v>36</v>
      </c>
      <c r="B345" s="170" t="s">
        <v>975</v>
      </c>
      <c r="C345" s="171" t="s">
        <v>976</v>
      </c>
      <c r="D345" s="170" t="s">
        <v>2</v>
      </c>
      <c r="E345" s="170">
        <v>1</v>
      </c>
      <c r="F345" s="172">
        <v>733.33</v>
      </c>
      <c r="G345" s="172">
        <v>0</v>
      </c>
      <c r="H345" s="172">
        <v>733.33</v>
      </c>
      <c r="I345" s="172">
        <f t="shared" si="46"/>
        <v>733.33</v>
      </c>
    </row>
    <row r="346" spans="1:9" ht="15" x14ac:dyDescent="0.2">
      <c r="A346" s="121" t="s">
        <v>624</v>
      </c>
      <c r="B346" s="170" t="s">
        <v>969</v>
      </c>
      <c r="C346" s="171" t="s">
        <v>970</v>
      </c>
      <c r="D346" s="170" t="s">
        <v>1</v>
      </c>
      <c r="E346" s="170">
        <v>1</v>
      </c>
      <c r="F346" s="172">
        <v>10.79</v>
      </c>
      <c r="G346" s="172">
        <v>49.6</v>
      </c>
      <c r="H346" s="172">
        <v>60.39</v>
      </c>
      <c r="I346" s="172">
        <f t="shared" si="46"/>
        <v>60.39</v>
      </c>
    </row>
    <row r="347" spans="1:9" ht="30" x14ac:dyDescent="0.2">
      <c r="A347" s="121" t="s">
        <v>627</v>
      </c>
      <c r="B347" s="170" t="s">
        <v>541</v>
      </c>
      <c r="C347" s="171" t="s">
        <v>542</v>
      </c>
      <c r="D347" s="170" t="s">
        <v>3</v>
      </c>
      <c r="E347" s="170">
        <v>20</v>
      </c>
      <c r="F347" s="172">
        <v>13.65</v>
      </c>
      <c r="G347" s="172">
        <v>39.94</v>
      </c>
      <c r="H347" s="172">
        <v>53.59</v>
      </c>
      <c r="I347" s="172">
        <f t="shared" si="46"/>
        <v>1071.8000000000002</v>
      </c>
    </row>
    <row r="348" spans="1:9" ht="15" x14ac:dyDescent="0.2">
      <c r="A348" s="387">
        <v>2</v>
      </c>
      <c r="B348" s="388"/>
      <c r="C348" s="389" t="s">
        <v>980</v>
      </c>
      <c r="D348" s="388"/>
      <c r="E348" s="388"/>
      <c r="F348" s="390"/>
      <c r="G348" s="390"/>
      <c r="H348" s="390"/>
      <c r="I348" s="390"/>
    </row>
    <row r="349" spans="1:9" ht="30" x14ac:dyDescent="0.2">
      <c r="A349" s="121" t="s">
        <v>12</v>
      </c>
      <c r="B349" s="170" t="s">
        <v>977</v>
      </c>
      <c r="C349" s="171" t="s">
        <v>978</v>
      </c>
      <c r="D349" s="170" t="s">
        <v>2</v>
      </c>
      <c r="E349" s="170">
        <v>1</v>
      </c>
      <c r="F349" s="172">
        <v>2120.8000000000002</v>
      </c>
      <c r="G349" s="172">
        <v>2281.34</v>
      </c>
      <c r="H349" s="172">
        <v>4402.1400000000003</v>
      </c>
      <c r="I349" s="172">
        <f t="shared" ref="I349:I355" si="47">H349*E349</f>
        <v>4402.1400000000003</v>
      </c>
    </row>
    <row r="350" spans="1:9" ht="30" x14ac:dyDescent="0.2">
      <c r="A350" s="121" t="s">
        <v>13</v>
      </c>
      <c r="B350" s="170" t="s">
        <v>965</v>
      </c>
      <c r="C350" s="171" t="s">
        <v>966</v>
      </c>
      <c r="D350" s="170" t="s">
        <v>1</v>
      </c>
      <c r="E350" s="170">
        <v>1</v>
      </c>
      <c r="F350" s="172">
        <v>0</v>
      </c>
      <c r="G350" s="172">
        <v>44.28</v>
      </c>
      <c r="H350" s="172">
        <v>44.28</v>
      </c>
      <c r="I350" s="172">
        <f t="shared" si="47"/>
        <v>44.28</v>
      </c>
    </row>
    <row r="351" spans="1:9" ht="15" x14ac:dyDescent="0.2">
      <c r="A351" s="121" t="s">
        <v>14</v>
      </c>
      <c r="B351" s="170" t="s">
        <v>967</v>
      </c>
      <c r="C351" s="171" t="s">
        <v>968</v>
      </c>
      <c r="D351" s="170" t="s">
        <v>1</v>
      </c>
      <c r="E351" s="170">
        <v>0.2</v>
      </c>
      <c r="F351" s="172">
        <v>227.24</v>
      </c>
      <c r="G351" s="172">
        <v>232.74</v>
      </c>
      <c r="H351" s="172">
        <v>459.98</v>
      </c>
      <c r="I351" s="172">
        <f t="shared" si="47"/>
        <v>91.996000000000009</v>
      </c>
    </row>
    <row r="352" spans="1:9" ht="30" x14ac:dyDescent="0.2">
      <c r="A352" s="121" t="s">
        <v>15</v>
      </c>
      <c r="B352" s="170" t="s">
        <v>973</v>
      </c>
      <c r="C352" s="171" t="s">
        <v>974</v>
      </c>
      <c r="D352" s="170" t="s">
        <v>2</v>
      </c>
      <c r="E352" s="170">
        <v>1</v>
      </c>
      <c r="F352" s="172">
        <v>584.57000000000005</v>
      </c>
      <c r="G352" s="172">
        <v>375.9</v>
      </c>
      <c r="H352" s="172">
        <v>960.47</v>
      </c>
      <c r="I352" s="172">
        <f t="shared" si="47"/>
        <v>960.47</v>
      </c>
    </row>
    <row r="353" spans="1:9" ht="15" x14ac:dyDescent="0.2">
      <c r="A353" s="121" t="s">
        <v>16</v>
      </c>
      <c r="B353" s="170" t="s">
        <v>975</v>
      </c>
      <c r="C353" s="171" t="s">
        <v>976</v>
      </c>
      <c r="D353" s="170" t="s">
        <v>2</v>
      </c>
      <c r="E353" s="170">
        <v>1</v>
      </c>
      <c r="F353" s="172">
        <v>733.33</v>
      </c>
      <c r="G353" s="172">
        <v>0</v>
      </c>
      <c r="H353" s="172">
        <v>733.33</v>
      </c>
      <c r="I353" s="172">
        <f t="shared" si="47"/>
        <v>733.33</v>
      </c>
    </row>
    <row r="354" spans="1:9" ht="15" x14ac:dyDescent="0.2">
      <c r="A354" s="121" t="s">
        <v>18</v>
      </c>
      <c r="B354" s="170" t="s">
        <v>969</v>
      </c>
      <c r="C354" s="171" t="s">
        <v>970</v>
      </c>
      <c r="D354" s="170" t="s">
        <v>1</v>
      </c>
      <c r="E354" s="170">
        <v>1</v>
      </c>
      <c r="F354" s="172">
        <v>10.79</v>
      </c>
      <c r="G354" s="172">
        <v>49.6</v>
      </c>
      <c r="H354" s="172">
        <v>60.39</v>
      </c>
      <c r="I354" s="172">
        <f t="shared" si="47"/>
        <v>60.39</v>
      </c>
    </row>
    <row r="355" spans="1:9" ht="15" x14ac:dyDescent="0.2">
      <c r="A355" s="121" t="s">
        <v>617</v>
      </c>
      <c r="B355" s="170" t="s">
        <v>975</v>
      </c>
      <c r="C355" s="171" t="s">
        <v>976</v>
      </c>
      <c r="D355" s="170" t="s">
        <v>2</v>
      </c>
      <c r="E355" s="170">
        <v>1</v>
      </c>
      <c r="F355" s="172">
        <v>733.33</v>
      </c>
      <c r="G355" s="172">
        <v>0</v>
      </c>
      <c r="H355" s="172">
        <v>733.33</v>
      </c>
      <c r="I355" s="172">
        <f t="shared" si="47"/>
        <v>733.33</v>
      </c>
    </row>
    <row r="356" spans="1:9" ht="15" x14ac:dyDescent="0.2">
      <c r="A356" s="387">
        <v>3</v>
      </c>
      <c r="B356" s="388"/>
      <c r="C356" s="391" t="s">
        <v>981</v>
      </c>
      <c r="D356" s="388"/>
      <c r="E356" s="388"/>
      <c r="F356" s="390"/>
      <c r="G356" s="390"/>
      <c r="H356" s="390"/>
      <c r="I356" s="390"/>
    </row>
    <row r="357" spans="1:9" ht="30" x14ac:dyDescent="0.2">
      <c r="A357" s="121" t="s">
        <v>27</v>
      </c>
      <c r="B357" s="170" t="s">
        <v>965</v>
      </c>
      <c r="C357" s="171" t="s">
        <v>966</v>
      </c>
      <c r="D357" s="170" t="s">
        <v>1</v>
      </c>
      <c r="E357" s="170">
        <v>1</v>
      </c>
      <c r="F357" s="172">
        <v>0</v>
      </c>
      <c r="G357" s="172">
        <v>44.28</v>
      </c>
      <c r="H357" s="172">
        <v>44.28</v>
      </c>
      <c r="I357" s="172">
        <f>H357*E357</f>
        <v>44.28</v>
      </c>
    </row>
    <row r="358" spans="1:9" ht="30" x14ac:dyDescent="0.2">
      <c r="A358" s="121" t="s">
        <v>28</v>
      </c>
      <c r="B358" s="170" t="s">
        <v>541</v>
      </c>
      <c r="C358" s="171" t="s">
        <v>542</v>
      </c>
      <c r="D358" s="170" t="s">
        <v>3</v>
      </c>
      <c r="E358" s="170">
        <v>20</v>
      </c>
      <c r="F358" s="172">
        <v>13.65</v>
      </c>
      <c r="G358" s="172">
        <v>39.94</v>
      </c>
      <c r="H358" s="172">
        <v>53.59</v>
      </c>
      <c r="I358" s="172">
        <f t="shared" ref="I358:I361" si="48">H358*E358</f>
        <v>1071.8000000000002</v>
      </c>
    </row>
    <row r="359" spans="1:9" ht="15" x14ac:dyDescent="0.2">
      <c r="A359" s="121" t="s">
        <v>29</v>
      </c>
      <c r="B359" s="170" t="s">
        <v>983</v>
      </c>
      <c r="C359" s="171" t="s">
        <v>984</v>
      </c>
      <c r="D359" s="170" t="s">
        <v>0</v>
      </c>
      <c r="E359" s="170">
        <v>10</v>
      </c>
      <c r="F359" s="172">
        <v>59.42</v>
      </c>
      <c r="G359" s="172">
        <v>85.78</v>
      </c>
      <c r="H359" s="172">
        <v>145.19999999999999</v>
      </c>
      <c r="I359" s="172">
        <f t="shared" si="48"/>
        <v>1452</v>
      </c>
    </row>
    <row r="360" spans="1:9" ht="30" x14ac:dyDescent="0.2">
      <c r="A360" s="121" t="s">
        <v>30</v>
      </c>
      <c r="B360" s="170" t="s">
        <v>973</v>
      </c>
      <c r="C360" s="171" t="s">
        <v>974</v>
      </c>
      <c r="D360" s="170" t="s">
        <v>2</v>
      </c>
      <c r="E360" s="170">
        <v>1</v>
      </c>
      <c r="F360" s="172">
        <v>584.57000000000005</v>
      </c>
      <c r="G360" s="172">
        <v>375.9</v>
      </c>
      <c r="H360" s="172">
        <v>960.47</v>
      </c>
      <c r="I360" s="172">
        <f t="shared" si="48"/>
        <v>960.47</v>
      </c>
    </row>
    <row r="361" spans="1:9" ht="15" x14ac:dyDescent="0.2">
      <c r="A361" s="121" t="s">
        <v>56</v>
      </c>
      <c r="B361" s="170" t="s">
        <v>975</v>
      </c>
      <c r="C361" s="171" t="s">
        <v>976</v>
      </c>
      <c r="D361" s="170" t="s">
        <v>2</v>
      </c>
      <c r="E361" s="170">
        <v>1</v>
      </c>
      <c r="F361" s="172">
        <v>733.33</v>
      </c>
      <c r="G361" s="172">
        <v>0</v>
      </c>
      <c r="H361" s="172">
        <v>733.33</v>
      </c>
      <c r="I361" s="172">
        <f t="shared" si="48"/>
        <v>733.33</v>
      </c>
    </row>
    <row r="362" spans="1:9" ht="15" x14ac:dyDescent="0.2">
      <c r="A362" s="387">
        <v>4</v>
      </c>
      <c r="B362" s="388"/>
      <c r="C362" s="389" t="s">
        <v>982</v>
      </c>
      <c r="D362" s="388"/>
      <c r="E362" s="388"/>
      <c r="F362" s="390"/>
      <c r="G362" s="390"/>
      <c r="H362" s="390"/>
      <c r="I362" s="390"/>
    </row>
    <row r="363" spans="1:9" ht="15" x14ac:dyDescent="0.2">
      <c r="A363" s="121" t="s">
        <v>31</v>
      </c>
      <c r="B363" s="170" t="s">
        <v>769</v>
      </c>
      <c r="C363" s="171" t="s">
        <v>770</v>
      </c>
      <c r="D363" s="170" t="s">
        <v>2</v>
      </c>
      <c r="E363" s="170">
        <v>2</v>
      </c>
      <c r="F363" s="172">
        <v>244.09</v>
      </c>
      <c r="G363" s="172">
        <v>36.31</v>
      </c>
      <c r="H363" s="172">
        <v>280.39999999999998</v>
      </c>
      <c r="I363" s="172">
        <f t="shared" ref="I363:I366" si="49">H363*E363</f>
        <v>560.79999999999995</v>
      </c>
    </row>
    <row r="364" spans="1:9" ht="15" x14ac:dyDescent="0.2">
      <c r="A364" s="121" t="s">
        <v>57</v>
      </c>
      <c r="B364" s="170" t="s">
        <v>771</v>
      </c>
      <c r="C364" s="171" t="s">
        <v>772</v>
      </c>
      <c r="D364" s="170" t="s">
        <v>2</v>
      </c>
      <c r="E364" s="170">
        <v>5</v>
      </c>
      <c r="F364" s="172">
        <v>0</v>
      </c>
      <c r="G364" s="172">
        <v>4.43</v>
      </c>
      <c r="H364" s="172">
        <v>4.43</v>
      </c>
      <c r="I364" s="172">
        <f t="shared" si="49"/>
        <v>22.15</v>
      </c>
    </row>
    <row r="365" spans="1:9" ht="15" x14ac:dyDescent="0.2">
      <c r="A365" s="121" t="s">
        <v>58</v>
      </c>
      <c r="B365" s="170" t="s">
        <v>773</v>
      </c>
      <c r="C365" s="171" t="s">
        <v>774</v>
      </c>
      <c r="D365" s="170" t="s">
        <v>1</v>
      </c>
      <c r="E365" s="170">
        <v>5</v>
      </c>
      <c r="F365" s="172">
        <v>116.62</v>
      </c>
      <c r="G365" s="172">
        <v>0</v>
      </c>
      <c r="H365" s="172">
        <v>116.62</v>
      </c>
      <c r="I365" s="172">
        <f t="shared" si="49"/>
        <v>583.1</v>
      </c>
    </row>
    <row r="366" spans="1:9" ht="15" x14ac:dyDescent="0.2">
      <c r="A366" s="121" t="s">
        <v>132</v>
      </c>
      <c r="B366" s="170" t="s">
        <v>775</v>
      </c>
      <c r="C366" s="171" t="s">
        <v>776</v>
      </c>
      <c r="D366" s="170" t="s">
        <v>1</v>
      </c>
      <c r="E366" s="170">
        <v>5</v>
      </c>
      <c r="F366" s="172">
        <v>0</v>
      </c>
      <c r="G366" s="172">
        <v>45.59</v>
      </c>
      <c r="H366" s="172">
        <v>45.59</v>
      </c>
      <c r="I366" s="172">
        <f t="shared" si="49"/>
        <v>227.95000000000002</v>
      </c>
    </row>
    <row r="367" spans="1:9" ht="15" x14ac:dyDescent="0.2">
      <c r="A367" s="261">
        <v>14</v>
      </c>
      <c r="B367" s="262"/>
      <c r="C367" s="263" t="s">
        <v>994</v>
      </c>
      <c r="D367" s="264"/>
      <c r="E367" s="265"/>
      <c r="F367" s="265"/>
      <c r="G367" s="265"/>
      <c r="H367" s="265"/>
      <c r="I367" s="266">
        <f>SUM(I369:I394)</f>
        <v>23810.132000000005</v>
      </c>
    </row>
    <row r="368" spans="1:9" ht="15" x14ac:dyDescent="0.2">
      <c r="A368" s="387">
        <v>1</v>
      </c>
      <c r="B368" s="388"/>
      <c r="C368" s="389" t="s">
        <v>979</v>
      </c>
      <c r="D368" s="388"/>
      <c r="E368" s="388"/>
      <c r="F368" s="390"/>
      <c r="G368" s="390"/>
      <c r="H368" s="390"/>
      <c r="I368" s="390"/>
    </row>
    <row r="369" spans="1:9" ht="30" x14ac:dyDescent="0.2">
      <c r="A369" s="121" t="s">
        <v>6</v>
      </c>
      <c r="B369" s="170" t="s">
        <v>1008</v>
      </c>
      <c r="C369" s="171" t="s">
        <v>1009</v>
      </c>
      <c r="D369" s="170" t="s">
        <v>2</v>
      </c>
      <c r="E369" s="170">
        <v>1</v>
      </c>
      <c r="F369" s="172">
        <v>3910.55</v>
      </c>
      <c r="G369" s="172">
        <v>1706.22</v>
      </c>
      <c r="H369" s="172">
        <v>5616.77</v>
      </c>
      <c r="I369" s="172">
        <f>H369*E369</f>
        <v>5616.77</v>
      </c>
    </row>
    <row r="370" spans="1:9" ht="30" x14ac:dyDescent="0.2">
      <c r="A370" s="121" t="s">
        <v>7</v>
      </c>
      <c r="B370" s="170" t="s">
        <v>965</v>
      </c>
      <c r="C370" s="171" t="s">
        <v>966</v>
      </c>
      <c r="D370" s="170" t="s">
        <v>1</v>
      </c>
      <c r="E370" s="170">
        <v>1</v>
      </c>
      <c r="F370" s="172">
        <v>0</v>
      </c>
      <c r="G370" s="172">
        <v>44.28</v>
      </c>
      <c r="H370" s="172">
        <v>44.28</v>
      </c>
      <c r="I370" s="172">
        <f t="shared" ref="I370:I375" si="50">H370*E370</f>
        <v>44.28</v>
      </c>
    </row>
    <row r="371" spans="1:9" ht="15" x14ac:dyDescent="0.2">
      <c r="A371" s="121" t="s">
        <v>8</v>
      </c>
      <c r="B371" s="170" t="s">
        <v>967</v>
      </c>
      <c r="C371" s="171" t="s">
        <v>968</v>
      </c>
      <c r="D371" s="170" t="s">
        <v>1</v>
      </c>
      <c r="E371" s="170">
        <v>0.2</v>
      </c>
      <c r="F371" s="172">
        <v>227.24</v>
      </c>
      <c r="G371" s="172">
        <v>232.74</v>
      </c>
      <c r="H371" s="172">
        <v>459.98</v>
      </c>
      <c r="I371" s="172">
        <f t="shared" si="50"/>
        <v>91.996000000000009</v>
      </c>
    </row>
    <row r="372" spans="1:9" ht="30" x14ac:dyDescent="0.2">
      <c r="A372" s="121" t="s">
        <v>35</v>
      </c>
      <c r="B372" s="170" t="s">
        <v>973</v>
      </c>
      <c r="C372" s="171" t="s">
        <v>974</v>
      </c>
      <c r="D372" s="170" t="s">
        <v>2</v>
      </c>
      <c r="E372" s="170">
        <v>1</v>
      </c>
      <c r="F372" s="172">
        <v>584.57000000000005</v>
      </c>
      <c r="G372" s="172">
        <v>375.9</v>
      </c>
      <c r="H372" s="172">
        <v>960.47</v>
      </c>
      <c r="I372" s="172">
        <f t="shared" si="50"/>
        <v>960.47</v>
      </c>
    </row>
    <row r="373" spans="1:9" ht="15" x14ac:dyDescent="0.2">
      <c r="A373" s="121" t="s">
        <v>36</v>
      </c>
      <c r="B373" s="170" t="s">
        <v>975</v>
      </c>
      <c r="C373" s="171" t="s">
        <v>976</v>
      </c>
      <c r="D373" s="170" t="s">
        <v>2</v>
      </c>
      <c r="E373" s="170">
        <v>1</v>
      </c>
      <c r="F373" s="172">
        <v>733.33</v>
      </c>
      <c r="G373" s="172">
        <v>0</v>
      </c>
      <c r="H373" s="172">
        <v>733.33</v>
      </c>
      <c r="I373" s="172">
        <f t="shared" si="50"/>
        <v>733.33</v>
      </c>
    </row>
    <row r="374" spans="1:9" ht="15" x14ac:dyDescent="0.2">
      <c r="A374" s="121" t="s">
        <v>624</v>
      </c>
      <c r="B374" s="170" t="s">
        <v>969</v>
      </c>
      <c r="C374" s="171" t="s">
        <v>970</v>
      </c>
      <c r="D374" s="170" t="s">
        <v>1</v>
      </c>
      <c r="E374" s="170">
        <v>1</v>
      </c>
      <c r="F374" s="172">
        <v>10.79</v>
      </c>
      <c r="G374" s="172">
        <v>49.6</v>
      </c>
      <c r="H374" s="172">
        <v>60.39</v>
      </c>
      <c r="I374" s="172">
        <f t="shared" si="50"/>
        <v>60.39</v>
      </c>
    </row>
    <row r="375" spans="1:9" ht="30" x14ac:dyDescent="0.2">
      <c r="A375" s="121" t="s">
        <v>627</v>
      </c>
      <c r="B375" s="170" t="s">
        <v>541</v>
      </c>
      <c r="C375" s="171" t="s">
        <v>542</v>
      </c>
      <c r="D375" s="170" t="s">
        <v>3</v>
      </c>
      <c r="E375" s="170">
        <v>20</v>
      </c>
      <c r="F375" s="172">
        <v>13.65</v>
      </c>
      <c r="G375" s="172">
        <v>39.94</v>
      </c>
      <c r="H375" s="172">
        <v>53.59</v>
      </c>
      <c r="I375" s="172">
        <f t="shared" si="50"/>
        <v>1071.8000000000002</v>
      </c>
    </row>
    <row r="376" spans="1:9" ht="15" x14ac:dyDescent="0.2">
      <c r="A376" s="387">
        <v>2</v>
      </c>
      <c r="B376" s="388"/>
      <c r="C376" s="389" t="s">
        <v>980</v>
      </c>
      <c r="D376" s="388"/>
      <c r="E376" s="388"/>
      <c r="F376" s="390"/>
      <c r="G376" s="390"/>
      <c r="H376" s="390"/>
      <c r="I376" s="390"/>
    </row>
    <row r="377" spans="1:9" ht="30" x14ac:dyDescent="0.2">
      <c r="A377" s="121" t="s">
        <v>12</v>
      </c>
      <c r="B377" s="170" t="s">
        <v>1010</v>
      </c>
      <c r="C377" s="171" t="s">
        <v>1011</v>
      </c>
      <c r="D377" s="170" t="s">
        <v>2</v>
      </c>
      <c r="E377" s="170">
        <v>1</v>
      </c>
      <c r="F377" s="172">
        <v>3244.69</v>
      </c>
      <c r="G377" s="172">
        <v>3706.73</v>
      </c>
      <c r="H377" s="172">
        <v>6951.42</v>
      </c>
      <c r="I377" s="172">
        <f>H377*E377</f>
        <v>6951.42</v>
      </c>
    </row>
    <row r="378" spans="1:9" ht="30" x14ac:dyDescent="0.2">
      <c r="A378" s="121" t="s">
        <v>13</v>
      </c>
      <c r="B378" s="170" t="s">
        <v>965</v>
      </c>
      <c r="C378" s="171" t="s">
        <v>966</v>
      </c>
      <c r="D378" s="170" t="s">
        <v>1</v>
      </c>
      <c r="E378" s="170">
        <v>1</v>
      </c>
      <c r="F378" s="172">
        <v>0</v>
      </c>
      <c r="G378" s="172">
        <v>44.28</v>
      </c>
      <c r="H378" s="172">
        <v>44.28</v>
      </c>
      <c r="I378" s="172">
        <f t="shared" ref="I378:I383" si="51">H378*E378</f>
        <v>44.28</v>
      </c>
    </row>
    <row r="379" spans="1:9" ht="15" x14ac:dyDescent="0.2">
      <c r="A379" s="121" t="s">
        <v>14</v>
      </c>
      <c r="B379" s="170" t="s">
        <v>967</v>
      </c>
      <c r="C379" s="171" t="s">
        <v>968</v>
      </c>
      <c r="D379" s="170" t="s">
        <v>1</v>
      </c>
      <c r="E379" s="170">
        <v>0.2</v>
      </c>
      <c r="F379" s="172">
        <v>227.24</v>
      </c>
      <c r="G379" s="172">
        <v>232.74</v>
      </c>
      <c r="H379" s="172">
        <v>459.98</v>
      </c>
      <c r="I379" s="172">
        <f t="shared" si="51"/>
        <v>91.996000000000009</v>
      </c>
    </row>
    <row r="380" spans="1:9" ht="30" x14ac:dyDescent="0.2">
      <c r="A380" s="121" t="s">
        <v>15</v>
      </c>
      <c r="B380" s="170" t="s">
        <v>973</v>
      </c>
      <c r="C380" s="171" t="s">
        <v>974</v>
      </c>
      <c r="D380" s="170" t="s">
        <v>2</v>
      </c>
      <c r="E380" s="170">
        <v>1</v>
      </c>
      <c r="F380" s="172">
        <v>584.57000000000005</v>
      </c>
      <c r="G380" s="172">
        <v>375.9</v>
      </c>
      <c r="H380" s="172">
        <v>960.47</v>
      </c>
      <c r="I380" s="172">
        <f t="shared" si="51"/>
        <v>960.47</v>
      </c>
    </row>
    <row r="381" spans="1:9" ht="15" x14ac:dyDescent="0.2">
      <c r="A381" s="121" t="s">
        <v>16</v>
      </c>
      <c r="B381" s="170" t="s">
        <v>975</v>
      </c>
      <c r="C381" s="171" t="s">
        <v>976</v>
      </c>
      <c r="D381" s="170" t="s">
        <v>2</v>
      </c>
      <c r="E381" s="170">
        <v>1</v>
      </c>
      <c r="F381" s="172">
        <v>733.33</v>
      </c>
      <c r="G381" s="172">
        <v>0</v>
      </c>
      <c r="H381" s="172">
        <v>733.33</v>
      </c>
      <c r="I381" s="172">
        <f t="shared" si="51"/>
        <v>733.33</v>
      </c>
    </row>
    <row r="382" spans="1:9" ht="15" x14ac:dyDescent="0.2">
      <c r="A382" s="121" t="s">
        <v>18</v>
      </c>
      <c r="B382" s="170" t="s">
        <v>969</v>
      </c>
      <c r="C382" s="171" t="s">
        <v>970</v>
      </c>
      <c r="D382" s="170" t="s">
        <v>1</v>
      </c>
      <c r="E382" s="170">
        <v>1</v>
      </c>
      <c r="F382" s="172">
        <v>10.79</v>
      </c>
      <c r="G382" s="172">
        <v>49.6</v>
      </c>
      <c r="H382" s="172">
        <v>60.39</v>
      </c>
      <c r="I382" s="172">
        <f t="shared" si="51"/>
        <v>60.39</v>
      </c>
    </row>
    <row r="383" spans="1:9" ht="15" x14ac:dyDescent="0.2">
      <c r="A383" s="121" t="s">
        <v>617</v>
      </c>
      <c r="B383" s="170" t="s">
        <v>975</v>
      </c>
      <c r="C383" s="171" t="s">
        <v>976</v>
      </c>
      <c r="D383" s="170" t="s">
        <v>2</v>
      </c>
      <c r="E383" s="170">
        <v>1</v>
      </c>
      <c r="F383" s="172">
        <v>733.33</v>
      </c>
      <c r="G383" s="172">
        <v>0</v>
      </c>
      <c r="H383" s="172">
        <v>733.33</v>
      </c>
      <c r="I383" s="172">
        <f t="shared" si="51"/>
        <v>733.33</v>
      </c>
    </row>
    <row r="384" spans="1:9" ht="15" x14ac:dyDescent="0.2">
      <c r="A384" s="387">
        <v>3</v>
      </c>
      <c r="B384" s="388"/>
      <c r="C384" s="391" t="s">
        <v>981</v>
      </c>
      <c r="D384" s="388"/>
      <c r="E384" s="388"/>
      <c r="F384" s="390"/>
      <c r="G384" s="390"/>
      <c r="H384" s="390"/>
      <c r="I384" s="390"/>
    </row>
    <row r="385" spans="1:9" ht="30" x14ac:dyDescent="0.2">
      <c r="A385" s="121" t="s">
        <v>27</v>
      </c>
      <c r="B385" s="170" t="s">
        <v>965</v>
      </c>
      <c r="C385" s="171" t="s">
        <v>966</v>
      </c>
      <c r="D385" s="170" t="s">
        <v>1</v>
      </c>
      <c r="E385" s="170">
        <v>1</v>
      </c>
      <c r="F385" s="172">
        <v>0</v>
      </c>
      <c r="G385" s="172">
        <v>44.28</v>
      </c>
      <c r="H385" s="172">
        <v>44.28</v>
      </c>
      <c r="I385" s="172">
        <f>H385*E385</f>
        <v>44.28</v>
      </c>
    </row>
    <row r="386" spans="1:9" ht="30" x14ac:dyDescent="0.2">
      <c r="A386" s="121" t="s">
        <v>28</v>
      </c>
      <c r="B386" s="170" t="s">
        <v>541</v>
      </c>
      <c r="C386" s="171" t="s">
        <v>542</v>
      </c>
      <c r="D386" s="170" t="s">
        <v>3</v>
      </c>
      <c r="E386" s="170">
        <v>20</v>
      </c>
      <c r="F386" s="172">
        <v>13.65</v>
      </c>
      <c r="G386" s="172">
        <v>39.94</v>
      </c>
      <c r="H386" s="172">
        <v>53.59</v>
      </c>
      <c r="I386" s="172">
        <f t="shared" ref="I386:I389" si="52">H386*E386</f>
        <v>1071.8000000000002</v>
      </c>
    </row>
    <row r="387" spans="1:9" ht="15" x14ac:dyDescent="0.2">
      <c r="A387" s="121" t="s">
        <v>29</v>
      </c>
      <c r="B387" s="170" t="s">
        <v>983</v>
      </c>
      <c r="C387" s="171" t="s">
        <v>984</v>
      </c>
      <c r="D387" s="170" t="s">
        <v>0</v>
      </c>
      <c r="E387" s="170">
        <v>10</v>
      </c>
      <c r="F387" s="172">
        <v>59.42</v>
      </c>
      <c r="G387" s="172">
        <v>85.78</v>
      </c>
      <c r="H387" s="172">
        <v>145.19999999999999</v>
      </c>
      <c r="I387" s="172">
        <f t="shared" si="52"/>
        <v>1452</v>
      </c>
    </row>
    <row r="388" spans="1:9" ht="30" x14ac:dyDescent="0.2">
      <c r="A388" s="121" t="s">
        <v>30</v>
      </c>
      <c r="B388" s="170" t="s">
        <v>973</v>
      </c>
      <c r="C388" s="171" t="s">
        <v>974</v>
      </c>
      <c r="D388" s="170" t="s">
        <v>2</v>
      </c>
      <c r="E388" s="170">
        <v>1</v>
      </c>
      <c r="F388" s="172">
        <v>584.57000000000005</v>
      </c>
      <c r="G388" s="172">
        <v>375.9</v>
      </c>
      <c r="H388" s="172">
        <v>960.47</v>
      </c>
      <c r="I388" s="172">
        <f t="shared" si="52"/>
        <v>960.47</v>
      </c>
    </row>
    <row r="389" spans="1:9" ht="15" x14ac:dyDescent="0.2">
      <c r="A389" s="121" t="s">
        <v>56</v>
      </c>
      <c r="B389" s="170" t="s">
        <v>975</v>
      </c>
      <c r="C389" s="171" t="s">
        <v>976</v>
      </c>
      <c r="D389" s="170" t="s">
        <v>2</v>
      </c>
      <c r="E389" s="170">
        <v>1</v>
      </c>
      <c r="F389" s="172">
        <v>733.33</v>
      </c>
      <c r="G389" s="172">
        <v>0</v>
      </c>
      <c r="H389" s="172">
        <v>733.33</v>
      </c>
      <c r="I389" s="172">
        <f t="shared" si="52"/>
        <v>733.33</v>
      </c>
    </row>
    <row r="390" spans="1:9" ht="15" x14ac:dyDescent="0.2">
      <c r="A390" s="387">
        <v>4</v>
      </c>
      <c r="B390" s="388"/>
      <c r="C390" s="389" t="s">
        <v>982</v>
      </c>
      <c r="D390" s="388"/>
      <c r="E390" s="388"/>
      <c r="F390" s="390"/>
      <c r="G390" s="390"/>
      <c r="H390" s="390"/>
      <c r="I390" s="390"/>
    </row>
    <row r="391" spans="1:9" ht="15" x14ac:dyDescent="0.2">
      <c r="A391" s="121" t="s">
        <v>31</v>
      </c>
      <c r="B391" s="170" t="s">
        <v>769</v>
      </c>
      <c r="C391" s="171" t="s">
        <v>770</v>
      </c>
      <c r="D391" s="170" t="s">
        <v>2</v>
      </c>
      <c r="E391" s="170">
        <v>2</v>
      </c>
      <c r="F391" s="172">
        <v>244.09</v>
      </c>
      <c r="G391" s="172">
        <v>36.31</v>
      </c>
      <c r="H391" s="172">
        <v>280.39999999999998</v>
      </c>
      <c r="I391" s="172">
        <f t="shared" ref="I391:I394" si="53">E391*H391</f>
        <v>560.79999999999995</v>
      </c>
    </row>
    <row r="392" spans="1:9" ht="15" x14ac:dyDescent="0.2">
      <c r="A392" s="121" t="s">
        <v>57</v>
      </c>
      <c r="B392" s="170" t="s">
        <v>771</v>
      </c>
      <c r="C392" s="171" t="s">
        <v>772</v>
      </c>
      <c r="D392" s="170" t="s">
        <v>2</v>
      </c>
      <c r="E392" s="170">
        <v>5</v>
      </c>
      <c r="F392" s="172">
        <v>0</v>
      </c>
      <c r="G392" s="172">
        <v>4.43</v>
      </c>
      <c r="H392" s="172">
        <v>4.43</v>
      </c>
      <c r="I392" s="172">
        <f t="shared" si="53"/>
        <v>22.15</v>
      </c>
    </row>
    <row r="393" spans="1:9" ht="15" x14ac:dyDescent="0.2">
      <c r="A393" s="121" t="s">
        <v>58</v>
      </c>
      <c r="B393" s="170" t="s">
        <v>773</v>
      </c>
      <c r="C393" s="171" t="s">
        <v>774</v>
      </c>
      <c r="D393" s="170" t="s">
        <v>1</v>
      </c>
      <c r="E393" s="170">
        <v>5</v>
      </c>
      <c r="F393" s="172">
        <v>116.62</v>
      </c>
      <c r="G393" s="172">
        <v>0</v>
      </c>
      <c r="H393" s="172">
        <v>116.62</v>
      </c>
      <c r="I393" s="172">
        <f t="shared" si="53"/>
        <v>583.1</v>
      </c>
    </row>
    <row r="394" spans="1:9" ht="15" x14ac:dyDescent="0.2">
      <c r="A394" s="121" t="s">
        <v>132</v>
      </c>
      <c r="B394" s="170" t="s">
        <v>775</v>
      </c>
      <c r="C394" s="171" t="s">
        <v>776</v>
      </c>
      <c r="D394" s="170" t="s">
        <v>1</v>
      </c>
      <c r="E394" s="170">
        <v>5</v>
      </c>
      <c r="F394" s="172">
        <v>0</v>
      </c>
      <c r="G394" s="172">
        <v>45.59</v>
      </c>
      <c r="H394" s="172">
        <v>45.59</v>
      </c>
      <c r="I394" s="172">
        <f t="shared" si="53"/>
        <v>227.95000000000002</v>
      </c>
    </row>
    <row r="395" spans="1:9" ht="15" x14ac:dyDescent="0.2">
      <c r="A395" s="261">
        <v>15</v>
      </c>
      <c r="B395" s="262"/>
      <c r="C395" s="263" t="s">
        <v>995</v>
      </c>
      <c r="D395" s="264"/>
      <c r="E395" s="265"/>
      <c r="F395" s="265"/>
      <c r="G395" s="265"/>
      <c r="H395" s="265"/>
      <c r="I395" s="266">
        <f>SUM(I397:I422)</f>
        <v>18306.581999999999</v>
      </c>
    </row>
    <row r="396" spans="1:9" ht="15" x14ac:dyDescent="0.2">
      <c r="A396" s="387">
        <v>1</v>
      </c>
      <c r="B396" s="388"/>
      <c r="C396" s="389" t="s">
        <v>979</v>
      </c>
      <c r="D396" s="388"/>
      <c r="E396" s="388"/>
      <c r="F396" s="390"/>
      <c r="G396" s="390"/>
      <c r="H396" s="390"/>
      <c r="I396" s="390"/>
    </row>
    <row r="397" spans="1:9" ht="30" x14ac:dyDescent="0.2">
      <c r="A397" s="121" t="s">
        <v>6</v>
      </c>
      <c r="B397" s="170" t="s">
        <v>971</v>
      </c>
      <c r="C397" s="171" t="s">
        <v>972</v>
      </c>
      <c r="D397" s="170" t="s">
        <v>2</v>
      </c>
      <c r="E397" s="170">
        <v>1</v>
      </c>
      <c r="F397" s="172">
        <v>1519.9</v>
      </c>
      <c r="G397" s="172">
        <v>1142.5999999999999</v>
      </c>
      <c r="H397" s="172">
        <v>2662.5</v>
      </c>
      <c r="I397" s="172">
        <f>H397*E397</f>
        <v>2662.5</v>
      </c>
    </row>
    <row r="398" spans="1:9" ht="30" x14ac:dyDescent="0.2">
      <c r="A398" s="121" t="s">
        <v>7</v>
      </c>
      <c r="B398" s="170" t="s">
        <v>965</v>
      </c>
      <c r="C398" s="171" t="s">
        <v>966</v>
      </c>
      <c r="D398" s="170" t="s">
        <v>1</v>
      </c>
      <c r="E398" s="170">
        <v>1</v>
      </c>
      <c r="F398" s="172">
        <v>0</v>
      </c>
      <c r="G398" s="172">
        <v>44.28</v>
      </c>
      <c r="H398" s="172">
        <v>44.28</v>
      </c>
      <c r="I398" s="172">
        <f t="shared" ref="I398:I403" si="54">H398*E398</f>
        <v>44.28</v>
      </c>
    </row>
    <row r="399" spans="1:9" ht="15" x14ac:dyDescent="0.2">
      <c r="A399" s="121" t="s">
        <v>8</v>
      </c>
      <c r="B399" s="170" t="s">
        <v>967</v>
      </c>
      <c r="C399" s="171" t="s">
        <v>968</v>
      </c>
      <c r="D399" s="170" t="s">
        <v>1</v>
      </c>
      <c r="E399" s="170">
        <v>0.2</v>
      </c>
      <c r="F399" s="172">
        <v>227.24</v>
      </c>
      <c r="G399" s="172">
        <v>232.74</v>
      </c>
      <c r="H399" s="172">
        <v>459.98</v>
      </c>
      <c r="I399" s="172">
        <f t="shared" si="54"/>
        <v>91.996000000000009</v>
      </c>
    </row>
    <row r="400" spans="1:9" ht="30" x14ac:dyDescent="0.2">
      <c r="A400" s="121" t="s">
        <v>35</v>
      </c>
      <c r="B400" s="170" t="s">
        <v>973</v>
      </c>
      <c r="C400" s="171" t="s">
        <v>974</v>
      </c>
      <c r="D400" s="170" t="s">
        <v>2</v>
      </c>
      <c r="E400" s="170">
        <v>1</v>
      </c>
      <c r="F400" s="172">
        <v>584.57000000000005</v>
      </c>
      <c r="G400" s="172">
        <v>375.9</v>
      </c>
      <c r="H400" s="172">
        <v>960.47</v>
      </c>
      <c r="I400" s="172">
        <f t="shared" si="54"/>
        <v>960.47</v>
      </c>
    </row>
    <row r="401" spans="1:9" ht="15" x14ac:dyDescent="0.2">
      <c r="A401" s="121" t="s">
        <v>36</v>
      </c>
      <c r="B401" s="170" t="s">
        <v>975</v>
      </c>
      <c r="C401" s="171" t="s">
        <v>976</v>
      </c>
      <c r="D401" s="170" t="s">
        <v>2</v>
      </c>
      <c r="E401" s="170">
        <v>1</v>
      </c>
      <c r="F401" s="172">
        <v>733.33</v>
      </c>
      <c r="G401" s="172">
        <v>0</v>
      </c>
      <c r="H401" s="172">
        <v>733.33</v>
      </c>
      <c r="I401" s="172">
        <f t="shared" si="54"/>
        <v>733.33</v>
      </c>
    </row>
    <row r="402" spans="1:9" ht="15" x14ac:dyDescent="0.2">
      <c r="A402" s="121" t="s">
        <v>624</v>
      </c>
      <c r="B402" s="170" t="s">
        <v>969</v>
      </c>
      <c r="C402" s="171" t="s">
        <v>970</v>
      </c>
      <c r="D402" s="170" t="s">
        <v>1</v>
      </c>
      <c r="E402" s="170">
        <v>1</v>
      </c>
      <c r="F402" s="172">
        <v>10.79</v>
      </c>
      <c r="G402" s="172">
        <v>49.6</v>
      </c>
      <c r="H402" s="172">
        <v>60.39</v>
      </c>
      <c r="I402" s="172">
        <f t="shared" si="54"/>
        <v>60.39</v>
      </c>
    </row>
    <row r="403" spans="1:9" ht="30" x14ac:dyDescent="0.2">
      <c r="A403" s="121" t="s">
        <v>627</v>
      </c>
      <c r="B403" s="170" t="s">
        <v>541</v>
      </c>
      <c r="C403" s="171" t="s">
        <v>542</v>
      </c>
      <c r="D403" s="170" t="s">
        <v>3</v>
      </c>
      <c r="E403" s="170">
        <v>20</v>
      </c>
      <c r="F403" s="172">
        <v>13.65</v>
      </c>
      <c r="G403" s="172">
        <v>39.94</v>
      </c>
      <c r="H403" s="172">
        <v>53.59</v>
      </c>
      <c r="I403" s="172">
        <f t="shared" si="54"/>
        <v>1071.8000000000002</v>
      </c>
    </row>
    <row r="404" spans="1:9" ht="15" x14ac:dyDescent="0.2">
      <c r="A404" s="387">
        <v>2</v>
      </c>
      <c r="B404" s="388"/>
      <c r="C404" s="389" t="s">
        <v>980</v>
      </c>
      <c r="D404" s="388"/>
      <c r="E404" s="388"/>
      <c r="F404" s="390"/>
      <c r="G404" s="390"/>
      <c r="H404" s="390"/>
      <c r="I404" s="390"/>
    </row>
    <row r="405" spans="1:9" ht="30" x14ac:dyDescent="0.2">
      <c r="A405" s="121" t="s">
        <v>12</v>
      </c>
      <c r="B405" s="170" t="s">
        <v>977</v>
      </c>
      <c r="C405" s="171" t="s">
        <v>978</v>
      </c>
      <c r="D405" s="170" t="s">
        <v>2</v>
      </c>
      <c r="E405" s="170">
        <v>1</v>
      </c>
      <c r="F405" s="172">
        <v>2120.8000000000002</v>
      </c>
      <c r="G405" s="172">
        <v>2281.34</v>
      </c>
      <c r="H405" s="172">
        <v>4402.1400000000003</v>
      </c>
      <c r="I405" s="172">
        <f t="shared" ref="I405:I411" si="55">H405*E405</f>
        <v>4402.1400000000003</v>
      </c>
    </row>
    <row r="406" spans="1:9" ht="30" x14ac:dyDescent="0.2">
      <c r="A406" s="121" t="s">
        <v>13</v>
      </c>
      <c r="B406" s="170" t="s">
        <v>965</v>
      </c>
      <c r="C406" s="171" t="s">
        <v>966</v>
      </c>
      <c r="D406" s="170" t="s">
        <v>1</v>
      </c>
      <c r="E406" s="170">
        <v>1</v>
      </c>
      <c r="F406" s="172">
        <v>0</v>
      </c>
      <c r="G406" s="172">
        <v>44.28</v>
      </c>
      <c r="H406" s="172">
        <v>44.28</v>
      </c>
      <c r="I406" s="172">
        <f t="shared" si="55"/>
        <v>44.28</v>
      </c>
    </row>
    <row r="407" spans="1:9" ht="15" x14ac:dyDescent="0.2">
      <c r="A407" s="121" t="s">
        <v>14</v>
      </c>
      <c r="B407" s="170" t="s">
        <v>967</v>
      </c>
      <c r="C407" s="171" t="s">
        <v>968</v>
      </c>
      <c r="D407" s="170" t="s">
        <v>1</v>
      </c>
      <c r="E407" s="170">
        <v>0.2</v>
      </c>
      <c r="F407" s="172">
        <v>227.24</v>
      </c>
      <c r="G407" s="172">
        <v>232.74</v>
      </c>
      <c r="H407" s="172">
        <v>459.98</v>
      </c>
      <c r="I407" s="172">
        <f t="shared" si="55"/>
        <v>91.996000000000009</v>
      </c>
    </row>
    <row r="408" spans="1:9" ht="30" x14ac:dyDescent="0.2">
      <c r="A408" s="121" t="s">
        <v>15</v>
      </c>
      <c r="B408" s="170" t="s">
        <v>973</v>
      </c>
      <c r="C408" s="171" t="s">
        <v>974</v>
      </c>
      <c r="D408" s="170" t="s">
        <v>2</v>
      </c>
      <c r="E408" s="170">
        <v>1</v>
      </c>
      <c r="F408" s="172">
        <v>584.57000000000005</v>
      </c>
      <c r="G408" s="172">
        <v>375.9</v>
      </c>
      <c r="H408" s="172">
        <v>960.47</v>
      </c>
      <c r="I408" s="172">
        <f t="shared" si="55"/>
        <v>960.47</v>
      </c>
    </row>
    <row r="409" spans="1:9" ht="15" x14ac:dyDescent="0.2">
      <c r="A409" s="121" t="s">
        <v>16</v>
      </c>
      <c r="B409" s="170" t="s">
        <v>975</v>
      </c>
      <c r="C409" s="171" t="s">
        <v>976</v>
      </c>
      <c r="D409" s="170" t="s">
        <v>2</v>
      </c>
      <c r="E409" s="170">
        <v>1</v>
      </c>
      <c r="F409" s="172">
        <v>733.33</v>
      </c>
      <c r="G409" s="172">
        <v>0</v>
      </c>
      <c r="H409" s="172">
        <v>733.33</v>
      </c>
      <c r="I409" s="172">
        <f t="shared" si="55"/>
        <v>733.33</v>
      </c>
    </row>
    <row r="410" spans="1:9" ht="15" x14ac:dyDescent="0.2">
      <c r="A410" s="121" t="s">
        <v>18</v>
      </c>
      <c r="B410" s="170" t="s">
        <v>969</v>
      </c>
      <c r="C410" s="171" t="s">
        <v>970</v>
      </c>
      <c r="D410" s="170" t="s">
        <v>1</v>
      </c>
      <c r="E410" s="170">
        <v>1</v>
      </c>
      <c r="F410" s="172">
        <v>10.79</v>
      </c>
      <c r="G410" s="172">
        <v>49.6</v>
      </c>
      <c r="H410" s="172">
        <v>60.39</v>
      </c>
      <c r="I410" s="172">
        <f t="shared" si="55"/>
        <v>60.39</v>
      </c>
    </row>
    <row r="411" spans="1:9" ht="15" x14ac:dyDescent="0.2">
      <c r="A411" s="121" t="s">
        <v>617</v>
      </c>
      <c r="B411" s="170" t="s">
        <v>975</v>
      </c>
      <c r="C411" s="171" t="s">
        <v>976</v>
      </c>
      <c r="D411" s="170" t="s">
        <v>2</v>
      </c>
      <c r="E411" s="170">
        <v>1</v>
      </c>
      <c r="F411" s="172">
        <v>733.33</v>
      </c>
      <c r="G411" s="172">
        <v>0</v>
      </c>
      <c r="H411" s="172">
        <v>733.33</v>
      </c>
      <c r="I411" s="172">
        <f t="shared" si="55"/>
        <v>733.33</v>
      </c>
    </row>
    <row r="412" spans="1:9" ht="15" x14ac:dyDescent="0.2">
      <c r="A412" s="387">
        <v>3</v>
      </c>
      <c r="B412" s="388"/>
      <c r="C412" s="391" t="s">
        <v>981</v>
      </c>
      <c r="D412" s="388"/>
      <c r="E412" s="388"/>
      <c r="F412" s="390"/>
      <c r="G412" s="390"/>
      <c r="H412" s="390"/>
      <c r="I412" s="390"/>
    </row>
    <row r="413" spans="1:9" ht="30" x14ac:dyDescent="0.2">
      <c r="A413" s="121" t="s">
        <v>27</v>
      </c>
      <c r="B413" s="170" t="s">
        <v>965</v>
      </c>
      <c r="C413" s="171" t="s">
        <v>966</v>
      </c>
      <c r="D413" s="170" t="s">
        <v>1</v>
      </c>
      <c r="E413" s="170">
        <v>1</v>
      </c>
      <c r="F413" s="172">
        <v>0</v>
      </c>
      <c r="G413" s="172">
        <v>44.28</v>
      </c>
      <c r="H413" s="172">
        <v>44.28</v>
      </c>
      <c r="I413" s="172">
        <f>H413*E413</f>
        <v>44.28</v>
      </c>
    </row>
    <row r="414" spans="1:9" ht="30" x14ac:dyDescent="0.2">
      <c r="A414" s="121" t="s">
        <v>28</v>
      </c>
      <c r="B414" s="170" t="s">
        <v>541</v>
      </c>
      <c r="C414" s="171" t="s">
        <v>542</v>
      </c>
      <c r="D414" s="170" t="s">
        <v>3</v>
      </c>
      <c r="E414" s="170">
        <v>20</v>
      </c>
      <c r="F414" s="172">
        <v>13.65</v>
      </c>
      <c r="G414" s="172">
        <v>39.94</v>
      </c>
      <c r="H414" s="172">
        <v>53.59</v>
      </c>
      <c r="I414" s="172">
        <f t="shared" ref="I414:I417" si="56">H414*E414</f>
        <v>1071.8000000000002</v>
      </c>
    </row>
    <row r="415" spans="1:9" ht="15" x14ac:dyDescent="0.2">
      <c r="A415" s="121" t="s">
        <v>29</v>
      </c>
      <c r="B415" s="170" t="s">
        <v>983</v>
      </c>
      <c r="C415" s="171" t="s">
        <v>984</v>
      </c>
      <c r="D415" s="170" t="s">
        <v>0</v>
      </c>
      <c r="E415" s="170">
        <v>10</v>
      </c>
      <c r="F415" s="172">
        <v>59.42</v>
      </c>
      <c r="G415" s="172">
        <v>85.78</v>
      </c>
      <c r="H415" s="172">
        <v>145.19999999999999</v>
      </c>
      <c r="I415" s="172">
        <f t="shared" si="56"/>
        <v>1452</v>
      </c>
    </row>
    <row r="416" spans="1:9" ht="30" x14ac:dyDescent="0.2">
      <c r="A416" s="121" t="s">
        <v>30</v>
      </c>
      <c r="B416" s="170" t="s">
        <v>973</v>
      </c>
      <c r="C416" s="171" t="s">
        <v>974</v>
      </c>
      <c r="D416" s="170" t="s">
        <v>2</v>
      </c>
      <c r="E416" s="170">
        <v>1</v>
      </c>
      <c r="F416" s="172">
        <v>584.57000000000005</v>
      </c>
      <c r="G416" s="172">
        <v>375.9</v>
      </c>
      <c r="H416" s="172">
        <v>960.47</v>
      </c>
      <c r="I416" s="172">
        <f t="shared" si="56"/>
        <v>960.47</v>
      </c>
    </row>
    <row r="417" spans="1:9" ht="15" x14ac:dyDescent="0.2">
      <c r="A417" s="121" t="s">
        <v>56</v>
      </c>
      <c r="B417" s="170" t="s">
        <v>975</v>
      </c>
      <c r="C417" s="171" t="s">
        <v>976</v>
      </c>
      <c r="D417" s="170" t="s">
        <v>2</v>
      </c>
      <c r="E417" s="170">
        <v>1</v>
      </c>
      <c r="F417" s="172">
        <v>733.33</v>
      </c>
      <c r="G417" s="172">
        <v>0</v>
      </c>
      <c r="H417" s="172">
        <v>733.33</v>
      </c>
      <c r="I417" s="172">
        <f t="shared" si="56"/>
        <v>733.33</v>
      </c>
    </row>
    <row r="418" spans="1:9" ht="15" x14ac:dyDescent="0.2">
      <c r="A418" s="387">
        <v>4</v>
      </c>
      <c r="B418" s="388"/>
      <c r="C418" s="389" t="s">
        <v>982</v>
      </c>
      <c r="D418" s="388"/>
      <c r="E418" s="388"/>
      <c r="F418" s="390"/>
      <c r="G418" s="390"/>
      <c r="H418" s="390"/>
      <c r="I418" s="390"/>
    </row>
    <row r="419" spans="1:9" ht="15" x14ac:dyDescent="0.2">
      <c r="A419" s="121" t="s">
        <v>31</v>
      </c>
      <c r="B419" s="170" t="s">
        <v>769</v>
      </c>
      <c r="C419" s="171" t="s">
        <v>770</v>
      </c>
      <c r="D419" s="170" t="s">
        <v>2</v>
      </c>
      <c r="E419" s="170">
        <v>2</v>
      </c>
      <c r="F419" s="172">
        <v>244.09</v>
      </c>
      <c r="G419" s="172">
        <v>36.31</v>
      </c>
      <c r="H419" s="172">
        <v>280.39999999999998</v>
      </c>
      <c r="I419" s="172">
        <f t="shared" ref="I419:I422" si="57">E419*H419</f>
        <v>560.79999999999995</v>
      </c>
    </row>
    <row r="420" spans="1:9" ht="15" x14ac:dyDescent="0.2">
      <c r="A420" s="121" t="s">
        <v>57</v>
      </c>
      <c r="B420" s="170" t="s">
        <v>771</v>
      </c>
      <c r="C420" s="171" t="s">
        <v>772</v>
      </c>
      <c r="D420" s="170" t="s">
        <v>2</v>
      </c>
      <c r="E420" s="170">
        <v>5</v>
      </c>
      <c r="F420" s="172">
        <v>0</v>
      </c>
      <c r="G420" s="172">
        <v>4.43</v>
      </c>
      <c r="H420" s="172">
        <v>4.43</v>
      </c>
      <c r="I420" s="172">
        <f t="shared" si="57"/>
        <v>22.15</v>
      </c>
    </row>
    <row r="421" spans="1:9" ht="15" x14ac:dyDescent="0.2">
      <c r="A421" s="121" t="s">
        <v>58</v>
      </c>
      <c r="B421" s="170" t="s">
        <v>773</v>
      </c>
      <c r="C421" s="171" t="s">
        <v>774</v>
      </c>
      <c r="D421" s="170" t="s">
        <v>1</v>
      </c>
      <c r="E421" s="170">
        <v>5</v>
      </c>
      <c r="F421" s="172">
        <v>116.62</v>
      </c>
      <c r="G421" s="172">
        <v>0</v>
      </c>
      <c r="H421" s="172">
        <v>116.62</v>
      </c>
      <c r="I421" s="172">
        <f t="shared" si="57"/>
        <v>583.1</v>
      </c>
    </row>
    <row r="422" spans="1:9" ht="15" x14ac:dyDescent="0.2">
      <c r="A422" s="121" t="s">
        <v>132</v>
      </c>
      <c r="B422" s="170" t="s">
        <v>775</v>
      </c>
      <c r="C422" s="171" t="s">
        <v>776</v>
      </c>
      <c r="D422" s="170" t="s">
        <v>1</v>
      </c>
      <c r="E422" s="170">
        <v>5</v>
      </c>
      <c r="F422" s="172">
        <v>0</v>
      </c>
      <c r="G422" s="172">
        <v>45.59</v>
      </c>
      <c r="H422" s="172">
        <v>45.59</v>
      </c>
      <c r="I422" s="172">
        <f t="shared" si="57"/>
        <v>227.95000000000002</v>
      </c>
    </row>
    <row r="423" spans="1:9" ht="15" x14ac:dyDescent="0.2">
      <c r="A423" s="261">
        <v>16</v>
      </c>
      <c r="B423" s="262"/>
      <c r="C423" s="263" t="s">
        <v>996</v>
      </c>
      <c r="D423" s="264"/>
      <c r="E423" s="265"/>
      <c r="F423" s="265"/>
      <c r="G423" s="265"/>
      <c r="H423" s="265"/>
      <c r="I423" s="266">
        <f>SUM(I425:I450)</f>
        <v>18306.581999999999</v>
      </c>
    </row>
    <row r="424" spans="1:9" ht="15" x14ac:dyDescent="0.2">
      <c r="A424" s="387">
        <v>1</v>
      </c>
      <c r="B424" s="388"/>
      <c r="C424" s="389" t="s">
        <v>979</v>
      </c>
      <c r="D424" s="388"/>
      <c r="E424" s="388"/>
      <c r="F424" s="390"/>
      <c r="G424" s="390"/>
      <c r="H424" s="390"/>
      <c r="I424" s="390"/>
    </row>
    <row r="425" spans="1:9" ht="30" x14ac:dyDescent="0.2">
      <c r="A425" s="121" t="s">
        <v>6</v>
      </c>
      <c r="B425" s="170" t="s">
        <v>971</v>
      </c>
      <c r="C425" s="171" t="s">
        <v>972</v>
      </c>
      <c r="D425" s="170" t="s">
        <v>2</v>
      </c>
      <c r="E425" s="170">
        <v>1</v>
      </c>
      <c r="F425" s="172">
        <v>1519.9</v>
      </c>
      <c r="G425" s="172">
        <v>1142.5999999999999</v>
      </c>
      <c r="H425" s="172">
        <v>2662.5</v>
      </c>
      <c r="I425" s="172">
        <f>H425*E425</f>
        <v>2662.5</v>
      </c>
    </row>
    <row r="426" spans="1:9" ht="30" x14ac:dyDescent="0.2">
      <c r="A426" s="121" t="s">
        <v>7</v>
      </c>
      <c r="B426" s="170" t="s">
        <v>965</v>
      </c>
      <c r="C426" s="171" t="s">
        <v>966</v>
      </c>
      <c r="D426" s="170" t="s">
        <v>1</v>
      </c>
      <c r="E426" s="170">
        <v>1</v>
      </c>
      <c r="F426" s="172">
        <v>0</v>
      </c>
      <c r="G426" s="172">
        <v>44.28</v>
      </c>
      <c r="H426" s="172">
        <v>44.28</v>
      </c>
      <c r="I426" s="172">
        <f t="shared" ref="I426:I431" si="58">H426*E426</f>
        <v>44.28</v>
      </c>
    </row>
    <row r="427" spans="1:9" ht="15" x14ac:dyDescent="0.2">
      <c r="A427" s="121" t="s">
        <v>8</v>
      </c>
      <c r="B427" s="170" t="s">
        <v>967</v>
      </c>
      <c r="C427" s="171" t="s">
        <v>968</v>
      </c>
      <c r="D427" s="170" t="s">
        <v>1</v>
      </c>
      <c r="E427" s="170">
        <v>0.2</v>
      </c>
      <c r="F427" s="172">
        <v>227.24</v>
      </c>
      <c r="G427" s="172">
        <v>232.74</v>
      </c>
      <c r="H427" s="172">
        <v>459.98</v>
      </c>
      <c r="I427" s="172">
        <f t="shared" si="58"/>
        <v>91.996000000000009</v>
      </c>
    </row>
    <row r="428" spans="1:9" ht="30" x14ac:dyDescent="0.2">
      <c r="A428" s="121" t="s">
        <v>35</v>
      </c>
      <c r="B428" s="170" t="s">
        <v>973</v>
      </c>
      <c r="C428" s="171" t="s">
        <v>974</v>
      </c>
      <c r="D428" s="170" t="s">
        <v>2</v>
      </c>
      <c r="E428" s="170">
        <v>1</v>
      </c>
      <c r="F428" s="172">
        <v>584.57000000000005</v>
      </c>
      <c r="G428" s="172">
        <v>375.9</v>
      </c>
      <c r="H428" s="172">
        <v>960.47</v>
      </c>
      <c r="I428" s="172">
        <f t="shared" si="58"/>
        <v>960.47</v>
      </c>
    </row>
    <row r="429" spans="1:9" ht="15" x14ac:dyDescent="0.2">
      <c r="A429" s="121" t="s">
        <v>36</v>
      </c>
      <c r="B429" s="170" t="s">
        <v>975</v>
      </c>
      <c r="C429" s="171" t="s">
        <v>976</v>
      </c>
      <c r="D429" s="170" t="s">
        <v>2</v>
      </c>
      <c r="E429" s="170">
        <v>1</v>
      </c>
      <c r="F429" s="172">
        <v>733.33</v>
      </c>
      <c r="G429" s="172">
        <v>0</v>
      </c>
      <c r="H429" s="172">
        <v>733.33</v>
      </c>
      <c r="I429" s="172">
        <f t="shared" si="58"/>
        <v>733.33</v>
      </c>
    </row>
    <row r="430" spans="1:9" ht="15" x14ac:dyDescent="0.2">
      <c r="A430" s="121" t="s">
        <v>624</v>
      </c>
      <c r="B430" s="170" t="s">
        <v>969</v>
      </c>
      <c r="C430" s="171" t="s">
        <v>970</v>
      </c>
      <c r="D430" s="170" t="s">
        <v>1</v>
      </c>
      <c r="E430" s="170">
        <v>1</v>
      </c>
      <c r="F430" s="172">
        <v>10.79</v>
      </c>
      <c r="G430" s="172">
        <v>49.6</v>
      </c>
      <c r="H430" s="172">
        <v>60.39</v>
      </c>
      <c r="I430" s="172">
        <f t="shared" si="58"/>
        <v>60.39</v>
      </c>
    </row>
    <row r="431" spans="1:9" ht="30" x14ac:dyDescent="0.2">
      <c r="A431" s="121" t="s">
        <v>627</v>
      </c>
      <c r="B431" s="170" t="s">
        <v>541</v>
      </c>
      <c r="C431" s="171" t="s">
        <v>542</v>
      </c>
      <c r="D431" s="170" t="s">
        <v>3</v>
      </c>
      <c r="E431" s="170">
        <v>20</v>
      </c>
      <c r="F431" s="172">
        <v>13.65</v>
      </c>
      <c r="G431" s="172">
        <v>39.94</v>
      </c>
      <c r="H431" s="172">
        <v>53.59</v>
      </c>
      <c r="I431" s="172">
        <f t="shared" si="58"/>
        <v>1071.8000000000002</v>
      </c>
    </row>
    <row r="432" spans="1:9" ht="15" x14ac:dyDescent="0.2">
      <c r="A432" s="387">
        <v>2</v>
      </c>
      <c r="B432" s="388"/>
      <c r="C432" s="389" t="s">
        <v>980</v>
      </c>
      <c r="D432" s="388"/>
      <c r="E432" s="388"/>
      <c r="F432" s="390"/>
      <c r="G432" s="390"/>
      <c r="H432" s="390"/>
      <c r="I432" s="390"/>
    </row>
    <row r="433" spans="1:9" ht="30" x14ac:dyDescent="0.2">
      <c r="A433" s="121" t="s">
        <v>12</v>
      </c>
      <c r="B433" s="170" t="s">
        <v>977</v>
      </c>
      <c r="C433" s="171" t="s">
        <v>978</v>
      </c>
      <c r="D433" s="170" t="s">
        <v>2</v>
      </c>
      <c r="E433" s="170">
        <v>1</v>
      </c>
      <c r="F433" s="172">
        <v>2120.8000000000002</v>
      </c>
      <c r="G433" s="172">
        <v>2281.34</v>
      </c>
      <c r="H433" s="172">
        <v>4402.1400000000003</v>
      </c>
      <c r="I433" s="172">
        <f>H433*E433</f>
        <v>4402.1400000000003</v>
      </c>
    </row>
    <row r="434" spans="1:9" ht="30" x14ac:dyDescent="0.2">
      <c r="A434" s="121" t="s">
        <v>13</v>
      </c>
      <c r="B434" s="170" t="s">
        <v>965</v>
      </c>
      <c r="C434" s="171" t="s">
        <v>966</v>
      </c>
      <c r="D434" s="170" t="s">
        <v>1</v>
      </c>
      <c r="E434" s="170">
        <v>1</v>
      </c>
      <c r="F434" s="172">
        <v>0</v>
      </c>
      <c r="G434" s="172">
        <v>44.28</v>
      </c>
      <c r="H434" s="172">
        <v>44.28</v>
      </c>
      <c r="I434" s="172">
        <f t="shared" ref="I434:I439" si="59">H434*E434</f>
        <v>44.28</v>
      </c>
    </row>
    <row r="435" spans="1:9" ht="15" x14ac:dyDescent="0.2">
      <c r="A435" s="121" t="s">
        <v>14</v>
      </c>
      <c r="B435" s="170" t="s">
        <v>967</v>
      </c>
      <c r="C435" s="171" t="s">
        <v>968</v>
      </c>
      <c r="D435" s="170" t="s">
        <v>1</v>
      </c>
      <c r="E435" s="170">
        <v>0.2</v>
      </c>
      <c r="F435" s="172">
        <v>227.24</v>
      </c>
      <c r="G435" s="172">
        <v>232.74</v>
      </c>
      <c r="H435" s="172">
        <v>459.98</v>
      </c>
      <c r="I435" s="172">
        <f t="shared" si="59"/>
        <v>91.996000000000009</v>
      </c>
    </row>
    <row r="436" spans="1:9" ht="30" x14ac:dyDescent="0.2">
      <c r="A436" s="121" t="s">
        <v>15</v>
      </c>
      <c r="B436" s="170" t="s">
        <v>973</v>
      </c>
      <c r="C436" s="171" t="s">
        <v>974</v>
      </c>
      <c r="D436" s="170" t="s">
        <v>2</v>
      </c>
      <c r="E436" s="170">
        <v>1</v>
      </c>
      <c r="F436" s="172">
        <v>584.57000000000005</v>
      </c>
      <c r="G436" s="172">
        <v>375.9</v>
      </c>
      <c r="H436" s="172">
        <v>960.47</v>
      </c>
      <c r="I436" s="172">
        <f t="shared" si="59"/>
        <v>960.47</v>
      </c>
    </row>
    <row r="437" spans="1:9" ht="15" x14ac:dyDescent="0.2">
      <c r="A437" s="121" t="s">
        <v>16</v>
      </c>
      <c r="B437" s="170" t="s">
        <v>975</v>
      </c>
      <c r="C437" s="171" t="s">
        <v>976</v>
      </c>
      <c r="D437" s="170" t="s">
        <v>2</v>
      </c>
      <c r="E437" s="170">
        <v>1</v>
      </c>
      <c r="F437" s="172">
        <v>733.33</v>
      </c>
      <c r="G437" s="172">
        <v>0</v>
      </c>
      <c r="H437" s="172">
        <v>733.33</v>
      </c>
      <c r="I437" s="172">
        <f t="shared" si="59"/>
        <v>733.33</v>
      </c>
    </row>
    <row r="438" spans="1:9" ht="15" x14ac:dyDescent="0.2">
      <c r="A438" s="121" t="s">
        <v>18</v>
      </c>
      <c r="B438" s="170" t="s">
        <v>969</v>
      </c>
      <c r="C438" s="171" t="s">
        <v>970</v>
      </c>
      <c r="D438" s="170" t="s">
        <v>1</v>
      </c>
      <c r="E438" s="170">
        <v>1</v>
      </c>
      <c r="F438" s="172">
        <v>10.79</v>
      </c>
      <c r="G438" s="172">
        <v>49.6</v>
      </c>
      <c r="H438" s="172">
        <v>60.39</v>
      </c>
      <c r="I438" s="172">
        <f t="shared" si="59"/>
        <v>60.39</v>
      </c>
    </row>
    <row r="439" spans="1:9" ht="15" x14ac:dyDescent="0.2">
      <c r="A439" s="121" t="s">
        <v>617</v>
      </c>
      <c r="B439" s="170" t="s">
        <v>975</v>
      </c>
      <c r="C439" s="171" t="s">
        <v>976</v>
      </c>
      <c r="D439" s="170" t="s">
        <v>2</v>
      </c>
      <c r="E439" s="170">
        <v>1</v>
      </c>
      <c r="F439" s="172">
        <v>733.33</v>
      </c>
      <c r="G439" s="172">
        <v>0</v>
      </c>
      <c r="H439" s="172">
        <v>733.33</v>
      </c>
      <c r="I439" s="172">
        <f t="shared" si="59"/>
        <v>733.33</v>
      </c>
    </row>
    <row r="440" spans="1:9" ht="15" x14ac:dyDescent="0.2">
      <c r="A440" s="387">
        <v>3</v>
      </c>
      <c r="B440" s="388"/>
      <c r="C440" s="391" t="s">
        <v>981</v>
      </c>
      <c r="D440" s="388"/>
      <c r="E440" s="388"/>
      <c r="F440" s="390"/>
      <c r="G440" s="390"/>
      <c r="H440" s="390"/>
      <c r="I440" s="390"/>
    </row>
    <row r="441" spans="1:9" ht="30" x14ac:dyDescent="0.2">
      <c r="A441" s="121" t="s">
        <v>27</v>
      </c>
      <c r="B441" s="170" t="s">
        <v>965</v>
      </c>
      <c r="C441" s="171" t="s">
        <v>966</v>
      </c>
      <c r="D441" s="170" t="s">
        <v>1</v>
      </c>
      <c r="E441" s="170">
        <v>1</v>
      </c>
      <c r="F441" s="172">
        <v>0</v>
      </c>
      <c r="G441" s="172">
        <v>44.28</v>
      </c>
      <c r="H441" s="172">
        <v>44.28</v>
      </c>
      <c r="I441" s="172">
        <f>H441*E441</f>
        <v>44.28</v>
      </c>
    </row>
    <row r="442" spans="1:9" ht="30" x14ac:dyDescent="0.2">
      <c r="A442" s="121" t="s">
        <v>28</v>
      </c>
      <c r="B442" s="170" t="s">
        <v>541</v>
      </c>
      <c r="C442" s="171" t="s">
        <v>542</v>
      </c>
      <c r="D442" s="170" t="s">
        <v>3</v>
      </c>
      <c r="E442" s="170">
        <v>20</v>
      </c>
      <c r="F442" s="172">
        <v>13.65</v>
      </c>
      <c r="G442" s="172">
        <v>39.94</v>
      </c>
      <c r="H442" s="172">
        <v>53.59</v>
      </c>
      <c r="I442" s="172">
        <f t="shared" ref="I442:I445" si="60">H442*E442</f>
        <v>1071.8000000000002</v>
      </c>
    </row>
    <row r="443" spans="1:9" ht="15" x14ac:dyDescent="0.2">
      <c r="A443" s="121" t="s">
        <v>29</v>
      </c>
      <c r="B443" s="170" t="s">
        <v>983</v>
      </c>
      <c r="C443" s="171" t="s">
        <v>984</v>
      </c>
      <c r="D443" s="170" t="s">
        <v>0</v>
      </c>
      <c r="E443" s="170">
        <v>10</v>
      </c>
      <c r="F443" s="172">
        <v>59.42</v>
      </c>
      <c r="G443" s="172">
        <v>85.78</v>
      </c>
      <c r="H443" s="172">
        <v>145.19999999999999</v>
      </c>
      <c r="I443" s="172">
        <f t="shared" si="60"/>
        <v>1452</v>
      </c>
    </row>
    <row r="444" spans="1:9" ht="30" x14ac:dyDescent="0.2">
      <c r="A444" s="121" t="s">
        <v>30</v>
      </c>
      <c r="B444" s="170" t="s">
        <v>973</v>
      </c>
      <c r="C444" s="171" t="s">
        <v>974</v>
      </c>
      <c r="D444" s="170" t="s">
        <v>2</v>
      </c>
      <c r="E444" s="170">
        <v>1</v>
      </c>
      <c r="F444" s="172">
        <v>584.57000000000005</v>
      </c>
      <c r="G444" s="172">
        <v>375.9</v>
      </c>
      <c r="H444" s="172">
        <v>960.47</v>
      </c>
      <c r="I444" s="172">
        <f t="shared" si="60"/>
        <v>960.47</v>
      </c>
    </row>
    <row r="445" spans="1:9" ht="15" x14ac:dyDescent="0.2">
      <c r="A445" s="121" t="s">
        <v>56</v>
      </c>
      <c r="B445" s="170" t="s">
        <v>975</v>
      </c>
      <c r="C445" s="171" t="s">
        <v>976</v>
      </c>
      <c r="D445" s="170" t="s">
        <v>2</v>
      </c>
      <c r="E445" s="170">
        <v>1</v>
      </c>
      <c r="F445" s="172">
        <v>733.33</v>
      </c>
      <c r="G445" s="172">
        <v>0</v>
      </c>
      <c r="H445" s="172">
        <v>733.33</v>
      </c>
      <c r="I445" s="172">
        <f t="shared" si="60"/>
        <v>733.33</v>
      </c>
    </row>
    <row r="446" spans="1:9" ht="15" x14ac:dyDescent="0.2">
      <c r="A446" s="387">
        <v>4</v>
      </c>
      <c r="B446" s="388"/>
      <c r="C446" s="389" t="s">
        <v>982</v>
      </c>
      <c r="D446" s="388"/>
      <c r="E446" s="388"/>
      <c r="F446" s="390"/>
      <c r="G446" s="390"/>
      <c r="H446" s="390"/>
      <c r="I446" s="390"/>
    </row>
    <row r="447" spans="1:9" ht="15" x14ac:dyDescent="0.2">
      <c r="A447" s="121" t="s">
        <v>31</v>
      </c>
      <c r="B447" s="170" t="s">
        <v>769</v>
      </c>
      <c r="C447" s="171" t="s">
        <v>770</v>
      </c>
      <c r="D447" s="170" t="s">
        <v>2</v>
      </c>
      <c r="E447" s="170">
        <v>2</v>
      </c>
      <c r="F447" s="172">
        <v>244.09</v>
      </c>
      <c r="G447" s="172">
        <v>36.31</v>
      </c>
      <c r="H447" s="172">
        <v>280.39999999999998</v>
      </c>
      <c r="I447" s="172">
        <f t="shared" ref="I447:I450" si="61">E447*H447</f>
        <v>560.79999999999995</v>
      </c>
    </row>
    <row r="448" spans="1:9" ht="15" x14ac:dyDescent="0.2">
      <c r="A448" s="121" t="s">
        <v>57</v>
      </c>
      <c r="B448" s="170" t="s">
        <v>771</v>
      </c>
      <c r="C448" s="171" t="s">
        <v>772</v>
      </c>
      <c r="D448" s="170" t="s">
        <v>2</v>
      </c>
      <c r="E448" s="170">
        <v>5</v>
      </c>
      <c r="F448" s="172">
        <v>0</v>
      </c>
      <c r="G448" s="172">
        <v>4.43</v>
      </c>
      <c r="H448" s="172">
        <v>4.43</v>
      </c>
      <c r="I448" s="172">
        <f t="shared" si="61"/>
        <v>22.15</v>
      </c>
    </row>
    <row r="449" spans="1:9" ht="15" x14ac:dyDescent="0.2">
      <c r="A449" s="121" t="s">
        <v>58</v>
      </c>
      <c r="B449" s="170" t="s">
        <v>773</v>
      </c>
      <c r="C449" s="171" t="s">
        <v>774</v>
      </c>
      <c r="D449" s="170" t="s">
        <v>1</v>
      </c>
      <c r="E449" s="170">
        <v>5</v>
      </c>
      <c r="F449" s="172">
        <v>116.62</v>
      </c>
      <c r="G449" s="172">
        <v>0</v>
      </c>
      <c r="H449" s="172">
        <v>116.62</v>
      </c>
      <c r="I449" s="172">
        <f t="shared" si="61"/>
        <v>583.1</v>
      </c>
    </row>
    <row r="450" spans="1:9" ht="15" x14ac:dyDescent="0.2">
      <c r="A450" s="121" t="s">
        <v>132</v>
      </c>
      <c r="B450" s="170" t="s">
        <v>775</v>
      </c>
      <c r="C450" s="171" t="s">
        <v>776</v>
      </c>
      <c r="D450" s="170" t="s">
        <v>1</v>
      </c>
      <c r="E450" s="170">
        <v>5</v>
      </c>
      <c r="F450" s="172">
        <v>0</v>
      </c>
      <c r="G450" s="172">
        <v>45.59</v>
      </c>
      <c r="H450" s="172">
        <v>45.59</v>
      </c>
      <c r="I450" s="172">
        <f t="shared" si="61"/>
        <v>227.95000000000002</v>
      </c>
    </row>
    <row r="451" spans="1:9" ht="15" x14ac:dyDescent="0.2">
      <c r="A451" s="261">
        <v>17</v>
      </c>
      <c r="B451" s="262"/>
      <c r="C451" s="263" t="s">
        <v>997</v>
      </c>
      <c r="D451" s="264"/>
      <c r="E451" s="265"/>
      <c r="F451" s="265"/>
      <c r="G451" s="265"/>
      <c r="H451" s="265"/>
      <c r="I451" s="266">
        <f>SUM(I453:I478)</f>
        <v>18306.581999999999</v>
      </c>
    </row>
    <row r="452" spans="1:9" ht="15" x14ac:dyDescent="0.2">
      <c r="A452" s="387">
        <v>1</v>
      </c>
      <c r="B452" s="388"/>
      <c r="C452" s="389" t="s">
        <v>979</v>
      </c>
      <c r="D452" s="388"/>
      <c r="E452" s="388"/>
      <c r="F452" s="390"/>
      <c r="G452" s="390"/>
      <c r="H452" s="390"/>
      <c r="I452" s="390"/>
    </row>
    <row r="453" spans="1:9" ht="30" x14ac:dyDescent="0.2">
      <c r="A453" s="121" t="s">
        <v>6</v>
      </c>
      <c r="B453" s="170" t="s">
        <v>971</v>
      </c>
      <c r="C453" s="171" t="s">
        <v>972</v>
      </c>
      <c r="D453" s="170" t="s">
        <v>2</v>
      </c>
      <c r="E453" s="170">
        <v>1</v>
      </c>
      <c r="F453" s="172">
        <v>1519.9</v>
      </c>
      <c r="G453" s="172">
        <v>1142.5999999999999</v>
      </c>
      <c r="H453" s="172">
        <v>2662.5</v>
      </c>
      <c r="I453" s="172">
        <f>H453*E453</f>
        <v>2662.5</v>
      </c>
    </row>
    <row r="454" spans="1:9" ht="30" x14ac:dyDescent="0.2">
      <c r="A454" s="121" t="s">
        <v>7</v>
      </c>
      <c r="B454" s="170" t="s">
        <v>965</v>
      </c>
      <c r="C454" s="171" t="s">
        <v>966</v>
      </c>
      <c r="D454" s="170" t="s">
        <v>1</v>
      </c>
      <c r="E454" s="170">
        <v>1</v>
      </c>
      <c r="F454" s="172">
        <v>0</v>
      </c>
      <c r="G454" s="172">
        <v>44.28</v>
      </c>
      <c r="H454" s="172">
        <v>44.28</v>
      </c>
      <c r="I454" s="172">
        <f t="shared" ref="I454:I459" si="62">H454*E454</f>
        <v>44.28</v>
      </c>
    </row>
    <row r="455" spans="1:9" ht="15" x14ac:dyDescent="0.2">
      <c r="A455" s="121" t="s">
        <v>8</v>
      </c>
      <c r="B455" s="170" t="s">
        <v>967</v>
      </c>
      <c r="C455" s="171" t="s">
        <v>968</v>
      </c>
      <c r="D455" s="170" t="s">
        <v>1</v>
      </c>
      <c r="E455" s="170">
        <v>0.2</v>
      </c>
      <c r="F455" s="172">
        <v>227.24</v>
      </c>
      <c r="G455" s="172">
        <v>232.74</v>
      </c>
      <c r="H455" s="172">
        <v>459.98</v>
      </c>
      <c r="I455" s="172">
        <f t="shared" si="62"/>
        <v>91.996000000000009</v>
      </c>
    </row>
    <row r="456" spans="1:9" ht="30" x14ac:dyDescent="0.2">
      <c r="A456" s="121" t="s">
        <v>35</v>
      </c>
      <c r="B456" s="170" t="s">
        <v>973</v>
      </c>
      <c r="C456" s="171" t="s">
        <v>974</v>
      </c>
      <c r="D456" s="170" t="s">
        <v>2</v>
      </c>
      <c r="E456" s="170">
        <v>1</v>
      </c>
      <c r="F456" s="172">
        <v>584.57000000000005</v>
      </c>
      <c r="G456" s="172">
        <v>375.9</v>
      </c>
      <c r="H456" s="172">
        <v>960.47</v>
      </c>
      <c r="I456" s="172">
        <f t="shared" si="62"/>
        <v>960.47</v>
      </c>
    </row>
    <row r="457" spans="1:9" ht="15" x14ac:dyDescent="0.2">
      <c r="A457" s="121" t="s">
        <v>36</v>
      </c>
      <c r="B457" s="170" t="s">
        <v>975</v>
      </c>
      <c r="C457" s="171" t="s">
        <v>976</v>
      </c>
      <c r="D457" s="170" t="s">
        <v>2</v>
      </c>
      <c r="E457" s="170">
        <v>1</v>
      </c>
      <c r="F457" s="172">
        <v>733.33</v>
      </c>
      <c r="G457" s="172">
        <v>0</v>
      </c>
      <c r="H457" s="172">
        <v>733.33</v>
      </c>
      <c r="I457" s="172">
        <f t="shared" si="62"/>
        <v>733.33</v>
      </c>
    </row>
    <row r="458" spans="1:9" ht="15" x14ac:dyDescent="0.2">
      <c r="A458" s="121" t="s">
        <v>624</v>
      </c>
      <c r="B458" s="170" t="s">
        <v>969</v>
      </c>
      <c r="C458" s="171" t="s">
        <v>970</v>
      </c>
      <c r="D458" s="170" t="s">
        <v>1</v>
      </c>
      <c r="E458" s="170">
        <v>1</v>
      </c>
      <c r="F458" s="172">
        <v>10.79</v>
      </c>
      <c r="G458" s="172">
        <v>49.6</v>
      </c>
      <c r="H458" s="172">
        <v>60.39</v>
      </c>
      <c r="I458" s="172">
        <f t="shared" si="62"/>
        <v>60.39</v>
      </c>
    </row>
    <row r="459" spans="1:9" ht="30" x14ac:dyDescent="0.2">
      <c r="A459" s="121" t="s">
        <v>627</v>
      </c>
      <c r="B459" s="170" t="s">
        <v>541</v>
      </c>
      <c r="C459" s="171" t="s">
        <v>542</v>
      </c>
      <c r="D459" s="170" t="s">
        <v>3</v>
      </c>
      <c r="E459" s="170">
        <v>20</v>
      </c>
      <c r="F459" s="172">
        <v>13.65</v>
      </c>
      <c r="G459" s="172">
        <v>39.94</v>
      </c>
      <c r="H459" s="172">
        <v>53.59</v>
      </c>
      <c r="I459" s="172">
        <f t="shared" si="62"/>
        <v>1071.8000000000002</v>
      </c>
    </row>
    <row r="460" spans="1:9" ht="15" x14ac:dyDescent="0.2">
      <c r="A460" s="387">
        <v>2</v>
      </c>
      <c r="B460" s="388"/>
      <c r="C460" s="389" t="s">
        <v>980</v>
      </c>
      <c r="D460" s="388"/>
      <c r="E460" s="388"/>
      <c r="F460" s="390"/>
      <c r="G460" s="390"/>
      <c r="H460" s="390"/>
      <c r="I460" s="390"/>
    </row>
    <row r="461" spans="1:9" ht="30" x14ac:dyDescent="0.2">
      <c r="A461" s="121" t="s">
        <v>12</v>
      </c>
      <c r="B461" s="170" t="s">
        <v>977</v>
      </c>
      <c r="C461" s="171" t="s">
        <v>978</v>
      </c>
      <c r="D461" s="170" t="s">
        <v>2</v>
      </c>
      <c r="E461" s="170">
        <v>1</v>
      </c>
      <c r="F461" s="172">
        <v>2120.8000000000002</v>
      </c>
      <c r="G461" s="172">
        <v>2281.34</v>
      </c>
      <c r="H461" s="172">
        <v>4402.1400000000003</v>
      </c>
      <c r="I461" s="172">
        <f>H461*E461</f>
        <v>4402.1400000000003</v>
      </c>
    </row>
    <row r="462" spans="1:9" ht="30" x14ac:dyDescent="0.2">
      <c r="A462" s="121" t="s">
        <v>13</v>
      </c>
      <c r="B462" s="170" t="s">
        <v>965</v>
      </c>
      <c r="C462" s="171" t="s">
        <v>966</v>
      </c>
      <c r="D462" s="170" t="s">
        <v>1</v>
      </c>
      <c r="E462" s="170">
        <v>1</v>
      </c>
      <c r="F462" s="172">
        <v>0</v>
      </c>
      <c r="G462" s="172">
        <v>44.28</v>
      </c>
      <c r="H462" s="172">
        <v>44.28</v>
      </c>
      <c r="I462" s="172">
        <f t="shared" ref="I462:I467" si="63">H462*E462</f>
        <v>44.28</v>
      </c>
    </row>
    <row r="463" spans="1:9" ht="15" x14ac:dyDescent="0.2">
      <c r="A463" s="121" t="s">
        <v>14</v>
      </c>
      <c r="B463" s="170" t="s">
        <v>967</v>
      </c>
      <c r="C463" s="171" t="s">
        <v>968</v>
      </c>
      <c r="D463" s="170" t="s">
        <v>1</v>
      </c>
      <c r="E463" s="170">
        <v>0.2</v>
      </c>
      <c r="F463" s="172">
        <v>227.24</v>
      </c>
      <c r="G463" s="172">
        <v>232.74</v>
      </c>
      <c r="H463" s="172">
        <v>459.98</v>
      </c>
      <c r="I463" s="172">
        <f t="shared" si="63"/>
        <v>91.996000000000009</v>
      </c>
    </row>
    <row r="464" spans="1:9" ht="30" x14ac:dyDescent="0.2">
      <c r="A464" s="121" t="s">
        <v>15</v>
      </c>
      <c r="B464" s="170" t="s">
        <v>973</v>
      </c>
      <c r="C464" s="171" t="s">
        <v>974</v>
      </c>
      <c r="D464" s="170" t="s">
        <v>2</v>
      </c>
      <c r="E464" s="170">
        <v>1</v>
      </c>
      <c r="F464" s="172">
        <v>584.57000000000005</v>
      </c>
      <c r="G464" s="172">
        <v>375.9</v>
      </c>
      <c r="H464" s="172">
        <v>960.47</v>
      </c>
      <c r="I464" s="172">
        <f t="shared" si="63"/>
        <v>960.47</v>
      </c>
    </row>
    <row r="465" spans="1:9" ht="15" x14ac:dyDescent="0.2">
      <c r="A465" s="121" t="s">
        <v>16</v>
      </c>
      <c r="B465" s="170" t="s">
        <v>975</v>
      </c>
      <c r="C465" s="171" t="s">
        <v>976</v>
      </c>
      <c r="D465" s="170" t="s">
        <v>2</v>
      </c>
      <c r="E465" s="170">
        <v>1</v>
      </c>
      <c r="F465" s="172">
        <v>733.33</v>
      </c>
      <c r="G465" s="172">
        <v>0</v>
      </c>
      <c r="H465" s="172">
        <v>733.33</v>
      </c>
      <c r="I465" s="172">
        <f t="shared" si="63"/>
        <v>733.33</v>
      </c>
    </row>
    <row r="466" spans="1:9" ht="15" x14ac:dyDescent="0.2">
      <c r="A466" s="121" t="s">
        <v>18</v>
      </c>
      <c r="B466" s="170" t="s">
        <v>969</v>
      </c>
      <c r="C466" s="171" t="s">
        <v>970</v>
      </c>
      <c r="D466" s="170" t="s">
        <v>1</v>
      </c>
      <c r="E466" s="170">
        <v>1</v>
      </c>
      <c r="F466" s="172">
        <v>10.79</v>
      </c>
      <c r="G466" s="172">
        <v>49.6</v>
      </c>
      <c r="H466" s="172">
        <v>60.39</v>
      </c>
      <c r="I466" s="172">
        <f t="shared" si="63"/>
        <v>60.39</v>
      </c>
    </row>
    <row r="467" spans="1:9" ht="15" x14ac:dyDescent="0.2">
      <c r="A467" s="121" t="s">
        <v>617</v>
      </c>
      <c r="B467" s="170" t="s">
        <v>975</v>
      </c>
      <c r="C467" s="171" t="s">
        <v>976</v>
      </c>
      <c r="D467" s="170" t="s">
        <v>2</v>
      </c>
      <c r="E467" s="170">
        <v>1</v>
      </c>
      <c r="F467" s="172">
        <v>733.33</v>
      </c>
      <c r="G467" s="172">
        <v>0</v>
      </c>
      <c r="H467" s="172">
        <v>733.33</v>
      </c>
      <c r="I467" s="172">
        <f t="shared" si="63"/>
        <v>733.33</v>
      </c>
    </row>
    <row r="468" spans="1:9" ht="15" x14ac:dyDescent="0.2">
      <c r="A468" s="387">
        <v>3</v>
      </c>
      <c r="B468" s="388"/>
      <c r="C468" s="391" t="s">
        <v>981</v>
      </c>
      <c r="D468" s="388"/>
      <c r="E468" s="388"/>
      <c r="F468" s="390"/>
      <c r="G468" s="390"/>
      <c r="H468" s="390"/>
      <c r="I468" s="390"/>
    </row>
    <row r="469" spans="1:9" ht="30" x14ac:dyDescent="0.2">
      <c r="A469" s="121" t="s">
        <v>27</v>
      </c>
      <c r="B469" s="170" t="s">
        <v>965</v>
      </c>
      <c r="C469" s="171" t="s">
        <v>966</v>
      </c>
      <c r="D469" s="170" t="s">
        <v>1</v>
      </c>
      <c r="E469" s="170">
        <v>1</v>
      </c>
      <c r="F469" s="172">
        <v>0</v>
      </c>
      <c r="G469" s="172">
        <v>44.28</v>
      </c>
      <c r="H469" s="172">
        <v>44.28</v>
      </c>
      <c r="I469" s="172">
        <f>H469*E469</f>
        <v>44.28</v>
      </c>
    </row>
    <row r="470" spans="1:9" ht="30" x14ac:dyDescent="0.2">
      <c r="A470" s="121" t="s">
        <v>28</v>
      </c>
      <c r="B470" s="170" t="s">
        <v>541</v>
      </c>
      <c r="C470" s="171" t="s">
        <v>542</v>
      </c>
      <c r="D470" s="170" t="s">
        <v>3</v>
      </c>
      <c r="E470" s="170">
        <v>20</v>
      </c>
      <c r="F470" s="172">
        <v>13.65</v>
      </c>
      <c r="G470" s="172">
        <v>39.94</v>
      </c>
      <c r="H470" s="172">
        <v>53.59</v>
      </c>
      <c r="I470" s="172">
        <f t="shared" ref="I470:I473" si="64">H470*E470</f>
        <v>1071.8000000000002</v>
      </c>
    </row>
    <row r="471" spans="1:9" ht="15" x14ac:dyDescent="0.2">
      <c r="A471" s="121" t="s">
        <v>29</v>
      </c>
      <c r="B471" s="170" t="s">
        <v>983</v>
      </c>
      <c r="C471" s="171" t="s">
        <v>984</v>
      </c>
      <c r="D471" s="170" t="s">
        <v>0</v>
      </c>
      <c r="E471" s="170">
        <v>10</v>
      </c>
      <c r="F471" s="172">
        <v>59.42</v>
      </c>
      <c r="G471" s="172">
        <v>85.78</v>
      </c>
      <c r="H471" s="172">
        <v>145.19999999999999</v>
      </c>
      <c r="I471" s="172">
        <f t="shared" si="64"/>
        <v>1452</v>
      </c>
    </row>
    <row r="472" spans="1:9" ht="30" x14ac:dyDescent="0.2">
      <c r="A472" s="121" t="s">
        <v>30</v>
      </c>
      <c r="B472" s="170" t="s">
        <v>973</v>
      </c>
      <c r="C472" s="171" t="s">
        <v>974</v>
      </c>
      <c r="D472" s="170" t="s">
        <v>2</v>
      </c>
      <c r="E472" s="170">
        <v>1</v>
      </c>
      <c r="F472" s="172">
        <v>584.57000000000005</v>
      </c>
      <c r="G472" s="172">
        <v>375.9</v>
      </c>
      <c r="H472" s="172">
        <v>960.47</v>
      </c>
      <c r="I472" s="172">
        <f t="shared" si="64"/>
        <v>960.47</v>
      </c>
    </row>
    <row r="473" spans="1:9" ht="15" x14ac:dyDescent="0.2">
      <c r="A473" s="121" t="s">
        <v>56</v>
      </c>
      <c r="B473" s="170" t="s">
        <v>975</v>
      </c>
      <c r="C473" s="171" t="s">
        <v>976</v>
      </c>
      <c r="D473" s="170" t="s">
        <v>2</v>
      </c>
      <c r="E473" s="170">
        <v>1</v>
      </c>
      <c r="F473" s="172">
        <v>733.33</v>
      </c>
      <c r="G473" s="172">
        <v>0</v>
      </c>
      <c r="H473" s="172">
        <v>733.33</v>
      </c>
      <c r="I473" s="172">
        <f t="shared" si="64"/>
        <v>733.33</v>
      </c>
    </row>
    <row r="474" spans="1:9" ht="15" x14ac:dyDescent="0.2">
      <c r="A474" s="387">
        <v>4</v>
      </c>
      <c r="B474" s="388"/>
      <c r="C474" s="389" t="s">
        <v>982</v>
      </c>
      <c r="D474" s="388"/>
      <c r="E474" s="388"/>
      <c r="F474" s="390"/>
      <c r="G474" s="390"/>
      <c r="H474" s="390"/>
      <c r="I474" s="390"/>
    </row>
    <row r="475" spans="1:9" ht="15" x14ac:dyDescent="0.2">
      <c r="A475" s="121" t="s">
        <v>31</v>
      </c>
      <c r="B475" s="170" t="s">
        <v>769</v>
      </c>
      <c r="C475" s="171" t="s">
        <v>770</v>
      </c>
      <c r="D475" s="170" t="s">
        <v>2</v>
      </c>
      <c r="E475" s="170">
        <v>2</v>
      </c>
      <c r="F475" s="172">
        <v>244.09</v>
      </c>
      <c r="G475" s="172">
        <v>36.31</v>
      </c>
      <c r="H475" s="172">
        <v>280.39999999999998</v>
      </c>
      <c r="I475" s="172">
        <f t="shared" ref="I475:I478" si="65">E475*H475</f>
        <v>560.79999999999995</v>
      </c>
    </row>
    <row r="476" spans="1:9" ht="15" x14ac:dyDescent="0.2">
      <c r="A476" s="121" t="s">
        <v>57</v>
      </c>
      <c r="B476" s="170" t="s">
        <v>771</v>
      </c>
      <c r="C476" s="171" t="s">
        <v>772</v>
      </c>
      <c r="D476" s="170" t="s">
        <v>2</v>
      </c>
      <c r="E476" s="170">
        <v>5</v>
      </c>
      <c r="F476" s="172">
        <v>0</v>
      </c>
      <c r="G476" s="172">
        <v>4.43</v>
      </c>
      <c r="H476" s="172">
        <v>4.43</v>
      </c>
      <c r="I476" s="172">
        <f t="shared" si="65"/>
        <v>22.15</v>
      </c>
    </row>
    <row r="477" spans="1:9" ht="15" x14ac:dyDescent="0.2">
      <c r="A477" s="121" t="s">
        <v>58</v>
      </c>
      <c r="B477" s="170" t="s">
        <v>773</v>
      </c>
      <c r="C477" s="171" t="s">
        <v>774</v>
      </c>
      <c r="D477" s="170" t="s">
        <v>1</v>
      </c>
      <c r="E477" s="170">
        <v>5</v>
      </c>
      <c r="F477" s="172">
        <v>116.62</v>
      </c>
      <c r="G477" s="172">
        <v>0</v>
      </c>
      <c r="H477" s="172">
        <v>116.62</v>
      </c>
      <c r="I477" s="172">
        <f t="shared" si="65"/>
        <v>583.1</v>
      </c>
    </row>
    <row r="478" spans="1:9" ht="15" x14ac:dyDescent="0.2">
      <c r="A478" s="121" t="s">
        <v>132</v>
      </c>
      <c r="B478" s="170" t="s">
        <v>775</v>
      </c>
      <c r="C478" s="171" t="s">
        <v>776</v>
      </c>
      <c r="D478" s="170" t="s">
        <v>1</v>
      </c>
      <c r="E478" s="170">
        <v>5</v>
      </c>
      <c r="F478" s="172">
        <v>0</v>
      </c>
      <c r="G478" s="172">
        <v>45.59</v>
      </c>
      <c r="H478" s="172">
        <v>45.59</v>
      </c>
      <c r="I478" s="172">
        <f t="shared" si="65"/>
        <v>227.95000000000002</v>
      </c>
    </row>
    <row r="479" spans="1:9" ht="15" x14ac:dyDescent="0.2">
      <c r="A479" s="261">
        <v>18</v>
      </c>
      <c r="B479" s="262"/>
      <c r="C479" s="263" t="s">
        <v>998</v>
      </c>
      <c r="D479" s="264"/>
      <c r="E479" s="265"/>
      <c r="F479" s="265"/>
      <c r="G479" s="265"/>
      <c r="H479" s="265"/>
      <c r="I479" s="266">
        <f>SUM(I481:I506)</f>
        <v>18306.581999999999</v>
      </c>
    </row>
    <row r="480" spans="1:9" ht="15" x14ac:dyDescent="0.2">
      <c r="A480" s="387">
        <v>1</v>
      </c>
      <c r="B480" s="388"/>
      <c r="C480" s="389" t="s">
        <v>979</v>
      </c>
      <c r="D480" s="388"/>
      <c r="E480" s="388"/>
      <c r="F480" s="390"/>
      <c r="G480" s="390"/>
      <c r="H480" s="390"/>
      <c r="I480" s="390"/>
    </row>
    <row r="481" spans="1:9" ht="30" x14ac:dyDescent="0.2">
      <c r="A481" s="121" t="s">
        <v>6</v>
      </c>
      <c r="B481" s="170" t="s">
        <v>971</v>
      </c>
      <c r="C481" s="171" t="s">
        <v>972</v>
      </c>
      <c r="D481" s="170" t="s">
        <v>2</v>
      </c>
      <c r="E481" s="170">
        <v>1</v>
      </c>
      <c r="F481" s="172">
        <v>1519.9</v>
      </c>
      <c r="G481" s="172">
        <v>1142.5999999999999</v>
      </c>
      <c r="H481" s="172">
        <v>2662.5</v>
      </c>
      <c r="I481" s="172">
        <f>H481*E481</f>
        <v>2662.5</v>
      </c>
    </row>
    <row r="482" spans="1:9" ht="30" x14ac:dyDescent="0.2">
      <c r="A482" s="121" t="s">
        <v>7</v>
      </c>
      <c r="B482" s="170" t="s">
        <v>965</v>
      </c>
      <c r="C482" s="171" t="s">
        <v>966</v>
      </c>
      <c r="D482" s="170" t="s">
        <v>1</v>
      </c>
      <c r="E482" s="170">
        <v>1</v>
      </c>
      <c r="F482" s="172">
        <v>0</v>
      </c>
      <c r="G482" s="172">
        <v>44.28</v>
      </c>
      <c r="H482" s="172">
        <v>44.28</v>
      </c>
      <c r="I482" s="172">
        <f t="shared" ref="I482:I487" si="66">H482*E482</f>
        <v>44.28</v>
      </c>
    </row>
    <row r="483" spans="1:9" ht="15" x14ac:dyDescent="0.2">
      <c r="A483" s="121" t="s">
        <v>8</v>
      </c>
      <c r="B483" s="170" t="s">
        <v>967</v>
      </c>
      <c r="C483" s="171" t="s">
        <v>968</v>
      </c>
      <c r="D483" s="170" t="s">
        <v>1</v>
      </c>
      <c r="E483" s="170">
        <v>0.2</v>
      </c>
      <c r="F483" s="172">
        <v>227.24</v>
      </c>
      <c r="G483" s="172">
        <v>232.74</v>
      </c>
      <c r="H483" s="172">
        <v>459.98</v>
      </c>
      <c r="I483" s="172">
        <f t="shared" si="66"/>
        <v>91.996000000000009</v>
      </c>
    </row>
    <row r="484" spans="1:9" ht="30" x14ac:dyDescent="0.2">
      <c r="A484" s="121" t="s">
        <v>35</v>
      </c>
      <c r="B484" s="170" t="s">
        <v>973</v>
      </c>
      <c r="C484" s="171" t="s">
        <v>974</v>
      </c>
      <c r="D484" s="170" t="s">
        <v>2</v>
      </c>
      <c r="E484" s="170">
        <v>1</v>
      </c>
      <c r="F484" s="172">
        <v>584.57000000000005</v>
      </c>
      <c r="G484" s="172">
        <v>375.9</v>
      </c>
      <c r="H484" s="172">
        <v>960.47</v>
      </c>
      <c r="I484" s="172">
        <f t="shared" si="66"/>
        <v>960.47</v>
      </c>
    </row>
    <row r="485" spans="1:9" ht="15" x14ac:dyDescent="0.2">
      <c r="A485" s="121" t="s">
        <v>36</v>
      </c>
      <c r="B485" s="170" t="s">
        <v>975</v>
      </c>
      <c r="C485" s="171" t="s">
        <v>976</v>
      </c>
      <c r="D485" s="170" t="s">
        <v>2</v>
      </c>
      <c r="E485" s="170">
        <v>1</v>
      </c>
      <c r="F485" s="172">
        <v>733.33</v>
      </c>
      <c r="G485" s="172">
        <v>0</v>
      </c>
      <c r="H485" s="172">
        <v>733.33</v>
      </c>
      <c r="I485" s="172">
        <f t="shared" si="66"/>
        <v>733.33</v>
      </c>
    </row>
    <row r="486" spans="1:9" ht="15" x14ac:dyDescent="0.2">
      <c r="A486" s="121" t="s">
        <v>624</v>
      </c>
      <c r="B486" s="170" t="s">
        <v>969</v>
      </c>
      <c r="C486" s="171" t="s">
        <v>970</v>
      </c>
      <c r="D486" s="170" t="s">
        <v>1</v>
      </c>
      <c r="E486" s="170">
        <v>1</v>
      </c>
      <c r="F486" s="172">
        <v>10.79</v>
      </c>
      <c r="G486" s="172">
        <v>49.6</v>
      </c>
      <c r="H486" s="172">
        <v>60.39</v>
      </c>
      <c r="I486" s="172">
        <f t="shared" si="66"/>
        <v>60.39</v>
      </c>
    </row>
    <row r="487" spans="1:9" ht="30" x14ac:dyDescent="0.2">
      <c r="A487" s="121" t="s">
        <v>627</v>
      </c>
      <c r="B487" s="170" t="s">
        <v>541</v>
      </c>
      <c r="C487" s="171" t="s">
        <v>542</v>
      </c>
      <c r="D487" s="170" t="s">
        <v>3</v>
      </c>
      <c r="E487" s="170">
        <v>20</v>
      </c>
      <c r="F487" s="172">
        <v>13.65</v>
      </c>
      <c r="G487" s="172">
        <v>39.94</v>
      </c>
      <c r="H487" s="172">
        <v>53.59</v>
      </c>
      <c r="I487" s="172">
        <f t="shared" si="66"/>
        <v>1071.8000000000002</v>
      </c>
    </row>
    <row r="488" spans="1:9" ht="15" x14ac:dyDescent="0.2">
      <c r="A488" s="387">
        <v>2</v>
      </c>
      <c r="B488" s="388"/>
      <c r="C488" s="389" t="s">
        <v>980</v>
      </c>
      <c r="D488" s="388"/>
      <c r="E488" s="388"/>
      <c r="F488" s="390"/>
      <c r="G488" s="390"/>
      <c r="H488" s="390"/>
      <c r="I488" s="390"/>
    </row>
    <row r="489" spans="1:9" ht="30" x14ac:dyDescent="0.2">
      <c r="A489" s="121" t="s">
        <v>12</v>
      </c>
      <c r="B489" s="170" t="s">
        <v>977</v>
      </c>
      <c r="C489" s="171" t="s">
        <v>978</v>
      </c>
      <c r="D489" s="170" t="s">
        <v>2</v>
      </c>
      <c r="E489" s="170">
        <v>1</v>
      </c>
      <c r="F489" s="172">
        <v>2120.8000000000002</v>
      </c>
      <c r="G489" s="172">
        <v>2281.34</v>
      </c>
      <c r="H489" s="172">
        <v>4402.1400000000003</v>
      </c>
      <c r="I489" s="172">
        <f t="shared" ref="I489:I495" si="67">H489*E489</f>
        <v>4402.1400000000003</v>
      </c>
    </row>
    <row r="490" spans="1:9" ht="30" x14ac:dyDescent="0.2">
      <c r="A490" s="121" t="s">
        <v>13</v>
      </c>
      <c r="B490" s="170" t="s">
        <v>965</v>
      </c>
      <c r="C490" s="171" t="s">
        <v>966</v>
      </c>
      <c r="D490" s="170" t="s">
        <v>1</v>
      </c>
      <c r="E490" s="170">
        <v>1</v>
      </c>
      <c r="F490" s="172">
        <v>0</v>
      </c>
      <c r="G490" s="172">
        <v>44.28</v>
      </c>
      <c r="H490" s="172">
        <v>44.28</v>
      </c>
      <c r="I490" s="172">
        <f t="shared" si="67"/>
        <v>44.28</v>
      </c>
    </row>
    <row r="491" spans="1:9" ht="15" x14ac:dyDescent="0.2">
      <c r="A491" s="121" t="s">
        <v>14</v>
      </c>
      <c r="B491" s="170" t="s">
        <v>967</v>
      </c>
      <c r="C491" s="171" t="s">
        <v>968</v>
      </c>
      <c r="D491" s="170" t="s">
        <v>1</v>
      </c>
      <c r="E491" s="170">
        <v>0.2</v>
      </c>
      <c r="F491" s="172">
        <v>227.24</v>
      </c>
      <c r="G491" s="172">
        <v>232.74</v>
      </c>
      <c r="H491" s="172">
        <v>459.98</v>
      </c>
      <c r="I491" s="172">
        <f t="shared" si="67"/>
        <v>91.996000000000009</v>
      </c>
    </row>
    <row r="492" spans="1:9" ht="30" x14ac:dyDescent="0.2">
      <c r="A492" s="121" t="s">
        <v>15</v>
      </c>
      <c r="B492" s="170" t="s">
        <v>973</v>
      </c>
      <c r="C492" s="171" t="s">
        <v>974</v>
      </c>
      <c r="D492" s="170" t="s">
        <v>2</v>
      </c>
      <c r="E492" s="170">
        <v>1</v>
      </c>
      <c r="F492" s="172">
        <v>584.57000000000005</v>
      </c>
      <c r="G492" s="172">
        <v>375.9</v>
      </c>
      <c r="H492" s="172">
        <v>960.47</v>
      </c>
      <c r="I492" s="172">
        <f t="shared" si="67"/>
        <v>960.47</v>
      </c>
    </row>
    <row r="493" spans="1:9" ht="15" x14ac:dyDescent="0.2">
      <c r="A493" s="121" t="s">
        <v>16</v>
      </c>
      <c r="B493" s="170" t="s">
        <v>975</v>
      </c>
      <c r="C493" s="171" t="s">
        <v>976</v>
      </c>
      <c r="D493" s="170" t="s">
        <v>2</v>
      </c>
      <c r="E493" s="170">
        <v>1</v>
      </c>
      <c r="F493" s="172">
        <v>733.33</v>
      </c>
      <c r="G493" s="172">
        <v>0</v>
      </c>
      <c r="H493" s="172">
        <v>733.33</v>
      </c>
      <c r="I493" s="172">
        <f t="shared" si="67"/>
        <v>733.33</v>
      </c>
    </row>
    <row r="494" spans="1:9" ht="15" x14ac:dyDescent="0.2">
      <c r="A494" s="121" t="s">
        <v>18</v>
      </c>
      <c r="B494" s="170" t="s">
        <v>969</v>
      </c>
      <c r="C494" s="171" t="s">
        <v>970</v>
      </c>
      <c r="D494" s="170" t="s">
        <v>1</v>
      </c>
      <c r="E494" s="170">
        <v>1</v>
      </c>
      <c r="F494" s="172">
        <v>10.79</v>
      </c>
      <c r="G494" s="172">
        <v>49.6</v>
      </c>
      <c r="H494" s="172">
        <v>60.39</v>
      </c>
      <c r="I494" s="172">
        <f t="shared" si="67"/>
        <v>60.39</v>
      </c>
    </row>
    <row r="495" spans="1:9" ht="15" x14ac:dyDescent="0.2">
      <c r="A495" s="121" t="s">
        <v>617</v>
      </c>
      <c r="B495" s="170" t="s">
        <v>975</v>
      </c>
      <c r="C495" s="171" t="s">
        <v>976</v>
      </c>
      <c r="D495" s="170" t="s">
        <v>2</v>
      </c>
      <c r="E495" s="170">
        <v>1</v>
      </c>
      <c r="F495" s="172">
        <v>733.33</v>
      </c>
      <c r="G495" s="172">
        <v>0</v>
      </c>
      <c r="H495" s="172">
        <v>733.33</v>
      </c>
      <c r="I495" s="172">
        <f t="shared" si="67"/>
        <v>733.33</v>
      </c>
    </row>
    <row r="496" spans="1:9" ht="15" x14ac:dyDescent="0.2">
      <c r="A496" s="387">
        <v>3</v>
      </c>
      <c r="B496" s="388"/>
      <c r="C496" s="391" t="s">
        <v>981</v>
      </c>
      <c r="D496" s="388"/>
      <c r="E496" s="388"/>
      <c r="F496" s="390"/>
      <c r="G496" s="390"/>
      <c r="H496" s="390"/>
      <c r="I496" s="390"/>
    </row>
    <row r="497" spans="1:9" ht="30" x14ac:dyDescent="0.2">
      <c r="A497" s="121" t="s">
        <v>27</v>
      </c>
      <c r="B497" s="170" t="s">
        <v>965</v>
      </c>
      <c r="C497" s="171" t="s">
        <v>966</v>
      </c>
      <c r="D497" s="170" t="s">
        <v>1</v>
      </c>
      <c r="E497" s="170">
        <v>1</v>
      </c>
      <c r="F497" s="172">
        <v>0</v>
      </c>
      <c r="G497" s="172">
        <v>44.28</v>
      </c>
      <c r="H497" s="172">
        <v>44.28</v>
      </c>
      <c r="I497" s="172">
        <f t="shared" ref="I497:I501" si="68">H497*E497</f>
        <v>44.28</v>
      </c>
    </row>
    <row r="498" spans="1:9" ht="30" x14ac:dyDescent="0.2">
      <c r="A498" s="121" t="s">
        <v>28</v>
      </c>
      <c r="B498" s="170" t="s">
        <v>541</v>
      </c>
      <c r="C498" s="171" t="s">
        <v>542</v>
      </c>
      <c r="D498" s="170" t="s">
        <v>3</v>
      </c>
      <c r="E498" s="170">
        <v>20</v>
      </c>
      <c r="F498" s="172">
        <v>13.65</v>
      </c>
      <c r="G498" s="172">
        <v>39.94</v>
      </c>
      <c r="H498" s="172">
        <v>53.59</v>
      </c>
      <c r="I498" s="172">
        <f t="shared" si="68"/>
        <v>1071.8000000000002</v>
      </c>
    </row>
    <row r="499" spans="1:9" ht="15" x14ac:dyDescent="0.2">
      <c r="A499" s="121" t="s">
        <v>29</v>
      </c>
      <c r="B499" s="170" t="s">
        <v>983</v>
      </c>
      <c r="C499" s="171" t="s">
        <v>984</v>
      </c>
      <c r="D499" s="170" t="s">
        <v>0</v>
      </c>
      <c r="E499" s="170">
        <v>10</v>
      </c>
      <c r="F499" s="172">
        <v>59.42</v>
      </c>
      <c r="G499" s="172">
        <v>85.78</v>
      </c>
      <c r="H499" s="172">
        <v>145.19999999999999</v>
      </c>
      <c r="I499" s="172">
        <f t="shared" si="68"/>
        <v>1452</v>
      </c>
    </row>
    <row r="500" spans="1:9" ht="30" x14ac:dyDescent="0.2">
      <c r="A500" s="121" t="s">
        <v>30</v>
      </c>
      <c r="B500" s="170" t="s">
        <v>973</v>
      </c>
      <c r="C500" s="171" t="s">
        <v>974</v>
      </c>
      <c r="D500" s="170" t="s">
        <v>2</v>
      </c>
      <c r="E500" s="170">
        <v>1</v>
      </c>
      <c r="F500" s="172">
        <v>584.57000000000005</v>
      </c>
      <c r="G500" s="172">
        <v>375.9</v>
      </c>
      <c r="H500" s="172">
        <v>960.47</v>
      </c>
      <c r="I500" s="172">
        <f t="shared" si="68"/>
        <v>960.47</v>
      </c>
    </row>
    <row r="501" spans="1:9" ht="15" x14ac:dyDescent="0.2">
      <c r="A501" s="121" t="s">
        <v>56</v>
      </c>
      <c r="B501" s="170" t="s">
        <v>975</v>
      </c>
      <c r="C501" s="171" t="s">
        <v>976</v>
      </c>
      <c r="D501" s="170" t="s">
        <v>2</v>
      </c>
      <c r="E501" s="170">
        <v>1</v>
      </c>
      <c r="F501" s="172">
        <v>733.33</v>
      </c>
      <c r="G501" s="172">
        <v>0</v>
      </c>
      <c r="H501" s="172">
        <v>733.33</v>
      </c>
      <c r="I501" s="172">
        <f t="shared" si="68"/>
        <v>733.33</v>
      </c>
    </row>
    <row r="502" spans="1:9" ht="15" x14ac:dyDescent="0.2">
      <c r="A502" s="387">
        <v>4</v>
      </c>
      <c r="B502" s="388"/>
      <c r="C502" s="389" t="s">
        <v>982</v>
      </c>
      <c r="D502" s="388"/>
      <c r="E502" s="388"/>
      <c r="F502" s="390"/>
      <c r="G502" s="390"/>
      <c r="H502" s="390"/>
      <c r="I502" s="390"/>
    </row>
    <row r="503" spans="1:9" ht="15" x14ac:dyDescent="0.2">
      <c r="A503" s="121" t="s">
        <v>31</v>
      </c>
      <c r="B503" s="170" t="s">
        <v>769</v>
      </c>
      <c r="C503" s="171" t="s">
        <v>770</v>
      </c>
      <c r="D503" s="170" t="s">
        <v>2</v>
      </c>
      <c r="E503" s="170">
        <v>2</v>
      </c>
      <c r="F503" s="172">
        <v>244.09</v>
      </c>
      <c r="G503" s="172">
        <v>36.31</v>
      </c>
      <c r="H503" s="172">
        <v>280.39999999999998</v>
      </c>
      <c r="I503" s="172">
        <f t="shared" ref="I503:I506" si="69">H503*E503</f>
        <v>560.79999999999995</v>
      </c>
    </row>
    <row r="504" spans="1:9" ht="15" x14ac:dyDescent="0.2">
      <c r="A504" s="121" t="s">
        <v>57</v>
      </c>
      <c r="B504" s="170" t="s">
        <v>771</v>
      </c>
      <c r="C504" s="171" t="s">
        <v>772</v>
      </c>
      <c r="D504" s="170" t="s">
        <v>2</v>
      </c>
      <c r="E504" s="170">
        <v>5</v>
      </c>
      <c r="F504" s="172">
        <v>0</v>
      </c>
      <c r="G504" s="172">
        <v>4.43</v>
      </c>
      <c r="H504" s="172">
        <v>4.43</v>
      </c>
      <c r="I504" s="172">
        <f t="shared" si="69"/>
        <v>22.15</v>
      </c>
    </row>
    <row r="505" spans="1:9" ht="15" x14ac:dyDescent="0.2">
      <c r="A505" s="121" t="s">
        <v>58</v>
      </c>
      <c r="B505" s="170" t="s">
        <v>773</v>
      </c>
      <c r="C505" s="171" t="s">
        <v>774</v>
      </c>
      <c r="D505" s="170" t="s">
        <v>1</v>
      </c>
      <c r="E505" s="170">
        <v>5</v>
      </c>
      <c r="F505" s="172">
        <v>116.62</v>
      </c>
      <c r="G505" s="172">
        <v>0</v>
      </c>
      <c r="H505" s="172">
        <v>116.62</v>
      </c>
      <c r="I505" s="172">
        <f t="shared" si="69"/>
        <v>583.1</v>
      </c>
    </row>
    <row r="506" spans="1:9" ht="15" x14ac:dyDescent="0.2">
      <c r="A506" s="121" t="s">
        <v>132</v>
      </c>
      <c r="B506" s="170" t="s">
        <v>775</v>
      </c>
      <c r="C506" s="171" t="s">
        <v>776</v>
      </c>
      <c r="D506" s="170" t="s">
        <v>1</v>
      </c>
      <c r="E506" s="170">
        <v>5</v>
      </c>
      <c r="F506" s="172">
        <v>0</v>
      </c>
      <c r="G506" s="172">
        <v>45.59</v>
      </c>
      <c r="H506" s="172">
        <v>45.59</v>
      </c>
      <c r="I506" s="172">
        <f t="shared" si="69"/>
        <v>227.95000000000002</v>
      </c>
    </row>
    <row r="507" spans="1:9" ht="15" x14ac:dyDescent="0.2">
      <c r="A507" s="261">
        <v>19</v>
      </c>
      <c r="B507" s="262"/>
      <c r="C507" s="263" t="s">
        <v>999</v>
      </c>
      <c r="D507" s="264"/>
      <c r="E507" s="265"/>
      <c r="F507" s="265"/>
      <c r="G507" s="265"/>
      <c r="H507" s="265"/>
      <c r="I507" s="266">
        <f>SUM(I509:I534)</f>
        <v>18306.581999999999</v>
      </c>
    </row>
    <row r="508" spans="1:9" ht="15" x14ac:dyDescent="0.2">
      <c r="A508" s="387">
        <v>1</v>
      </c>
      <c r="B508" s="388"/>
      <c r="C508" s="389" t="s">
        <v>979</v>
      </c>
      <c r="D508" s="388"/>
      <c r="E508" s="388"/>
      <c r="F508" s="390"/>
      <c r="G508" s="390"/>
      <c r="H508" s="390"/>
      <c r="I508" s="390"/>
    </row>
    <row r="509" spans="1:9" ht="30" x14ac:dyDescent="0.2">
      <c r="A509" s="121" t="s">
        <v>6</v>
      </c>
      <c r="B509" s="170" t="s">
        <v>971</v>
      </c>
      <c r="C509" s="171" t="s">
        <v>972</v>
      </c>
      <c r="D509" s="170" t="s">
        <v>2</v>
      </c>
      <c r="E509" s="170">
        <v>1</v>
      </c>
      <c r="F509" s="172">
        <v>1519.9</v>
      </c>
      <c r="G509" s="172">
        <v>1142.5999999999999</v>
      </c>
      <c r="H509" s="172">
        <v>2662.5</v>
      </c>
      <c r="I509" s="172">
        <f>H509*E509</f>
        <v>2662.5</v>
      </c>
    </row>
    <row r="510" spans="1:9" ht="30" x14ac:dyDescent="0.2">
      <c r="A510" s="121" t="s">
        <v>7</v>
      </c>
      <c r="B510" s="170" t="s">
        <v>965</v>
      </c>
      <c r="C510" s="171" t="s">
        <v>966</v>
      </c>
      <c r="D510" s="170" t="s">
        <v>1</v>
      </c>
      <c r="E510" s="170">
        <v>1</v>
      </c>
      <c r="F510" s="172">
        <v>0</v>
      </c>
      <c r="G510" s="172">
        <v>44.28</v>
      </c>
      <c r="H510" s="172">
        <v>44.28</v>
      </c>
      <c r="I510" s="172">
        <f t="shared" ref="I510:I515" si="70">H510*E510</f>
        <v>44.28</v>
      </c>
    </row>
    <row r="511" spans="1:9" ht="15" x14ac:dyDescent="0.2">
      <c r="A511" s="121" t="s">
        <v>8</v>
      </c>
      <c r="B511" s="170" t="s">
        <v>967</v>
      </c>
      <c r="C511" s="171" t="s">
        <v>968</v>
      </c>
      <c r="D511" s="170" t="s">
        <v>1</v>
      </c>
      <c r="E511" s="170">
        <v>0.2</v>
      </c>
      <c r="F511" s="172">
        <v>227.24</v>
      </c>
      <c r="G511" s="172">
        <v>232.74</v>
      </c>
      <c r="H511" s="172">
        <v>459.98</v>
      </c>
      <c r="I511" s="172">
        <f t="shared" si="70"/>
        <v>91.996000000000009</v>
      </c>
    </row>
    <row r="512" spans="1:9" ht="30" x14ac:dyDescent="0.2">
      <c r="A512" s="121" t="s">
        <v>35</v>
      </c>
      <c r="B512" s="170" t="s">
        <v>973</v>
      </c>
      <c r="C512" s="171" t="s">
        <v>974</v>
      </c>
      <c r="D512" s="170" t="s">
        <v>2</v>
      </c>
      <c r="E512" s="170">
        <v>1</v>
      </c>
      <c r="F512" s="172">
        <v>584.57000000000005</v>
      </c>
      <c r="G512" s="172">
        <v>375.9</v>
      </c>
      <c r="H512" s="172">
        <v>960.47</v>
      </c>
      <c r="I512" s="172">
        <f t="shared" si="70"/>
        <v>960.47</v>
      </c>
    </row>
    <row r="513" spans="1:9" ht="15" x14ac:dyDescent="0.2">
      <c r="A513" s="121" t="s">
        <v>36</v>
      </c>
      <c r="B513" s="170" t="s">
        <v>975</v>
      </c>
      <c r="C513" s="171" t="s">
        <v>976</v>
      </c>
      <c r="D513" s="170" t="s">
        <v>2</v>
      </c>
      <c r="E513" s="170">
        <v>1</v>
      </c>
      <c r="F513" s="172">
        <v>733.33</v>
      </c>
      <c r="G513" s="172">
        <v>0</v>
      </c>
      <c r="H513" s="172">
        <v>733.33</v>
      </c>
      <c r="I513" s="172">
        <f t="shared" si="70"/>
        <v>733.33</v>
      </c>
    </row>
    <row r="514" spans="1:9" ht="15" x14ac:dyDescent="0.2">
      <c r="A514" s="121" t="s">
        <v>624</v>
      </c>
      <c r="B514" s="170" t="s">
        <v>969</v>
      </c>
      <c r="C514" s="171" t="s">
        <v>970</v>
      </c>
      <c r="D514" s="170" t="s">
        <v>1</v>
      </c>
      <c r="E514" s="170">
        <v>1</v>
      </c>
      <c r="F514" s="172">
        <v>10.79</v>
      </c>
      <c r="G514" s="172">
        <v>49.6</v>
      </c>
      <c r="H514" s="172">
        <v>60.39</v>
      </c>
      <c r="I514" s="172">
        <f t="shared" si="70"/>
        <v>60.39</v>
      </c>
    </row>
    <row r="515" spans="1:9" ht="30" x14ac:dyDescent="0.2">
      <c r="A515" s="121" t="s">
        <v>627</v>
      </c>
      <c r="B515" s="170" t="s">
        <v>541</v>
      </c>
      <c r="C515" s="171" t="s">
        <v>542</v>
      </c>
      <c r="D515" s="170" t="s">
        <v>3</v>
      </c>
      <c r="E515" s="170">
        <v>20</v>
      </c>
      <c r="F515" s="172">
        <v>13.65</v>
      </c>
      <c r="G515" s="172">
        <v>39.94</v>
      </c>
      <c r="H515" s="172">
        <v>53.59</v>
      </c>
      <c r="I515" s="172">
        <f t="shared" si="70"/>
        <v>1071.8000000000002</v>
      </c>
    </row>
    <row r="516" spans="1:9" ht="15" x14ac:dyDescent="0.2">
      <c r="A516" s="387">
        <v>2</v>
      </c>
      <c r="B516" s="388"/>
      <c r="C516" s="389" t="s">
        <v>980</v>
      </c>
      <c r="D516" s="388"/>
      <c r="E516" s="388"/>
      <c r="F516" s="390"/>
      <c r="G516" s="390"/>
      <c r="H516" s="390"/>
      <c r="I516" s="390"/>
    </row>
    <row r="517" spans="1:9" ht="30" x14ac:dyDescent="0.2">
      <c r="A517" s="121" t="s">
        <v>12</v>
      </c>
      <c r="B517" s="170" t="s">
        <v>977</v>
      </c>
      <c r="C517" s="171" t="s">
        <v>978</v>
      </c>
      <c r="D517" s="170" t="s">
        <v>2</v>
      </c>
      <c r="E517" s="170">
        <v>1</v>
      </c>
      <c r="F517" s="172">
        <v>2120.8000000000002</v>
      </c>
      <c r="G517" s="172">
        <v>2281.34</v>
      </c>
      <c r="H517" s="172">
        <v>4402.1400000000003</v>
      </c>
      <c r="I517" s="172">
        <f t="shared" ref="I517:I522" si="71">H517*E517</f>
        <v>4402.1400000000003</v>
      </c>
    </row>
    <row r="518" spans="1:9" ht="30" x14ac:dyDescent="0.2">
      <c r="A518" s="121" t="s">
        <v>13</v>
      </c>
      <c r="B518" s="170" t="s">
        <v>965</v>
      </c>
      <c r="C518" s="171" t="s">
        <v>966</v>
      </c>
      <c r="D518" s="170" t="s">
        <v>1</v>
      </c>
      <c r="E518" s="170">
        <v>1</v>
      </c>
      <c r="F518" s="172">
        <v>0</v>
      </c>
      <c r="G518" s="172">
        <v>44.28</v>
      </c>
      <c r="H518" s="172">
        <v>44.28</v>
      </c>
      <c r="I518" s="172">
        <f t="shared" si="71"/>
        <v>44.28</v>
      </c>
    </row>
    <row r="519" spans="1:9" ht="15" x14ac:dyDescent="0.2">
      <c r="A519" s="121" t="s">
        <v>14</v>
      </c>
      <c r="B519" s="170" t="s">
        <v>967</v>
      </c>
      <c r="C519" s="171" t="s">
        <v>968</v>
      </c>
      <c r="D519" s="170" t="s">
        <v>1</v>
      </c>
      <c r="E519" s="170">
        <v>0.2</v>
      </c>
      <c r="F519" s="172">
        <v>227.24</v>
      </c>
      <c r="G519" s="172">
        <v>232.74</v>
      </c>
      <c r="H519" s="172">
        <v>459.98</v>
      </c>
      <c r="I519" s="172">
        <f t="shared" si="71"/>
        <v>91.996000000000009</v>
      </c>
    </row>
    <row r="520" spans="1:9" ht="30" x14ac:dyDescent="0.2">
      <c r="A520" s="121" t="s">
        <v>15</v>
      </c>
      <c r="B520" s="170" t="s">
        <v>973</v>
      </c>
      <c r="C520" s="171" t="s">
        <v>974</v>
      </c>
      <c r="D520" s="170" t="s">
        <v>2</v>
      </c>
      <c r="E520" s="170">
        <v>1</v>
      </c>
      <c r="F520" s="172">
        <v>584.57000000000005</v>
      </c>
      <c r="G520" s="172">
        <v>375.9</v>
      </c>
      <c r="H520" s="172">
        <v>960.47</v>
      </c>
      <c r="I520" s="172">
        <f t="shared" si="71"/>
        <v>960.47</v>
      </c>
    </row>
    <row r="521" spans="1:9" ht="15" x14ac:dyDescent="0.2">
      <c r="A521" s="121" t="s">
        <v>16</v>
      </c>
      <c r="B521" s="170" t="s">
        <v>975</v>
      </c>
      <c r="C521" s="171" t="s">
        <v>976</v>
      </c>
      <c r="D521" s="170" t="s">
        <v>2</v>
      </c>
      <c r="E521" s="170">
        <v>1</v>
      </c>
      <c r="F521" s="172">
        <v>733.33</v>
      </c>
      <c r="G521" s="172">
        <v>0</v>
      </c>
      <c r="H521" s="172">
        <v>733.33</v>
      </c>
      <c r="I521" s="172">
        <f t="shared" si="71"/>
        <v>733.33</v>
      </c>
    </row>
    <row r="522" spans="1:9" ht="15" x14ac:dyDescent="0.2">
      <c r="A522" s="121" t="s">
        <v>18</v>
      </c>
      <c r="B522" s="170" t="s">
        <v>969</v>
      </c>
      <c r="C522" s="171" t="s">
        <v>970</v>
      </c>
      <c r="D522" s="170" t="s">
        <v>1</v>
      </c>
      <c r="E522" s="170">
        <v>1</v>
      </c>
      <c r="F522" s="172">
        <v>10.79</v>
      </c>
      <c r="G522" s="172">
        <v>49.6</v>
      </c>
      <c r="H522" s="172">
        <v>60.39</v>
      </c>
      <c r="I522" s="172">
        <f t="shared" si="71"/>
        <v>60.39</v>
      </c>
    </row>
    <row r="523" spans="1:9" ht="15" x14ac:dyDescent="0.2">
      <c r="A523" s="121" t="s">
        <v>617</v>
      </c>
      <c r="B523" s="170" t="s">
        <v>975</v>
      </c>
      <c r="C523" s="171" t="s">
        <v>976</v>
      </c>
      <c r="D523" s="170" t="s">
        <v>2</v>
      </c>
      <c r="E523" s="170">
        <v>1</v>
      </c>
      <c r="F523" s="172">
        <v>733.33</v>
      </c>
      <c r="G523" s="172">
        <v>0</v>
      </c>
      <c r="H523" s="172">
        <v>733.33</v>
      </c>
      <c r="I523" s="172">
        <f>H523*E523</f>
        <v>733.33</v>
      </c>
    </row>
    <row r="524" spans="1:9" ht="15" x14ac:dyDescent="0.2">
      <c r="A524" s="387">
        <v>3</v>
      </c>
      <c r="B524" s="388"/>
      <c r="C524" s="391" t="s">
        <v>981</v>
      </c>
      <c r="D524" s="388"/>
      <c r="E524" s="388"/>
      <c r="F524" s="390"/>
      <c r="G524" s="390"/>
      <c r="H524" s="390"/>
      <c r="I524" s="390"/>
    </row>
    <row r="525" spans="1:9" ht="30" x14ac:dyDescent="0.2">
      <c r="A525" s="121" t="s">
        <v>27</v>
      </c>
      <c r="B525" s="170" t="s">
        <v>965</v>
      </c>
      <c r="C525" s="171" t="s">
        <v>966</v>
      </c>
      <c r="D525" s="170" t="s">
        <v>1</v>
      </c>
      <c r="E525" s="170">
        <v>1</v>
      </c>
      <c r="F525" s="172">
        <v>0</v>
      </c>
      <c r="G525" s="172">
        <v>44.28</v>
      </c>
      <c r="H525" s="172">
        <v>44.28</v>
      </c>
      <c r="I525" s="172">
        <f t="shared" ref="I525:I529" si="72">H525*E525</f>
        <v>44.28</v>
      </c>
    </row>
    <row r="526" spans="1:9" ht="30" x14ac:dyDescent="0.2">
      <c r="A526" s="121" t="s">
        <v>28</v>
      </c>
      <c r="B526" s="170" t="s">
        <v>541</v>
      </c>
      <c r="C526" s="171" t="s">
        <v>542</v>
      </c>
      <c r="D526" s="170" t="s">
        <v>3</v>
      </c>
      <c r="E526" s="170">
        <v>20</v>
      </c>
      <c r="F526" s="172">
        <v>13.65</v>
      </c>
      <c r="G526" s="172">
        <v>39.94</v>
      </c>
      <c r="H526" s="172">
        <v>53.59</v>
      </c>
      <c r="I526" s="172">
        <f t="shared" si="72"/>
        <v>1071.8000000000002</v>
      </c>
    </row>
    <row r="527" spans="1:9" ht="15" x14ac:dyDescent="0.2">
      <c r="A527" s="121" t="s">
        <v>29</v>
      </c>
      <c r="B527" s="170" t="s">
        <v>983</v>
      </c>
      <c r="C527" s="171" t="s">
        <v>984</v>
      </c>
      <c r="D527" s="170" t="s">
        <v>0</v>
      </c>
      <c r="E527" s="170">
        <v>10</v>
      </c>
      <c r="F527" s="172">
        <v>59.42</v>
      </c>
      <c r="G527" s="172">
        <v>85.78</v>
      </c>
      <c r="H527" s="172">
        <v>145.19999999999999</v>
      </c>
      <c r="I527" s="172">
        <f t="shared" si="72"/>
        <v>1452</v>
      </c>
    </row>
    <row r="528" spans="1:9" ht="30" x14ac:dyDescent="0.2">
      <c r="A528" s="121" t="s">
        <v>30</v>
      </c>
      <c r="B528" s="170" t="s">
        <v>973</v>
      </c>
      <c r="C528" s="171" t="s">
        <v>974</v>
      </c>
      <c r="D528" s="170" t="s">
        <v>2</v>
      </c>
      <c r="E528" s="170">
        <v>1</v>
      </c>
      <c r="F528" s="172">
        <v>584.57000000000005</v>
      </c>
      <c r="G528" s="172">
        <v>375.9</v>
      </c>
      <c r="H528" s="172">
        <v>960.47</v>
      </c>
      <c r="I528" s="172">
        <f t="shared" si="72"/>
        <v>960.47</v>
      </c>
    </row>
    <row r="529" spans="1:9" ht="15" x14ac:dyDescent="0.2">
      <c r="A529" s="121" t="s">
        <v>56</v>
      </c>
      <c r="B529" s="170" t="s">
        <v>975</v>
      </c>
      <c r="C529" s="171" t="s">
        <v>976</v>
      </c>
      <c r="D529" s="170" t="s">
        <v>2</v>
      </c>
      <c r="E529" s="170">
        <v>1</v>
      </c>
      <c r="F529" s="172">
        <v>733.33</v>
      </c>
      <c r="G529" s="172">
        <v>0</v>
      </c>
      <c r="H529" s="172">
        <v>733.33</v>
      </c>
      <c r="I529" s="172">
        <f t="shared" si="72"/>
        <v>733.33</v>
      </c>
    </row>
    <row r="530" spans="1:9" ht="15" x14ac:dyDescent="0.2">
      <c r="A530" s="387">
        <v>4</v>
      </c>
      <c r="B530" s="388"/>
      <c r="C530" s="389" t="s">
        <v>982</v>
      </c>
      <c r="D530" s="388"/>
      <c r="E530" s="388"/>
      <c r="F530" s="390"/>
      <c r="G530" s="390"/>
      <c r="H530" s="390"/>
      <c r="I530" s="390"/>
    </row>
    <row r="531" spans="1:9" ht="15" x14ac:dyDescent="0.2">
      <c r="A531" s="121" t="s">
        <v>31</v>
      </c>
      <c r="B531" s="170" t="s">
        <v>769</v>
      </c>
      <c r="C531" s="171" t="s">
        <v>770</v>
      </c>
      <c r="D531" s="170" t="s">
        <v>2</v>
      </c>
      <c r="E531" s="170">
        <v>2</v>
      </c>
      <c r="F531" s="172">
        <v>244.09</v>
      </c>
      <c r="G531" s="172">
        <v>36.31</v>
      </c>
      <c r="H531" s="172">
        <v>280.39999999999998</v>
      </c>
      <c r="I531" s="172">
        <f t="shared" ref="I531:I534" si="73">H531*E531</f>
        <v>560.79999999999995</v>
      </c>
    </row>
    <row r="532" spans="1:9" ht="15" x14ac:dyDescent="0.2">
      <c r="A532" s="121" t="s">
        <v>57</v>
      </c>
      <c r="B532" s="170" t="s">
        <v>771</v>
      </c>
      <c r="C532" s="171" t="s">
        <v>772</v>
      </c>
      <c r="D532" s="170" t="s">
        <v>2</v>
      </c>
      <c r="E532" s="170">
        <v>5</v>
      </c>
      <c r="F532" s="172">
        <v>0</v>
      </c>
      <c r="G532" s="172">
        <v>4.43</v>
      </c>
      <c r="H532" s="172">
        <v>4.43</v>
      </c>
      <c r="I532" s="172">
        <f t="shared" si="73"/>
        <v>22.15</v>
      </c>
    </row>
    <row r="533" spans="1:9" ht="15" x14ac:dyDescent="0.2">
      <c r="A533" s="121" t="s">
        <v>58</v>
      </c>
      <c r="B533" s="170" t="s">
        <v>773</v>
      </c>
      <c r="C533" s="171" t="s">
        <v>774</v>
      </c>
      <c r="D533" s="170" t="s">
        <v>1</v>
      </c>
      <c r="E533" s="170">
        <v>5</v>
      </c>
      <c r="F533" s="172">
        <v>116.62</v>
      </c>
      <c r="G533" s="172">
        <v>0</v>
      </c>
      <c r="H533" s="172">
        <v>116.62</v>
      </c>
      <c r="I533" s="172">
        <f t="shared" si="73"/>
        <v>583.1</v>
      </c>
    </row>
    <row r="534" spans="1:9" ht="15" x14ac:dyDescent="0.2">
      <c r="A534" s="121" t="s">
        <v>132</v>
      </c>
      <c r="B534" s="170" t="s">
        <v>775</v>
      </c>
      <c r="C534" s="171" t="s">
        <v>776</v>
      </c>
      <c r="D534" s="170" t="s">
        <v>1</v>
      </c>
      <c r="E534" s="170">
        <v>5</v>
      </c>
      <c r="F534" s="172">
        <v>0</v>
      </c>
      <c r="G534" s="172">
        <v>45.59</v>
      </c>
      <c r="H534" s="172">
        <v>45.59</v>
      </c>
      <c r="I534" s="172">
        <f t="shared" si="73"/>
        <v>227.95000000000002</v>
      </c>
    </row>
    <row r="535" spans="1:9" ht="15" x14ac:dyDescent="0.2">
      <c r="A535" s="261">
        <v>20</v>
      </c>
      <c r="B535" s="262"/>
      <c r="C535" s="263" t="s">
        <v>1000</v>
      </c>
      <c r="D535" s="264"/>
      <c r="E535" s="265"/>
      <c r="F535" s="265"/>
      <c r="G535" s="265"/>
      <c r="H535" s="265"/>
      <c r="I535" s="266">
        <f>SUM(I537:I562)</f>
        <v>18306.581999999999</v>
      </c>
    </row>
    <row r="536" spans="1:9" ht="15" x14ac:dyDescent="0.2">
      <c r="A536" s="387">
        <v>1</v>
      </c>
      <c r="B536" s="388"/>
      <c r="C536" s="389" t="s">
        <v>979</v>
      </c>
      <c r="D536" s="388"/>
      <c r="E536" s="388"/>
      <c r="F536" s="390"/>
      <c r="G536" s="390"/>
      <c r="H536" s="390"/>
      <c r="I536" s="390"/>
    </row>
    <row r="537" spans="1:9" ht="30" x14ac:dyDescent="0.2">
      <c r="A537" s="121" t="s">
        <v>6</v>
      </c>
      <c r="B537" s="170" t="s">
        <v>971</v>
      </c>
      <c r="C537" s="171" t="s">
        <v>972</v>
      </c>
      <c r="D537" s="170" t="s">
        <v>2</v>
      </c>
      <c r="E537" s="170">
        <v>1</v>
      </c>
      <c r="F537" s="172">
        <v>1519.9</v>
      </c>
      <c r="G537" s="172">
        <v>1142.5999999999999</v>
      </c>
      <c r="H537" s="172">
        <v>2662.5</v>
      </c>
      <c r="I537" s="172">
        <f>H537*E537</f>
        <v>2662.5</v>
      </c>
    </row>
    <row r="538" spans="1:9" ht="30" x14ac:dyDescent="0.2">
      <c r="A538" s="121" t="s">
        <v>7</v>
      </c>
      <c r="B538" s="170" t="s">
        <v>965</v>
      </c>
      <c r="C538" s="171" t="s">
        <v>966</v>
      </c>
      <c r="D538" s="170" t="s">
        <v>1</v>
      </c>
      <c r="E538" s="170">
        <v>1</v>
      </c>
      <c r="F538" s="172">
        <v>0</v>
      </c>
      <c r="G538" s="172">
        <v>44.28</v>
      </c>
      <c r="H538" s="172">
        <v>44.28</v>
      </c>
      <c r="I538" s="172">
        <f t="shared" ref="I538:I543" si="74">H538*E538</f>
        <v>44.28</v>
      </c>
    </row>
    <row r="539" spans="1:9" ht="15" x14ac:dyDescent="0.2">
      <c r="A539" s="121" t="s">
        <v>8</v>
      </c>
      <c r="B539" s="170" t="s">
        <v>967</v>
      </c>
      <c r="C539" s="171" t="s">
        <v>968</v>
      </c>
      <c r="D539" s="170" t="s">
        <v>1</v>
      </c>
      <c r="E539" s="170">
        <v>0.2</v>
      </c>
      <c r="F539" s="172">
        <v>227.24</v>
      </c>
      <c r="G539" s="172">
        <v>232.74</v>
      </c>
      <c r="H539" s="172">
        <v>459.98</v>
      </c>
      <c r="I539" s="172">
        <f t="shared" si="74"/>
        <v>91.996000000000009</v>
      </c>
    </row>
    <row r="540" spans="1:9" ht="30" x14ac:dyDescent="0.2">
      <c r="A540" s="121" t="s">
        <v>35</v>
      </c>
      <c r="B540" s="170" t="s">
        <v>973</v>
      </c>
      <c r="C540" s="171" t="s">
        <v>974</v>
      </c>
      <c r="D540" s="170" t="s">
        <v>2</v>
      </c>
      <c r="E540" s="170">
        <v>1</v>
      </c>
      <c r="F540" s="172">
        <v>584.57000000000005</v>
      </c>
      <c r="G540" s="172">
        <v>375.9</v>
      </c>
      <c r="H540" s="172">
        <v>960.47</v>
      </c>
      <c r="I540" s="172">
        <f t="shared" si="74"/>
        <v>960.47</v>
      </c>
    </row>
    <row r="541" spans="1:9" ht="15" x14ac:dyDescent="0.2">
      <c r="A541" s="121" t="s">
        <v>36</v>
      </c>
      <c r="B541" s="170" t="s">
        <v>975</v>
      </c>
      <c r="C541" s="171" t="s">
        <v>976</v>
      </c>
      <c r="D541" s="170" t="s">
        <v>2</v>
      </c>
      <c r="E541" s="170">
        <v>1</v>
      </c>
      <c r="F541" s="172">
        <v>733.33</v>
      </c>
      <c r="G541" s="172">
        <v>0</v>
      </c>
      <c r="H541" s="172">
        <v>733.33</v>
      </c>
      <c r="I541" s="172">
        <f t="shared" si="74"/>
        <v>733.33</v>
      </c>
    </row>
    <row r="542" spans="1:9" ht="15" x14ac:dyDescent="0.2">
      <c r="A542" s="121" t="s">
        <v>624</v>
      </c>
      <c r="B542" s="170" t="s">
        <v>969</v>
      </c>
      <c r="C542" s="171" t="s">
        <v>970</v>
      </c>
      <c r="D542" s="170" t="s">
        <v>1</v>
      </c>
      <c r="E542" s="170">
        <v>1</v>
      </c>
      <c r="F542" s="172">
        <v>10.79</v>
      </c>
      <c r="G542" s="172">
        <v>49.6</v>
      </c>
      <c r="H542" s="172">
        <v>60.39</v>
      </c>
      <c r="I542" s="172">
        <f t="shared" si="74"/>
        <v>60.39</v>
      </c>
    </row>
    <row r="543" spans="1:9" ht="30" x14ac:dyDescent="0.2">
      <c r="A543" s="121" t="s">
        <v>627</v>
      </c>
      <c r="B543" s="170" t="s">
        <v>541</v>
      </c>
      <c r="C543" s="171" t="s">
        <v>542</v>
      </c>
      <c r="D543" s="170" t="s">
        <v>3</v>
      </c>
      <c r="E543" s="170">
        <v>20</v>
      </c>
      <c r="F543" s="172">
        <v>13.65</v>
      </c>
      <c r="G543" s="172">
        <v>39.94</v>
      </c>
      <c r="H543" s="172">
        <v>53.59</v>
      </c>
      <c r="I543" s="172">
        <f t="shared" si="74"/>
        <v>1071.8000000000002</v>
      </c>
    </row>
    <row r="544" spans="1:9" ht="15" x14ac:dyDescent="0.2">
      <c r="A544" s="387">
        <v>2</v>
      </c>
      <c r="B544" s="388"/>
      <c r="C544" s="389" t="s">
        <v>980</v>
      </c>
      <c r="D544" s="388"/>
      <c r="E544" s="388"/>
      <c r="F544" s="390"/>
      <c r="G544" s="390"/>
      <c r="H544" s="390"/>
      <c r="I544" s="390"/>
    </row>
    <row r="545" spans="1:9" ht="30" x14ac:dyDescent="0.2">
      <c r="A545" s="121" t="s">
        <v>12</v>
      </c>
      <c r="B545" s="170" t="s">
        <v>977</v>
      </c>
      <c r="C545" s="171" t="s">
        <v>978</v>
      </c>
      <c r="D545" s="170" t="s">
        <v>2</v>
      </c>
      <c r="E545" s="170">
        <v>1</v>
      </c>
      <c r="F545" s="172">
        <v>2120.8000000000002</v>
      </c>
      <c r="G545" s="172">
        <v>2281.34</v>
      </c>
      <c r="H545" s="172">
        <v>4402.1400000000003</v>
      </c>
      <c r="I545" s="172">
        <f t="shared" ref="I545:I551" si="75">H545*E545</f>
        <v>4402.1400000000003</v>
      </c>
    </row>
    <row r="546" spans="1:9" ht="30" x14ac:dyDescent="0.2">
      <c r="A546" s="121" t="s">
        <v>13</v>
      </c>
      <c r="B546" s="170" t="s">
        <v>965</v>
      </c>
      <c r="C546" s="171" t="s">
        <v>966</v>
      </c>
      <c r="D546" s="170" t="s">
        <v>1</v>
      </c>
      <c r="E546" s="170">
        <v>1</v>
      </c>
      <c r="F546" s="172">
        <v>0</v>
      </c>
      <c r="G546" s="172">
        <v>44.28</v>
      </c>
      <c r="H546" s="172">
        <v>44.28</v>
      </c>
      <c r="I546" s="172">
        <f t="shared" si="75"/>
        <v>44.28</v>
      </c>
    </row>
    <row r="547" spans="1:9" ht="15" x14ac:dyDescent="0.2">
      <c r="A547" s="121" t="s">
        <v>14</v>
      </c>
      <c r="B547" s="170" t="s">
        <v>967</v>
      </c>
      <c r="C547" s="171" t="s">
        <v>968</v>
      </c>
      <c r="D547" s="170" t="s">
        <v>1</v>
      </c>
      <c r="E547" s="170">
        <v>0.2</v>
      </c>
      <c r="F547" s="172">
        <v>227.24</v>
      </c>
      <c r="G547" s="172">
        <v>232.74</v>
      </c>
      <c r="H547" s="172">
        <v>459.98</v>
      </c>
      <c r="I547" s="172">
        <f t="shared" si="75"/>
        <v>91.996000000000009</v>
      </c>
    </row>
    <row r="548" spans="1:9" ht="30" x14ac:dyDescent="0.2">
      <c r="A548" s="121" t="s">
        <v>15</v>
      </c>
      <c r="B548" s="170" t="s">
        <v>973</v>
      </c>
      <c r="C548" s="171" t="s">
        <v>974</v>
      </c>
      <c r="D548" s="170" t="s">
        <v>2</v>
      </c>
      <c r="E548" s="170">
        <v>1</v>
      </c>
      <c r="F548" s="172">
        <v>584.57000000000005</v>
      </c>
      <c r="G548" s="172">
        <v>375.9</v>
      </c>
      <c r="H548" s="172">
        <v>960.47</v>
      </c>
      <c r="I548" s="172">
        <f t="shared" si="75"/>
        <v>960.47</v>
      </c>
    </row>
    <row r="549" spans="1:9" ht="15" x14ac:dyDescent="0.2">
      <c r="A549" s="121" t="s">
        <v>16</v>
      </c>
      <c r="B549" s="170" t="s">
        <v>975</v>
      </c>
      <c r="C549" s="171" t="s">
        <v>976</v>
      </c>
      <c r="D549" s="170" t="s">
        <v>2</v>
      </c>
      <c r="E549" s="170">
        <v>1</v>
      </c>
      <c r="F549" s="172">
        <v>733.33</v>
      </c>
      <c r="G549" s="172">
        <v>0</v>
      </c>
      <c r="H549" s="172">
        <v>733.33</v>
      </c>
      <c r="I549" s="172">
        <f t="shared" si="75"/>
        <v>733.33</v>
      </c>
    </row>
    <row r="550" spans="1:9" ht="15" x14ac:dyDescent="0.2">
      <c r="A550" s="121" t="s">
        <v>18</v>
      </c>
      <c r="B550" s="170" t="s">
        <v>969</v>
      </c>
      <c r="C550" s="171" t="s">
        <v>970</v>
      </c>
      <c r="D550" s="170" t="s">
        <v>1</v>
      </c>
      <c r="E550" s="170">
        <v>1</v>
      </c>
      <c r="F550" s="172">
        <v>10.79</v>
      </c>
      <c r="G550" s="172">
        <v>49.6</v>
      </c>
      <c r="H550" s="172">
        <v>60.39</v>
      </c>
      <c r="I550" s="172">
        <f t="shared" si="75"/>
        <v>60.39</v>
      </c>
    </row>
    <row r="551" spans="1:9" ht="15" x14ac:dyDescent="0.2">
      <c r="A551" s="121" t="s">
        <v>617</v>
      </c>
      <c r="B551" s="170" t="s">
        <v>975</v>
      </c>
      <c r="C551" s="171" t="s">
        <v>976</v>
      </c>
      <c r="D551" s="170" t="s">
        <v>2</v>
      </c>
      <c r="E551" s="170">
        <v>1</v>
      </c>
      <c r="F551" s="172">
        <v>733.33</v>
      </c>
      <c r="G551" s="172">
        <v>0</v>
      </c>
      <c r="H551" s="172">
        <v>733.33</v>
      </c>
      <c r="I551" s="172">
        <f t="shared" si="75"/>
        <v>733.33</v>
      </c>
    </row>
    <row r="552" spans="1:9" ht="15" x14ac:dyDescent="0.2">
      <c r="A552" s="387">
        <v>3</v>
      </c>
      <c r="B552" s="388"/>
      <c r="C552" s="391" t="s">
        <v>981</v>
      </c>
      <c r="D552" s="388"/>
      <c r="E552" s="388"/>
      <c r="F552" s="390"/>
      <c r="G552" s="390"/>
      <c r="H552" s="390"/>
      <c r="I552" s="390"/>
    </row>
    <row r="553" spans="1:9" ht="30" x14ac:dyDescent="0.2">
      <c r="A553" s="121" t="s">
        <v>27</v>
      </c>
      <c r="B553" s="170" t="s">
        <v>965</v>
      </c>
      <c r="C553" s="171" t="s">
        <v>966</v>
      </c>
      <c r="D553" s="170" t="s">
        <v>1</v>
      </c>
      <c r="E553" s="170">
        <v>1</v>
      </c>
      <c r="F553" s="172">
        <v>0</v>
      </c>
      <c r="G553" s="172">
        <v>44.28</v>
      </c>
      <c r="H553" s="172">
        <v>44.28</v>
      </c>
      <c r="I553" s="172">
        <f t="shared" ref="I553:I557" si="76">H553*E553</f>
        <v>44.28</v>
      </c>
    </row>
    <row r="554" spans="1:9" ht="30" x14ac:dyDescent="0.2">
      <c r="A554" s="121" t="s">
        <v>28</v>
      </c>
      <c r="B554" s="170" t="s">
        <v>541</v>
      </c>
      <c r="C554" s="171" t="s">
        <v>542</v>
      </c>
      <c r="D554" s="170" t="s">
        <v>3</v>
      </c>
      <c r="E554" s="170">
        <v>20</v>
      </c>
      <c r="F554" s="172">
        <v>13.65</v>
      </c>
      <c r="G554" s="172">
        <v>39.94</v>
      </c>
      <c r="H554" s="172">
        <v>53.59</v>
      </c>
      <c r="I554" s="172">
        <f t="shared" si="76"/>
        <v>1071.8000000000002</v>
      </c>
    </row>
    <row r="555" spans="1:9" ht="15" x14ac:dyDescent="0.2">
      <c r="A555" s="121" t="s">
        <v>29</v>
      </c>
      <c r="B555" s="170" t="s">
        <v>983</v>
      </c>
      <c r="C555" s="171" t="s">
        <v>984</v>
      </c>
      <c r="D555" s="170" t="s">
        <v>0</v>
      </c>
      <c r="E555" s="170">
        <v>10</v>
      </c>
      <c r="F555" s="172">
        <v>59.42</v>
      </c>
      <c r="G555" s="172">
        <v>85.78</v>
      </c>
      <c r="H555" s="172">
        <v>145.19999999999999</v>
      </c>
      <c r="I555" s="172">
        <f t="shared" si="76"/>
        <v>1452</v>
      </c>
    </row>
    <row r="556" spans="1:9" ht="30" x14ac:dyDescent="0.2">
      <c r="A556" s="121" t="s">
        <v>30</v>
      </c>
      <c r="B556" s="170" t="s">
        <v>973</v>
      </c>
      <c r="C556" s="171" t="s">
        <v>974</v>
      </c>
      <c r="D556" s="170" t="s">
        <v>2</v>
      </c>
      <c r="E556" s="170">
        <v>1</v>
      </c>
      <c r="F556" s="172">
        <v>584.57000000000005</v>
      </c>
      <c r="G556" s="172">
        <v>375.9</v>
      </c>
      <c r="H556" s="172">
        <v>960.47</v>
      </c>
      <c r="I556" s="172">
        <f t="shared" si="76"/>
        <v>960.47</v>
      </c>
    </row>
    <row r="557" spans="1:9" ht="15" x14ac:dyDescent="0.2">
      <c r="A557" s="121" t="s">
        <v>56</v>
      </c>
      <c r="B557" s="170" t="s">
        <v>975</v>
      </c>
      <c r="C557" s="171" t="s">
        <v>976</v>
      </c>
      <c r="D557" s="170" t="s">
        <v>2</v>
      </c>
      <c r="E557" s="170">
        <v>1</v>
      </c>
      <c r="F557" s="172">
        <v>733.33</v>
      </c>
      <c r="G557" s="172">
        <v>0</v>
      </c>
      <c r="H557" s="172">
        <v>733.33</v>
      </c>
      <c r="I557" s="172">
        <f t="shared" si="76"/>
        <v>733.33</v>
      </c>
    </row>
    <row r="558" spans="1:9" ht="15" x14ac:dyDescent="0.2">
      <c r="A558" s="387">
        <v>4</v>
      </c>
      <c r="B558" s="388"/>
      <c r="C558" s="389" t="s">
        <v>982</v>
      </c>
      <c r="D558" s="388"/>
      <c r="E558" s="388"/>
      <c r="F558" s="390"/>
      <c r="G558" s="390"/>
      <c r="H558" s="390"/>
      <c r="I558" s="390"/>
    </row>
    <row r="559" spans="1:9" ht="15" x14ac:dyDescent="0.2">
      <c r="A559" s="121" t="s">
        <v>31</v>
      </c>
      <c r="B559" s="170" t="s">
        <v>769</v>
      </c>
      <c r="C559" s="171" t="s">
        <v>770</v>
      </c>
      <c r="D559" s="170" t="s">
        <v>2</v>
      </c>
      <c r="E559" s="170">
        <v>2</v>
      </c>
      <c r="F559" s="172">
        <v>244.09</v>
      </c>
      <c r="G559" s="172">
        <v>36.31</v>
      </c>
      <c r="H559" s="172">
        <v>280.39999999999998</v>
      </c>
      <c r="I559" s="172">
        <f t="shared" ref="I559:I562" si="77">H559*E559</f>
        <v>560.79999999999995</v>
      </c>
    </row>
    <row r="560" spans="1:9" ht="15" x14ac:dyDescent="0.2">
      <c r="A560" s="121" t="s">
        <v>57</v>
      </c>
      <c r="B560" s="170" t="s">
        <v>771</v>
      </c>
      <c r="C560" s="171" t="s">
        <v>772</v>
      </c>
      <c r="D560" s="170" t="s">
        <v>2</v>
      </c>
      <c r="E560" s="170">
        <v>5</v>
      </c>
      <c r="F560" s="172">
        <v>0</v>
      </c>
      <c r="G560" s="172">
        <v>4.43</v>
      </c>
      <c r="H560" s="172">
        <v>4.43</v>
      </c>
      <c r="I560" s="172">
        <f t="shared" si="77"/>
        <v>22.15</v>
      </c>
    </row>
    <row r="561" spans="1:9" ht="15" x14ac:dyDescent="0.2">
      <c r="A561" s="121" t="s">
        <v>58</v>
      </c>
      <c r="B561" s="170" t="s">
        <v>773</v>
      </c>
      <c r="C561" s="171" t="s">
        <v>774</v>
      </c>
      <c r="D561" s="170" t="s">
        <v>1</v>
      </c>
      <c r="E561" s="170">
        <v>5</v>
      </c>
      <c r="F561" s="172">
        <v>116.62</v>
      </c>
      <c r="G561" s="172">
        <v>0</v>
      </c>
      <c r="H561" s="172">
        <v>116.62</v>
      </c>
      <c r="I561" s="172">
        <f t="shared" si="77"/>
        <v>583.1</v>
      </c>
    </row>
    <row r="562" spans="1:9" ht="15" x14ac:dyDescent="0.2">
      <c r="A562" s="121" t="s">
        <v>132</v>
      </c>
      <c r="B562" s="170" t="s">
        <v>775</v>
      </c>
      <c r="C562" s="171" t="s">
        <v>776</v>
      </c>
      <c r="D562" s="170" t="s">
        <v>1</v>
      </c>
      <c r="E562" s="170">
        <v>5</v>
      </c>
      <c r="F562" s="172">
        <v>0</v>
      </c>
      <c r="G562" s="172">
        <v>45.59</v>
      </c>
      <c r="H562" s="172">
        <v>45.59</v>
      </c>
      <c r="I562" s="172">
        <f t="shared" si="77"/>
        <v>227.95000000000002</v>
      </c>
    </row>
    <row r="563" spans="1:9" ht="15" x14ac:dyDescent="0.2">
      <c r="A563" s="261">
        <v>21</v>
      </c>
      <c r="B563" s="262"/>
      <c r="C563" s="263" t="s">
        <v>1001</v>
      </c>
      <c r="D563" s="264"/>
      <c r="E563" s="265"/>
      <c r="F563" s="265"/>
      <c r="G563" s="265"/>
      <c r="H563" s="265"/>
      <c r="I563" s="266">
        <f>SUM(I565:I590)</f>
        <v>18306.581999999999</v>
      </c>
    </row>
    <row r="564" spans="1:9" ht="15" x14ac:dyDescent="0.2">
      <c r="A564" s="387">
        <v>1</v>
      </c>
      <c r="B564" s="388"/>
      <c r="C564" s="389" t="s">
        <v>979</v>
      </c>
      <c r="D564" s="388"/>
      <c r="E564" s="388"/>
      <c r="F564" s="390"/>
      <c r="G564" s="390"/>
      <c r="H564" s="390"/>
      <c r="I564" s="390"/>
    </row>
    <row r="565" spans="1:9" ht="30" x14ac:dyDescent="0.2">
      <c r="A565" s="121" t="s">
        <v>6</v>
      </c>
      <c r="B565" s="170" t="s">
        <v>971</v>
      </c>
      <c r="C565" s="171" t="s">
        <v>972</v>
      </c>
      <c r="D565" s="170" t="s">
        <v>2</v>
      </c>
      <c r="E565" s="170">
        <v>1</v>
      </c>
      <c r="F565" s="172">
        <v>1519.9</v>
      </c>
      <c r="G565" s="172">
        <v>1142.5999999999999</v>
      </c>
      <c r="H565" s="172">
        <v>2662.5</v>
      </c>
      <c r="I565" s="172">
        <f>H565*E565</f>
        <v>2662.5</v>
      </c>
    </row>
    <row r="566" spans="1:9" ht="30" x14ac:dyDescent="0.2">
      <c r="A566" s="121" t="s">
        <v>7</v>
      </c>
      <c r="B566" s="170" t="s">
        <v>965</v>
      </c>
      <c r="C566" s="171" t="s">
        <v>966</v>
      </c>
      <c r="D566" s="170" t="s">
        <v>1</v>
      </c>
      <c r="E566" s="170">
        <v>1</v>
      </c>
      <c r="F566" s="172">
        <v>0</v>
      </c>
      <c r="G566" s="172">
        <v>44.28</v>
      </c>
      <c r="H566" s="172">
        <v>44.28</v>
      </c>
      <c r="I566" s="172">
        <f t="shared" ref="I566:I571" si="78">H566*E566</f>
        <v>44.28</v>
      </c>
    </row>
    <row r="567" spans="1:9" ht="15" x14ac:dyDescent="0.2">
      <c r="A567" s="121" t="s">
        <v>8</v>
      </c>
      <c r="B567" s="170" t="s">
        <v>967</v>
      </c>
      <c r="C567" s="171" t="s">
        <v>968</v>
      </c>
      <c r="D567" s="170" t="s">
        <v>1</v>
      </c>
      <c r="E567" s="170">
        <v>0.2</v>
      </c>
      <c r="F567" s="172">
        <v>227.24</v>
      </c>
      <c r="G567" s="172">
        <v>232.74</v>
      </c>
      <c r="H567" s="172">
        <v>459.98</v>
      </c>
      <c r="I567" s="172">
        <f t="shared" si="78"/>
        <v>91.996000000000009</v>
      </c>
    </row>
    <row r="568" spans="1:9" ht="30" x14ac:dyDescent="0.2">
      <c r="A568" s="121" t="s">
        <v>35</v>
      </c>
      <c r="B568" s="170" t="s">
        <v>973</v>
      </c>
      <c r="C568" s="171" t="s">
        <v>974</v>
      </c>
      <c r="D568" s="170" t="s">
        <v>2</v>
      </c>
      <c r="E568" s="170">
        <v>1</v>
      </c>
      <c r="F568" s="172">
        <v>584.57000000000005</v>
      </c>
      <c r="G568" s="172">
        <v>375.9</v>
      </c>
      <c r="H568" s="172">
        <v>960.47</v>
      </c>
      <c r="I568" s="172">
        <f t="shared" si="78"/>
        <v>960.47</v>
      </c>
    </row>
    <row r="569" spans="1:9" ht="15" x14ac:dyDescent="0.2">
      <c r="A569" s="121" t="s">
        <v>36</v>
      </c>
      <c r="B569" s="170" t="s">
        <v>975</v>
      </c>
      <c r="C569" s="171" t="s">
        <v>976</v>
      </c>
      <c r="D569" s="170" t="s">
        <v>2</v>
      </c>
      <c r="E569" s="170">
        <v>1</v>
      </c>
      <c r="F569" s="172">
        <v>733.33</v>
      </c>
      <c r="G569" s="172">
        <v>0</v>
      </c>
      <c r="H569" s="172">
        <v>733.33</v>
      </c>
      <c r="I569" s="172">
        <f t="shared" si="78"/>
        <v>733.33</v>
      </c>
    </row>
    <row r="570" spans="1:9" ht="15" x14ac:dyDescent="0.2">
      <c r="A570" s="121" t="s">
        <v>624</v>
      </c>
      <c r="B570" s="170" t="s">
        <v>969</v>
      </c>
      <c r="C570" s="171" t="s">
        <v>970</v>
      </c>
      <c r="D570" s="170" t="s">
        <v>1</v>
      </c>
      <c r="E570" s="170">
        <v>1</v>
      </c>
      <c r="F570" s="172">
        <v>10.79</v>
      </c>
      <c r="G570" s="172">
        <v>49.6</v>
      </c>
      <c r="H570" s="172">
        <v>60.39</v>
      </c>
      <c r="I570" s="172">
        <f t="shared" si="78"/>
        <v>60.39</v>
      </c>
    </row>
    <row r="571" spans="1:9" ht="30" x14ac:dyDescent="0.2">
      <c r="A571" s="121" t="s">
        <v>627</v>
      </c>
      <c r="B571" s="170" t="s">
        <v>541</v>
      </c>
      <c r="C571" s="171" t="s">
        <v>542</v>
      </c>
      <c r="D571" s="170" t="s">
        <v>3</v>
      </c>
      <c r="E571" s="170">
        <v>20</v>
      </c>
      <c r="F571" s="172">
        <v>13.65</v>
      </c>
      <c r="G571" s="172">
        <v>39.94</v>
      </c>
      <c r="H571" s="172">
        <v>53.59</v>
      </c>
      <c r="I571" s="172">
        <f t="shared" si="78"/>
        <v>1071.8000000000002</v>
      </c>
    </row>
    <row r="572" spans="1:9" ht="15" x14ac:dyDescent="0.2">
      <c r="A572" s="387">
        <v>2</v>
      </c>
      <c r="B572" s="388"/>
      <c r="C572" s="389" t="s">
        <v>980</v>
      </c>
      <c r="D572" s="388"/>
      <c r="E572" s="388"/>
      <c r="F572" s="390"/>
      <c r="G572" s="390"/>
      <c r="H572" s="390"/>
      <c r="I572" s="390"/>
    </row>
    <row r="573" spans="1:9" ht="30" x14ac:dyDescent="0.2">
      <c r="A573" s="121" t="s">
        <v>12</v>
      </c>
      <c r="B573" s="170" t="s">
        <v>977</v>
      </c>
      <c r="C573" s="171" t="s">
        <v>978</v>
      </c>
      <c r="D573" s="170" t="s">
        <v>2</v>
      </c>
      <c r="E573" s="170">
        <v>1</v>
      </c>
      <c r="F573" s="172">
        <v>2120.8000000000002</v>
      </c>
      <c r="G573" s="172">
        <v>2281.34</v>
      </c>
      <c r="H573" s="172">
        <v>4402.1400000000003</v>
      </c>
      <c r="I573" s="172">
        <f t="shared" ref="I573:I578" si="79">H573*E573</f>
        <v>4402.1400000000003</v>
      </c>
    </row>
    <row r="574" spans="1:9" ht="30" x14ac:dyDescent="0.2">
      <c r="A574" s="121" t="s">
        <v>13</v>
      </c>
      <c r="B574" s="170" t="s">
        <v>965</v>
      </c>
      <c r="C574" s="171" t="s">
        <v>966</v>
      </c>
      <c r="D574" s="170" t="s">
        <v>1</v>
      </c>
      <c r="E574" s="170">
        <v>1</v>
      </c>
      <c r="F574" s="172">
        <v>0</v>
      </c>
      <c r="G574" s="172">
        <v>44.28</v>
      </c>
      <c r="H574" s="172">
        <v>44.28</v>
      </c>
      <c r="I574" s="172">
        <f t="shared" si="79"/>
        <v>44.28</v>
      </c>
    </row>
    <row r="575" spans="1:9" ht="15" x14ac:dyDescent="0.2">
      <c r="A575" s="121" t="s">
        <v>14</v>
      </c>
      <c r="B575" s="170" t="s">
        <v>967</v>
      </c>
      <c r="C575" s="171" t="s">
        <v>968</v>
      </c>
      <c r="D575" s="170" t="s">
        <v>1</v>
      </c>
      <c r="E575" s="170">
        <v>0.2</v>
      </c>
      <c r="F575" s="172">
        <v>227.24</v>
      </c>
      <c r="G575" s="172">
        <v>232.74</v>
      </c>
      <c r="H575" s="172">
        <v>459.98</v>
      </c>
      <c r="I575" s="172">
        <f t="shared" si="79"/>
        <v>91.996000000000009</v>
      </c>
    </row>
    <row r="576" spans="1:9" ht="30" x14ac:dyDescent="0.2">
      <c r="A576" s="121" t="s">
        <v>15</v>
      </c>
      <c r="B576" s="170" t="s">
        <v>973</v>
      </c>
      <c r="C576" s="171" t="s">
        <v>974</v>
      </c>
      <c r="D576" s="170" t="s">
        <v>2</v>
      </c>
      <c r="E576" s="170">
        <v>1</v>
      </c>
      <c r="F576" s="172">
        <v>584.57000000000005</v>
      </c>
      <c r="G576" s="172">
        <v>375.9</v>
      </c>
      <c r="H576" s="172">
        <v>960.47</v>
      </c>
      <c r="I576" s="172">
        <f t="shared" si="79"/>
        <v>960.47</v>
      </c>
    </row>
    <row r="577" spans="1:9" ht="15" x14ac:dyDescent="0.2">
      <c r="A577" s="121" t="s">
        <v>16</v>
      </c>
      <c r="B577" s="170" t="s">
        <v>975</v>
      </c>
      <c r="C577" s="171" t="s">
        <v>976</v>
      </c>
      <c r="D577" s="170" t="s">
        <v>2</v>
      </c>
      <c r="E577" s="170">
        <v>1</v>
      </c>
      <c r="F577" s="172">
        <v>733.33</v>
      </c>
      <c r="G577" s="172">
        <v>0</v>
      </c>
      <c r="H577" s="172">
        <v>733.33</v>
      </c>
      <c r="I577" s="172">
        <f t="shared" si="79"/>
        <v>733.33</v>
      </c>
    </row>
    <row r="578" spans="1:9" ht="15" x14ac:dyDescent="0.2">
      <c r="A578" s="121" t="s">
        <v>18</v>
      </c>
      <c r="B578" s="170" t="s">
        <v>969</v>
      </c>
      <c r="C578" s="171" t="s">
        <v>970</v>
      </c>
      <c r="D578" s="170" t="s">
        <v>1</v>
      </c>
      <c r="E578" s="170">
        <v>1</v>
      </c>
      <c r="F578" s="172">
        <v>10.79</v>
      </c>
      <c r="G578" s="172">
        <v>49.6</v>
      </c>
      <c r="H578" s="172">
        <v>60.39</v>
      </c>
      <c r="I578" s="172">
        <f t="shared" si="79"/>
        <v>60.39</v>
      </c>
    </row>
    <row r="579" spans="1:9" ht="15" x14ac:dyDescent="0.2">
      <c r="A579" s="121" t="s">
        <v>617</v>
      </c>
      <c r="B579" s="170" t="s">
        <v>975</v>
      </c>
      <c r="C579" s="171" t="s">
        <v>976</v>
      </c>
      <c r="D579" s="170" t="s">
        <v>2</v>
      </c>
      <c r="E579" s="170">
        <v>1</v>
      </c>
      <c r="F579" s="172">
        <v>733.33</v>
      </c>
      <c r="G579" s="172">
        <v>0</v>
      </c>
      <c r="H579" s="172">
        <v>733.33</v>
      </c>
      <c r="I579" s="172">
        <f t="shared" ref="I579" si="80">H579*E579</f>
        <v>733.33</v>
      </c>
    </row>
    <row r="580" spans="1:9" ht="15" x14ac:dyDescent="0.2">
      <c r="A580" s="387">
        <v>3</v>
      </c>
      <c r="B580" s="388"/>
      <c r="C580" s="391" t="s">
        <v>981</v>
      </c>
      <c r="D580" s="388"/>
      <c r="E580" s="388"/>
      <c r="F580" s="390"/>
      <c r="G580" s="390"/>
      <c r="H580" s="390"/>
      <c r="I580" s="390"/>
    </row>
    <row r="581" spans="1:9" ht="30" x14ac:dyDescent="0.2">
      <c r="A581" s="121" t="s">
        <v>27</v>
      </c>
      <c r="B581" s="170" t="s">
        <v>965</v>
      </c>
      <c r="C581" s="171" t="s">
        <v>966</v>
      </c>
      <c r="D581" s="170" t="s">
        <v>1</v>
      </c>
      <c r="E581" s="170">
        <v>1</v>
      </c>
      <c r="F581" s="172">
        <v>0</v>
      </c>
      <c r="G581" s="172">
        <v>44.28</v>
      </c>
      <c r="H581" s="172">
        <v>44.28</v>
      </c>
      <c r="I581" s="172">
        <f t="shared" ref="I581:I585" si="81">H581*E581</f>
        <v>44.28</v>
      </c>
    </row>
    <row r="582" spans="1:9" ht="30" x14ac:dyDescent="0.2">
      <c r="A582" s="121" t="s">
        <v>28</v>
      </c>
      <c r="B582" s="170" t="s">
        <v>541</v>
      </c>
      <c r="C582" s="171" t="s">
        <v>542</v>
      </c>
      <c r="D582" s="170" t="s">
        <v>3</v>
      </c>
      <c r="E582" s="170">
        <v>20</v>
      </c>
      <c r="F582" s="172">
        <v>13.65</v>
      </c>
      <c r="G582" s="172">
        <v>39.94</v>
      </c>
      <c r="H582" s="172">
        <v>53.59</v>
      </c>
      <c r="I582" s="172">
        <f t="shared" si="81"/>
        <v>1071.8000000000002</v>
      </c>
    </row>
    <row r="583" spans="1:9" ht="15" x14ac:dyDescent="0.2">
      <c r="A583" s="121" t="s">
        <v>29</v>
      </c>
      <c r="B583" s="170" t="s">
        <v>983</v>
      </c>
      <c r="C583" s="171" t="s">
        <v>984</v>
      </c>
      <c r="D583" s="170" t="s">
        <v>0</v>
      </c>
      <c r="E583" s="170">
        <v>10</v>
      </c>
      <c r="F583" s="172">
        <v>59.42</v>
      </c>
      <c r="G583" s="172">
        <v>85.78</v>
      </c>
      <c r="H583" s="172">
        <v>145.19999999999999</v>
      </c>
      <c r="I583" s="172">
        <f t="shared" si="81"/>
        <v>1452</v>
      </c>
    </row>
    <row r="584" spans="1:9" ht="30" x14ac:dyDescent="0.2">
      <c r="A584" s="121" t="s">
        <v>30</v>
      </c>
      <c r="B584" s="170" t="s">
        <v>973</v>
      </c>
      <c r="C584" s="171" t="s">
        <v>974</v>
      </c>
      <c r="D584" s="170" t="s">
        <v>2</v>
      </c>
      <c r="E584" s="170">
        <v>1</v>
      </c>
      <c r="F584" s="172">
        <v>584.57000000000005</v>
      </c>
      <c r="G584" s="172">
        <v>375.9</v>
      </c>
      <c r="H584" s="172">
        <v>960.47</v>
      </c>
      <c r="I584" s="172">
        <f t="shared" si="81"/>
        <v>960.47</v>
      </c>
    </row>
    <row r="585" spans="1:9" ht="15" x14ac:dyDescent="0.2">
      <c r="A585" s="121" t="s">
        <v>56</v>
      </c>
      <c r="B585" s="170" t="s">
        <v>975</v>
      </c>
      <c r="C585" s="171" t="s">
        <v>976</v>
      </c>
      <c r="D585" s="170" t="s">
        <v>2</v>
      </c>
      <c r="E585" s="170">
        <v>1</v>
      </c>
      <c r="F585" s="172">
        <v>733.33</v>
      </c>
      <c r="G585" s="172">
        <v>0</v>
      </c>
      <c r="H585" s="172">
        <v>733.33</v>
      </c>
      <c r="I585" s="172">
        <f t="shared" si="81"/>
        <v>733.33</v>
      </c>
    </row>
    <row r="586" spans="1:9" ht="15" x14ac:dyDescent="0.2">
      <c r="A586" s="387">
        <v>4</v>
      </c>
      <c r="B586" s="388"/>
      <c r="C586" s="389" t="s">
        <v>982</v>
      </c>
      <c r="D586" s="388"/>
      <c r="E586" s="388"/>
      <c r="F586" s="390"/>
      <c r="G586" s="390"/>
      <c r="H586" s="390"/>
      <c r="I586" s="390"/>
    </row>
    <row r="587" spans="1:9" ht="15" x14ac:dyDescent="0.2">
      <c r="A587" s="121" t="s">
        <v>31</v>
      </c>
      <c r="B587" s="170" t="s">
        <v>769</v>
      </c>
      <c r="C587" s="171" t="s">
        <v>770</v>
      </c>
      <c r="D587" s="170" t="s">
        <v>2</v>
      </c>
      <c r="E587" s="170">
        <v>2</v>
      </c>
      <c r="F587" s="172">
        <v>244.09</v>
      </c>
      <c r="G587" s="172">
        <v>36.31</v>
      </c>
      <c r="H587" s="172">
        <v>280.39999999999998</v>
      </c>
      <c r="I587" s="172">
        <f t="shared" ref="I587:I590" si="82">H587*E587</f>
        <v>560.79999999999995</v>
      </c>
    </row>
    <row r="588" spans="1:9" ht="15" x14ac:dyDescent="0.2">
      <c r="A588" s="121" t="s">
        <v>57</v>
      </c>
      <c r="B588" s="170" t="s">
        <v>771</v>
      </c>
      <c r="C588" s="171" t="s">
        <v>772</v>
      </c>
      <c r="D588" s="170" t="s">
        <v>2</v>
      </c>
      <c r="E588" s="170">
        <v>5</v>
      </c>
      <c r="F588" s="172">
        <v>0</v>
      </c>
      <c r="G588" s="172">
        <v>4.43</v>
      </c>
      <c r="H588" s="172">
        <v>4.43</v>
      </c>
      <c r="I588" s="172">
        <f t="shared" si="82"/>
        <v>22.15</v>
      </c>
    </row>
    <row r="589" spans="1:9" ht="15" x14ac:dyDescent="0.2">
      <c r="A589" s="121" t="s">
        <v>58</v>
      </c>
      <c r="B589" s="170" t="s">
        <v>773</v>
      </c>
      <c r="C589" s="171" t="s">
        <v>774</v>
      </c>
      <c r="D589" s="170" t="s">
        <v>1</v>
      </c>
      <c r="E589" s="170">
        <v>5</v>
      </c>
      <c r="F589" s="172">
        <v>116.62</v>
      </c>
      <c r="G589" s="172">
        <v>0</v>
      </c>
      <c r="H589" s="172">
        <v>116.62</v>
      </c>
      <c r="I589" s="172">
        <f t="shared" si="82"/>
        <v>583.1</v>
      </c>
    </row>
    <row r="590" spans="1:9" ht="15" x14ac:dyDescent="0.2">
      <c r="A590" s="121" t="s">
        <v>132</v>
      </c>
      <c r="B590" s="170" t="s">
        <v>775</v>
      </c>
      <c r="C590" s="171" t="s">
        <v>776</v>
      </c>
      <c r="D590" s="170" t="s">
        <v>1</v>
      </c>
      <c r="E590" s="170">
        <v>5</v>
      </c>
      <c r="F590" s="172">
        <v>0</v>
      </c>
      <c r="G590" s="172">
        <v>45.59</v>
      </c>
      <c r="H590" s="172">
        <v>45.59</v>
      </c>
      <c r="I590" s="172">
        <f t="shared" si="82"/>
        <v>227.95000000000002</v>
      </c>
    </row>
    <row r="591" spans="1:9" ht="15" x14ac:dyDescent="0.2">
      <c r="A591" s="261">
        <v>22</v>
      </c>
      <c r="B591" s="262"/>
      <c r="C591" s="263" t="s">
        <v>1002</v>
      </c>
      <c r="D591" s="264"/>
      <c r="E591" s="265"/>
      <c r="F591" s="265"/>
      <c r="G591" s="265"/>
      <c r="H591" s="265"/>
      <c r="I591" s="266">
        <f>SUM(I593:I618)</f>
        <v>18306.581999999999</v>
      </c>
    </row>
    <row r="592" spans="1:9" ht="15" x14ac:dyDescent="0.2">
      <c r="A592" s="387">
        <v>1</v>
      </c>
      <c r="B592" s="388"/>
      <c r="C592" s="389" t="s">
        <v>979</v>
      </c>
      <c r="D592" s="388"/>
      <c r="E592" s="388"/>
      <c r="F592" s="390"/>
      <c r="G592" s="390"/>
      <c r="H592" s="390"/>
      <c r="I592" s="390"/>
    </row>
    <row r="593" spans="1:9" ht="30" x14ac:dyDescent="0.2">
      <c r="A593" s="121" t="s">
        <v>6</v>
      </c>
      <c r="B593" s="170" t="s">
        <v>971</v>
      </c>
      <c r="C593" s="171" t="s">
        <v>972</v>
      </c>
      <c r="D593" s="170" t="s">
        <v>2</v>
      </c>
      <c r="E593" s="170">
        <v>1</v>
      </c>
      <c r="F593" s="172">
        <v>1519.9</v>
      </c>
      <c r="G593" s="172">
        <v>1142.5999999999999</v>
      </c>
      <c r="H593" s="172">
        <v>2662.5</v>
      </c>
      <c r="I593" s="172">
        <f>H593*E593</f>
        <v>2662.5</v>
      </c>
    </row>
    <row r="594" spans="1:9" ht="30" x14ac:dyDescent="0.2">
      <c r="A594" s="121" t="s">
        <v>7</v>
      </c>
      <c r="B594" s="170" t="s">
        <v>965</v>
      </c>
      <c r="C594" s="171" t="s">
        <v>966</v>
      </c>
      <c r="D594" s="170" t="s">
        <v>1</v>
      </c>
      <c r="E594" s="170">
        <v>1</v>
      </c>
      <c r="F594" s="172">
        <v>0</v>
      </c>
      <c r="G594" s="172">
        <v>44.28</v>
      </c>
      <c r="H594" s="172">
        <v>44.28</v>
      </c>
      <c r="I594" s="172">
        <f t="shared" ref="I594:I599" si="83">H594*E594</f>
        <v>44.28</v>
      </c>
    </row>
    <row r="595" spans="1:9" ht="15" x14ac:dyDescent="0.2">
      <c r="A595" s="121" t="s">
        <v>8</v>
      </c>
      <c r="B595" s="170" t="s">
        <v>967</v>
      </c>
      <c r="C595" s="171" t="s">
        <v>968</v>
      </c>
      <c r="D595" s="170" t="s">
        <v>1</v>
      </c>
      <c r="E595" s="170">
        <v>0.2</v>
      </c>
      <c r="F595" s="172">
        <v>227.24</v>
      </c>
      <c r="G595" s="172">
        <v>232.74</v>
      </c>
      <c r="H595" s="172">
        <v>459.98</v>
      </c>
      <c r="I595" s="172">
        <f t="shared" si="83"/>
        <v>91.996000000000009</v>
      </c>
    </row>
    <row r="596" spans="1:9" ht="30" x14ac:dyDescent="0.2">
      <c r="A596" s="121" t="s">
        <v>35</v>
      </c>
      <c r="B596" s="170" t="s">
        <v>973</v>
      </c>
      <c r="C596" s="171" t="s">
        <v>974</v>
      </c>
      <c r="D596" s="170" t="s">
        <v>2</v>
      </c>
      <c r="E596" s="170">
        <v>1</v>
      </c>
      <c r="F596" s="172">
        <v>584.57000000000005</v>
      </c>
      <c r="G596" s="172">
        <v>375.9</v>
      </c>
      <c r="H596" s="172">
        <v>960.47</v>
      </c>
      <c r="I596" s="172">
        <f t="shared" si="83"/>
        <v>960.47</v>
      </c>
    </row>
    <row r="597" spans="1:9" ht="15" x14ac:dyDescent="0.2">
      <c r="A597" s="121" t="s">
        <v>36</v>
      </c>
      <c r="B597" s="170" t="s">
        <v>975</v>
      </c>
      <c r="C597" s="171" t="s">
        <v>976</v>
      </c>
      <c r="D597" s="170" t="s">
        <v>2</v>
      </c>
      <c r="E597" s="170">
        <v>1</v>
      </c>
      <c r="F597" s="172">
        <v>733.33</v>
      </c>
      <c r="G597" s="172">
        <v>0</v>
      </c>
      <c r="H597" s="172">
        <v>733.33</v>
      </c>
      <c r="I597" s="172">
        <f t="shared" si="83"/>
        <v>733.33</v>
      </c>
    </row>
    <row r="598" spans="1:9" ht="15" x14ac:dyDescent="0.2">
      <c r="A598" s="121" t="s">
        <v>624</v>
      </c>
      <c r="B598" s="170" t="s">
        <v>969</v>
      </c>
      <c r="C598" s="171" t="s">
        <v>970</v>
      </c>
      <c r="D598" s="170" t="s">
        <v>1</v>
      </c>
      <c r="E598" s="170">
        <v>1</v>
      </c>
      <c r="F598" s="172">
        <v>10.79</v>
      </c>
      <c r="G598" s="172">
        <v>49.6</v>
      </c>
      <c r="H598" s="172">
        <v>60.39</v>
      </c>
      <c r="I598" s="172">
        <f t="shared" si="83"/>
        <v>60.39</v>
      </c>
    </row>
    <row r="599" spans="1:9" ht="30" x14ac:dyDescent="0.2">
      <c r="A599" s="121" t="s">
        <v>627</v>
      </c>
      <c r="B599" s="170" t="s">
        <v>541</v>
      </c>
      <c r="C599" s="171" t="s">
        <v>542</v>
      </c>
      <c r="D599" s="170" t="s">
        <v>3</v>
      </c>
      <c r="E599" s="170">
        <v>20</v>
      </c>
      <c r="F599" s="172">
        <v>13.65</v>
      </c>
      <c r="G599" s="172">
        <v>39.94</v>
      </c>
      <c r="H599" s="172">
        <v>53.59</v>
      </c>
      <c r="I599" s="172">
        <f t="shared" si="83"/>
        <v>1071.8000000000002</v>
      </c>
    </row>
    <row r="600" spans="1:9" ht="15" x14ac:dyDescent="0.2">
      <c r="A600" s="387">
        <v>2</v>
      </c>
      <c r="B600" s="388"/>
      <c r="C600" s="389" t="s">
        <v>980</v>
      </c>
      <c r="D600" s="388"/>
      <c r="E600" s="388"/>
      <c r="F600" s="390"/>
      <c r="G600" s="390"/>
      <c r="H600" s="390"/>
      <c r="I600" s="390"/>
    </row>
    <row r="601" spans="1:9" ht="30" x14ac:dyDescent="0.2">
      <c r="A601" s="121" t="s">
        <v>12</v>
      </c>
      <c r="B601" s="170" t="s">
        <v>977</v>
      </c>
      <c r="C601" s="171" t="s">
        <v>978</v>
      </c>
      <c r="D601" s="170" t="s">
        <v>2</v>
      </c>
      <c r="E601" s="170">
        <v>1</v>
      </c>
      <c r="F601" s="172">
        <v>2120.8000000000002</v>
      </c>
      <c r="G601" s="172">
        <v>2281.34</v>
      </c>
      <c r="H601" s="172">
        <v>4402.1400000000003</v>
      </c>
      <c r="I601" s="172">
        <f t="shared" ref="I601:I607" si="84">H601*E601</f>
        <v>4402.1400000000003</v>
      </c>
    </row>
    <row r="602" spans="1:9" ht="30" x14ac:dyDescent="0.2">
      <c r="A602" s="121" t="s">
        <v>13</v>
      </c>
      <c r="B602" s="170" t="s">
        <v>965</v>
      </c>
      <c r="C602" s="171" t="s">
        <v>966</v>
      </c>
      <c r="D602" s="170" t="s">
        <v>1</v>
      </c>
      <c r="E602" s="170">
        <v>1</v>
      </c>
      <c r="F602" s="172">
        <v>0</v>
      </c>
      <c r="G602" s="172">
        <v>44.28</v>
      </c>
      <c r="H602" s="172">
        <v>44.28</v>
      </c>
      <c r="I602" s="172">
        <f t="shared" si="84"/>
        <v>44.28</v>
      </c>
    </row>
    <row r="603" spans="1:9" ht="15" x14ac:dyDescent="0.2">
      <c r="A603" s="121" t="s">
        <v>14</v>
      </c>
      <c r="B603" s="170" t="s">
        <v>967</v>
      </c>
      <c r="C603" s="171" t="s">
        <v>968</v>
      </c>
      <c r="D603" s="170" t="s">
        <v>1</v>
      </c>
      <c r="E603" s="170">
        <v>0.2</v>
      </c>
      <c r="F603" s="172">
        <v>227.24</v>
      </c>
      <c r="G603" s="172">
        <v>232.74</v>
      </c>
      <c r="H603" s="172">
        <v>459.98</v>
      </c>
      <c r="I603" s="172">
        <f t="shared" si="84"/>
        <v>91.996000000000009</v>
      </c>
    </row>
    <row r="604" spans="1:9" ht="30" x14ac:dyDescent="0.2">
      <c r="A604" s="121" t="s">
        <v>15</v>
      </c>
      <c r="B604" s="170" t="s">
        <v>973</v>
      </c>
      <c r="C604" s="171" t="s">
        <v>974</v>
      </c>
      <c r="D604" s="170" t="s">
        <v>2</v>
      </c>
      <c r="E604" s="170">
        <v>1</v>
      </c>
      <c r="F604" s="172">
        <v>584.57000000000005</v>
      </c>
      <c r="G604" s="172">
        <v>375.9</v>
      </c>
      <c r="H604" s="172">
        <v>960.47</v>
      </c>
      <c r="I604" s="172">
        <f t="shared" si="84"/>
        <v>960.47</v>
      </c>
    </row>
    <row r="605" spans="1:9" ht="15" x14ac:dyDescent="0.2">
      <c r="A605" s="121" t="s">
        <v>16</v>
      </c>
      <c r="B605" s="170" t="s">
        <v>975</v>
      </c>
      <c r="C605" s="171" t="s">
        <v>976</v>
      </c>
      <c r="D605" s="170" t="s">
        <v>2</v>
      </c>
      <c r="E605" s="170">
        <v>1</v>
      </c>
      <c r="F605" s="172">
        <v>733.33</v>
      </c>
      <c r="G605" s="172">
        <v>0</v>
      </c>
      <c r="H605" s="172">
        <v>733.33</v>
      </c>
      <c r="I605" s="172">
        <f t="shared" si="84"/>
        <v>733.33</v>
      </c>
    </row>
    <row r="606" spans="1:9" ht="15" x14ac:dyDescent="0.2">
      <c r="A606" s="121" t="s">
        <v>18</v>
      </c>
      <c r="B606" s="170" t="s">
        <v>969</v>
      </c>
      <c r="C606" s="171" t="s">
        <v>970</v>
      </c>
      <c r="D606" s="170" t="s">
        <v>1</v>
      </c>
      <c r="E606" s="170">
        <v>1</v>
      </c>
      <c r="F606" s="172">
        <v>10.79</v>
      </c>
      <c r="G606" s="172">
        <v>49.6</v>
      </c>
      <c r="H606" s="172">
        <v>60.39</v>
      </c>
      <c r="I606" s="172">
        <f t="shared" si="84"/>
        <v>60.39</v>
      </c>
    </row>
    <row r="607" spans="1:9" ht="15" x14ac:dyDescent="0.2">
      <c r="A607" s="121" t="s">
        <v>617</v>
      </c>
      <c r="B607" s="170" t="s">
        <v>975</v>
      </c>
      <c r="C607" s="171" t="s">
        <v>976</v>
      </c>
      <c r="D607" s="170" t="s">
        <v>2</v>
      </c>
      <c r="E607" s="170">
        <v>1</v>
      </c>
      <c r="F607" s="172">
        <v>733.33</v>
      </c>
      <c r="G607" s="172">
        <v>0</v>
      </c>
      <c r="H607" s="172">
        <v>733.33</v>
      </c>
      <c r="I607" s="172">
        <f t="shared" si="84"/>
        <v>733.33</v>
      </c>
    </row>
    <row r="608" spans="1:9" ht="15" x14ac:dyDescent="0.2">
      <c r="A608" s="387">
        <v>3</v>
      </c>
      <c r="B608" s="388"/>
      <c r="C608" s="391" t="s">
        <v>981</v>
      </c>
      <c r="D608" s="388"/>
      <c r="E608" s="388"/>
      <c r="F608" s="390"/>
      <c r="G608" s="390"/>
      <c r="H608" s="390"/>
      <c r="I608" s="390"/>
    </row>
    <row r="609" spans="1:9" ht="30" x14ac:dyDescent="0.2">
      <c r="A609" s="121" t="s">
        <v>27</v>
      </c>
      <c r="B609" s="170" t="s">
        <v>965</v>
      </c>
      <c r="C609" s="171" t="s">
        <v>966</v>
      </c>
      <c r="D609" s="170" t="s">
        <v>1</v>
      </c>
      <c r="E609" s="170">
        <v>1</v>
      </c>
      <c r="F609" s="172">
        <v>0</v>
      </c>
      <c r="G609" s="172">
        <v>44.28</v>
      </c>
      <c r="H609" s="172">
        <v>44.28</v>
      </c>
      <c r="I609" s="172">
        <f>H609*E609</f>
        <v>44.28</v>
      </c>
    </row>
    <row r="610" spans="1:9" ht="30" x14ac:dyDescent="0.2">
      <c r="A610" s="121" t="s">
        <v>28</v>
      </c>
      <c r="B610" s="170" t="s">
        <v>541</v>
      </c>
      <c r="C610" s="171" t="s">
        <v>542</v>
      </c>
      <c r="D610" s="170" t="s">
        <v>3</v>
      </c>
      <c r="E610" s="170">
        <v>20</v>
      </c>
      <c r="F610" s="172">
        <v>13.65</v>
      </c>
      <c r="G610" s="172">
        <v>39.94</v>
      </c>
      <c r="H610" s="172">
        <v>53.59</v>
      </c>
      <c r="I610" s="172">
        <f t="shared" ref="I610:I613" si="85">H610*E610</f>
        <v>1071.8000000000002</v>
      </c>
    </row>
    <row r="611" spans="1:9" ht="15" x14ac:dyDescent="0.2">
      <c r="A611" s="121" t="s">
        <v>29</v>
      </c>
      <c r="B611" s="170" t="s">
        <v>983</v>
      </c>
      <c r="C611" s="171" t="s">
        <v>984</v>
      </c>
      <c r="D611" s="170" t="s">
        <v>0</v>
      </c>
      <c r="E611" s="170">
        <v>10</v>
      </c>
      <c r="F611" s="172">
        <v>59.42</v>
      </c>
      <c r="G611" s="172">
        <v>85.78</v>
      </c>
      <c r="H611" s="172">
        <v>145.19999999999999</v>
      </c>
      <c r="I611" s="172">
        <f t="shared" si="85"/>
        <v>1452</v>
      </c>
    </row>
    <row r="612" spans="1:9" ht="30" x14ac:dyDescent="0.2">
      <c r="A612" s="121" t="s">
        <v>30</v>
      </c>
      <c r="B612" s="170" t="s">
        <v>973</v>
      </c>
      <c r="C612" s="171" t="s">
        <v>974</v>
      </c>
      <c r="D612" s="170" t="s">
        <v>2</v>
      </c>
      <c r="E612" s="170">
        <v>1</v>
      </c>
      <c r="F612" s="172">
        <v>584.57000000000005</v>
      </c>
      <c r="G612" s="172">
        <v>375.9</v>
      </c>
      <c r="H612" s="172">
        <v>960.47</v>
      </c>
      <c r="I612" s="172">
        <f t="shared" si="85"/>
        <v>960.47</v>
      </c>
    </row>
    <row r="613" spans="1:9" ht="15" x14ac:dyDescent="0.2">
      <c r="A613" s="121" t="s">
        <v>56</v>
      </c>
      <c r="B613" s="170" t="s">
        <v>975</v>
      </c>
      <c r="C613" s="171" t="s">
        <v>976</v>
      </c>
      <c r="D613" s="170" t="s">
        <v>2</v>
      </c>
      <c r="E613" s="170">
        <v>1</v>
      </c>
      <c r="F613" s="172">
        <v>733.33</v>
      </c>
      <c r="G613" s="172">
        <v>0</v>
      </c>
      <c r="H613" s="172">
        <v>733.33</v>
      </c>
      <c r="I613" s="172">
        <f t="shared" si="85"/>
        <v>733.33</v>
      </c>
    </row>
    <row r="614" spans="1:9" ht="15" x14ac:dyDescent="0.2">
      <c r="A614" s="387">
        <v>4</v>
      </c>
      <c r="B614" s="388"/>
      <c r="C614" s="389" t="s">
        <v>982</v>
      </c>
      <c r="D614" s="388"/>
      <c r="E614" s="388"/>
      <c r="F614" s="390"/>
      <c r="G614" s="390"/>
      <c r="H614" s="390"/>
      <c r="I614" s="390"/>
    </row>
    <row r="615" spans="1:9" ht="15" x14ac:dyDescent="0.2">
      <c r="A615" s="121" t="s">
        <v>31</v>
      </c>
      <c r="B615" s="170" t="s">
        <v>769</v>
      </c>
      <c r="C615" s="171" t="s">
        <v>770</v>
      </c>
      <c r="D615" s="170" t="s">
        <v>2</v>
      </c>
      <c r="E615" s="170">
        <v>2</v>
      </c>
      <c r="F615" s="172">
        <v>244.09</v>
      </c>
      <c r="G615" s="172">
        <v>36.31</v>
      </c>
      <c r="H615" s="172">
        <v>280.39999999999998</v>
      </c>
      <c r="I615" s="172">
        <f t="shared" ref="I615:I618" si="86">H615*E615</f>
        <v>560.79999999999995</v>
      </c>
    </row>
    <row r="616" spans="1:9" ht="15" x14ac:dyDescent="0.2">
      <c r="A616" s="121" t="s">
        <v>57</v>
      </c>
      <c r="B616" s="170" t="s">
        <v>771</v>
      </c>
      <c r="C616" s="171" t="s">
        <v>772</v>
      </c>
      <c r="D616" s="170" t="s">
        <v>2</v>
      </c>
      <c r="E616" s="170">
        <v>5</v>
      </c>
      <c r="F616" s="172">
        <v>0</v>
      </c>
      <c r="G616" s="172">
        <v>4.43</v>
      </c>
      <c r="H616" s="172">
        <v>4.43</v>
      </c>
      <c r="I616" s="172">
        <f t="shared" si="86"/>
        <v>22.15</v>
      </c>
    </row>
    <row r="617" spans="1:9" ht="15" x14ac:dyDescent="0.2">
      <c r="A617" s="121" t="s">
        <v>58</v>
      </c>
      <c r="B617" s="170" t="s">
        <v>773</v>
      </c>
      <c r="C617" s="171" t="s">
        <v>774</v>
      </c>
      <c r="D617" s="170" t="s">
        <v>1</v>
      </c>
      <c r="E617" s="170">
        <v>5</v>
      </c>
      <c r="F617" s="172">
        <v>116.62</v>
      </c>
      <c r="G617" s="172">
        <v>0</v>
      </c>
      <c r="H617" s="172">
        <v>116.62</v>
      </c>
      <c r="I617" s="172">
        <f t="shared" si="86"/>
        <v>583.1</v>
      </c>
    </row>
    <row r="618" spans="1:9" ht="15" x14ac:dyDescent="0.2">
      <c r="A618" s="121" t="s">
        <v>132</v>
      </c>
      <c r="B618" s="170" t="s">
        <v>775</v>
      </c>
      <c r="C618" s="171" t="s">
        <v>776</v>
      </c>
      <c r="D618" s="170" t="s">
        <v>1</v>
      </c>
      <c r="E618" s="170">
        <v>5</v>
      </c>
      <c r="F618" s="172">
        <v>0</v>
      </c>
      <c r="G618" s="172">
        <v>45.59</v>
      </c>
      <c r="H618" s="172">
        <v>45.59</v>
      </c>
      <c r="I618" s="172">
        <f t="shared" si="86"/>
        <v>227.95000000000002</v>
      </c>
    </row>
    <row r="619" spans="1:9" ht="15" x14ac:dyDescent="0.2">
      <c r="A619" s="261">
        <v>23</v>
      </c>
      <c r="B619" s="262"/>
      <c r="C619" s="263" t="s">
        <v>1003</v>
      </c>
      <c r="D619" s="264"/>
      <c r="E619" s="265"/>
      <c r="F619" s="265"/>
      <c r="G619" s="265"/>
      <c r="H619" s="265"/>
      <c r="I619" s="266">
        <f>SUM(I621:I646)</f>
        <v>18306.581999999999</v>
      </c>
    </row>
    <row r="620" spans="1:9" ht="15" x14ac:dyDescent="0.2">
      <c r="A620" s="387">
        <v>1</v>
      </c>
      <c r="B620" s="388"/>
      <c r="C620" s="389" t="s">
        <v>979</v>
      </c>
      <c r="D620" s="388"/>
      <c r="E620" s="388"/>
      <c r="F620" s="390"/>
      <c r="G620" s="390"/>
      <c r="H620" s="390"/>
      <c r="I620" s="390"/>
    </row>
    <row r="621" spans="1:9" ht="30" x14ac:dyDescent="0.2">
      <c r="A621" s="121" t="s">
        <v>6</v>
      </c>
      <c r="B621" s="170" t="s">
        <v>971</v>
      </c>
      <c r="C621" s="171" t="s">
        <v>972</v>
      </c>
      <c r="D621" s="170" t="s">
        <v>2</v>
      </c>
      <c r="E621" s="170">
        <v>1</v>
      </c>
      <c r="F621" s="172">
        <v>1519.9</v>
      </c>
      <c r="G621" s="172">
        <v>1142.5999999999999</v>
      </c>
      <c r="H621" s="172">
        <v>2662.5</v>
      </c>
      <c r="I621" s="172">
        <f>H621*E621</f>
        <v>2662.5</v>
      </c>
    </row>
    <row r="622" spans="1:9" ht="30" x14ac:dyDescent="0.2">
      <c r="A622" s="121" t="s">
        <v>7</v>
      </c>
      <c r="B622" s="170" t="s">
        <v>965</v>
      </c>
      <c r="C622" s="171" t="s">
        <v>966</v>
      </c>
      <c r="D622" s="170" t="s">
        <v>1</v>
      </c>
      <c r="E622" s="170">
        <v>1</v>
      </c>
      <c r="F622" s="172">
        <v>0</v>
      </c>
      <c r="G622" s="172">
        <v>44.28</v>
      </c>
      <c r="H622" s="172">
        <v>44.28</v>
      </c>
      <c r="I622" s="172">
        <f t="shared" ref="I622:I627" si="87">H622*E622</f>
        <v>44.28</v>
      </c>
    </row>
    <row r="623" spans="1:9" ht="15" x14ac:dyDescent="0.2">
      <c r="A623" s="121" t="s">
        <v>8</v>
      </c>
      <c r="B623" s="170" t="s">
        <v>967</v>
      </c>
      <c r="C623" s="171" t="s">
        <v>968</v>
      </c>
      <c r="D623" s="170" t="s">
        <v>1</v>
      </c>
      <c r="E623" s="170">
        <v>0.2</v>
      </c>
      <c r="F623" s="172">
        <v>227.24</v>
      </c>
      <c r="G623" s="172">
        <v>232.74</v>
      </c>
      <c r="H623" s="172">
        <v>459.98</v>
      </c>
      <c r="I623" s="172">
        <f t="shared" si="87"/>
        <v>91.996000000000009</v>
      </c>
    </row>
    <row r="624" spans="1:9" ht="30" x14ac:dyDescent="0.2">
      <c r="A624" s="121" t="s">
        <v>35</v>
      </c>
      <c r="B624" s="170" t="s">
        <v>973</v>
      </c>
      <c r="C624" s="171" t="s">
        <v>974</v>
      </c>
      <c r="D624" s="170" t="s">
        <v>2</v>
      </c>
      <c r="E624" s="170">
        <v>1</v>
      </c>
      <c r="F624" s="172">
        <v>584.57000000000005</v>
      </c>
      <c r="G624" s="172">
        <v>375.9</v>
      </c>
      <c r="H624" s="172">
        <v>960.47</v>
      </c>
      <c r="I624" s="172">
        <f t="shared" si="87"/>
        <v>960.47</v>
      </c>
    </row>
    <row r="625" spans="1:9" ht="15" x14ac:dyDescent="0.2">
      <c r="A625" s="121" t="s">
        <v>36</v>
      </c>
      <c r="B625" s="170" t="s">
        <v>975</v>
      </c>
      <c r="C625" s="171" t="s">
        <v>976</v>
      </c>
      <c r="D625" s="170" t="s">
        <v>2</v>
      </c>
      <c r="E625" s="170">
        <v>1</v>
      </c>
      <c r="F625" s="172">
        <v>733.33</v>
      </c>
      <c r="G625" s="172">
        <v>0</v>
      </c>
      <c r="H625" s="172">
        <v>733.33</v>
      </c>
      <c r="I625" s="172">
        <f t="shared" si="87"/>
        <v>733.33</v>
      </c>
    </row>
    <row r="626" spans="1:9" ht="15" x14ac:dyDescent="0.2">
      <c r="A626" s="121" t="s">
        <v>624</v>
      </c>
      <c r="B626" s="170" t="s">
        <v>969</v>
      </c>
      <c r="C626" s="171" t="s">
        <v>970</v>
      </c>
      <c r="D626" s="170" t="s">
        <v>1</v>
      </c>
      <c r="E626" s="170">
        <v>1</v>
      </c>
      <c r="F626" s="172">
        <v>10.79</v>
      </c>
      <c r="G626" s="172">
        <v>49.6</v>
      </c>
      <c r="H626" s="172">
        <v>60.39</v>
      </c>
      <c r="I626" s="172">
        <f t="shared" si="87"/>
        <v>60.39</v>
      </c>
    </row>
    <row r="627" spans="1:9" ht="30" x14ac:dyDescent="0.2">
      <c r="A627" s="121" t="s">
        <v>627</v>
      </c>
      <c r="B627" s="170" t="s">
        <v>541</v>
      </c>
      <c r="C627" s="171" t="s">
        <v>542</v>
      </c>
      <c r="D627" s="170" t="s">
        <v>3</v>
      </c>
      <c r="E627" s="170">
        <v>20</v>
      </c>
      <c r="F627" s="172">
        <v>13.65</v>
      </c>
      <c r="G627" s="172">
        <v>39.94</v>
      </c>
      <c r="H627" s="172">
        <v>53.59</v>
      </c>
      <c r="I627" s="172">
        <f t="shared" si="87"/>
        <v>1071.8000000000002</v>
      </c>
    </row>
    <row r="628" spans="1:9" ht="15" x14ac:dyDescent="0.2">
      <c r="A628" s="387">
        <v>2</v>
      </c>
      <c r="B628" s="388"/>
      <c r="C628" s="389" t="s">
        <v>980</v>
      </c>
      <c r="D628" s="388"/>
      <c r="E628" s="388"/>
      <c r="F628" s="390"/>
      <c r="G628" s="390"/>
      <c r="H628" s="390"/>
      <c r="I628" s="390"/>
    </row>
    <row r="629" spans="1:9" ht="30" x14ac:dyDescent="0.2">
      <c r="A629" s="121" t="s">
        <v>12</v>
      </c>
      <c r="B629" s="170" t="s">
        <v>977</v>
      </c>
      <c r="C629" s="171" t="s">
        <v>978</v>
      </c>
      <c r="D629" s="170" t="s">
        <v>2</v>
      </c>
      <c r="E629" s="170">
        <v>1</v>
      </c>
      <c r="F629" s="172">
        <v>2120.8000000000002</v>
      </c>
      <c r="G629" s="172">
        <v>2281.34</v>
      </c>
      <c r="H629" s="172">
        <v>4402.1400000000003</v>
      </c>
      <c r="I629" s="172">
        <f>H629*E629</f>
        <v>4402.1400000000003</v>
      </c>
    </row>
    <row r="630" spans="1:9" ht="30" x14ac:dyDescent="0.2">
      <c r="A630" s="121" t="s">
        <v>13</v>
      </c>
      <c r="B630" s="170" t="s">
        <v>965</v>
      </c>
      <c r="C630" s="171" t="s">
        <v>966</v>
      </c>
      <c r="D630" s="170" t="s">
        <v>1</v>
      </c>
      <c r="E630" s="170">
        <v>1</v>
      </c>
      <c r="F630" s="172">
        <v>0</v>
      </c>
      <c r="G630" s="172">
        <v>44.28</v>
      </c>
      <c r="H630" s="172">
        <v>44.28</v>
      </c>
      <c r="I630" s="172">
        <f t="shared" ref="I630:I635" si="88">H630*E630</f>
        <v>44.28</v>
      </c>
    </row>
    <row r="631" spans="1:9" ht="15" x14ac:dyDescent="0.2">
      <c r="A631" s="121" t="s">
        <v>14</v>
      </c>
      <c r="B631" s="170" t="s">
        <v>967</v>
      </c>
      <c r="C631" s="171" t="s">
        <v>968</v>
      </c>
      <c r="D631" s="170" t="s">
        <v>1</v>
      </c>
      <c r="E631" s="170">
        <v>0.2</v>
      </c>
      <c r="F631" s="172">
        <v>227.24</v>
      </c>
      <c r="G631" s="172">
        <v>232.74</v>
      </c>
      <c r="H631" s="172">
        <v>459.98</v>
      </c>
      <c r="I631" s="172">
        <f t="shared" si="88"/>
        <v>91.996000000000009</v>
      </c>
    </row>
    <row r="632" spans="1:9" ht="30" x14ac:dyDescent="0.2">
      <c r="A632" s="121" t="s">
        <v>15</v>
      </c>
      <c r="B632" s="170" t="s">
        <v>973</v>
      </c>
      <c r="C632" s="171" t="s">
        <v>974</v>
      </c>
      <c r="D632" s="170" t="s">
        <v>2</v>
      </c>
      <c r="E632" s="170">
        <v>1</v>
      </c>
      <c r="F632" s="172">
        <v>584.57000000000005</v>
      </c>
      <c r="G632" s="172">
        <v>375.9</v>
      </c>
      <c r="H632" s="172">
        <v>960.47</v>
      </c>
      <c r="I632" s="172">
        <f t="shared" si="88"/>
        <v>960.47</v>
      </c>
    </row>
    <row r="633" spans="1:9" ht="15" x14ac:dyDescent="0.2">
      <c r="A633" s="121" t="s">
        <v>16</v>
      </c>
      <c r="B633" s="170" t="s">
        <v>975</v>
      </c>
      <c r="C633" s="171" t="s">
        <v>976</v>
      </c>
      <c r="D633" s="170" t="s">
        <v>2</v>
      </c>
      <c r="E633" s="170">
        <v>1</v>
      </c>
      <c r="F633" s="172">
        <v>733.33</v>
      </c>
      <c r="G633" s="172">
        <v>0</v>
      </c>
      <c r="H633" s="172">
        <v>733.33</v>
      </c>
      <c r="I633" s="172">
        <f t="shared" si="88"/>
        <v>733.33</v>
      </c>
    </row>
    <row r="634" spans="1:9" ht="15" x14ac:dyDescent="0.2">
      <c r="A634" s="121" t="s">
        <v>18</v>
      </c>
      <c r="B634" s="170" t="s">
        <v>969</v>
      </c>
      <c r="C634" s="171" t="s">
        <v>970</v>
      </c>
      <c r="D634" s="170" t="s">
        <v>1</v>
      </c>
      <c r="E634" s="170">
        <v>1</v>
      </c>
      <c r="F634" s="172">
        <v>10.79</v>
      </c>
      <c r="G634" s="172">
        <v>49.6</v>
      </c>
      <c r="H634" s="172">
        <v>60.39</v>
      </c>
      <c r="I634" s="172">
        <f t="shared" si="88"/>
        <v>60.39</v>
      </c>
    </row>
    <row r="635" spans="1:9" ht="15" x14ac:dyDescent="0.2">
      <c r="A635" s="121" t="s">
        <v>617</v>
      </c>
      <c r="B635" s="170" t="s">
        <v>975</v>
      </c>
      <c r="C635" s="171" t="s">
        <v>976</v>
      </c>
      <c r="D635" s="170" t="s">
        <v>2</v>
      </c>
      <c r="E635" s="170">
        <v>1</v>
      </c>
      <c r="F635" s="172">
        <v>733.33</v>
      </c>
      <c r="G635" s="172">
        <v>0</v>
      </c>
      <c r="H635" s="172">
        <v>733.33</v>
      </c>
      <c r="I635" s="172">
        <f t="shared" si="88"/>
        <v>733.33</v>
      </c>
    </row>
    <row r="636" spans="1:9" ht="15" x14ac:dyDescent="0.2">
      <c r="A636" s="387">
        <v>3</v>
      </c>
      <c r="B636" s="388"/>
      <c r="C636" s="391" t="s">
        <v>981</v>
      </c>
      <c r="D636" s="388"/>
      <c r="E636" s="388"/>
      <c r="F636" s="390"/>
      <c r="G636" s="390"/>
      <c r="H636" s="390"/>
      <c r="I636" s="390"/>
    </row>
    <row r="637" spans="1:9" ht="30" x14ac:dyDescent="0.2">
      <c r="A637" s="121" t="s">
        <v>27</v>
      </c>
      <c r="B637" s="170" t="s">
        <v>965</v>
      </c>
      <c r="C637" s="171" t="s">
        <v>966</v>
      </c>
      <c r="D637" s="170" t="s">
        <v>1</v>
      </c>
      <c r="E637" s="170">
        <v>1</v>
      </c>
      <c r="F637" s="172">
        <v>0</v>
      </c>
      <c r="G637" s="172">
        <v>44.28</v>
      </c>
      <c r="H637" s="172">
        <v>44.28</v>
      </c>
      <c r="I637" s="172">
        <f>H637*E637</f>
        <v>44.28</v>
      </c>
    </row>
    <row r="638" spans="1:9" ht="30" x14ac:dyDescent="0.2">
      <c r="A638" s="121" t="s">
        <v>28</v>
      </c>
      <c r="B638" s="170" t="s">
        <v>541</v>
      </c>
      <c r="C638" s="171" t="s">
        <v>542</v>
      </c>
      <c r="D638" s="170" t="s">
        <v>3</v>
      </c>
      <c r="E638" s="170">
        <v>20</v>
      </c>
      <c r="F638" s="172">
        <v>13.65</v>
      </c>
      <c r="G638" s="172">
        <v>39.94</v>
      </c>
      <c r="H638" s="172">
        <v>53.59</v>
      </c>
      <c r="I638" s="172">
        <f t="shared" ref="I638:I641" si="89">H638*E638</f>
        <v>1071.8000000000002</v>
      </c>
    </row>
    <row r="639" spans="1:9" ht="15" x14ac:dyDescent="0.2">
      <c r="A639" s="121" t="s">
        <v>29</v>
      </c>
      <c r="B639" s="170" t="s">
        <v>983</v>
      </c>
      <c r="C639" s="171" t="s">
        <v>984</v>
      </c>
      <c r="D639" s="170" t="s">
        <v>0</v>
      </c>
      <c r="E639" s="170">
        <v>10</v>
      </c>
      <c r="F639" s="172">
        <v>59.42</v>
      </c>
      <c r="G639" s="172">
        <v>85.78</v>
      </c>
      <c r="H639" s="172">
        <v>145.19999999999999</v>
      </c>
      <c r="I639" s="172">
        <f t="shared" si="89"/>
        <v>1452</v>
      </c>
    </row>
    <row r="640" spans="1:9" ht="30" x14ac:dyDescent="0.2">
      <c r="A640" s="121" t="s">
        <v>30</v>
      </c>
      <c r="B640" s="170" t="s">
        <v>973</v>
      </c>
      <c r="C640" s="171" t="s">
        <v>974</v>
      </c>
      <c r="D640" s="170" t="s">
        <v>2</v>
      </c>
      <c r="E640" s="170">
        <v>1</v>
      </c>
      <c r="F640" s="172">
        <v>584.57000000000005</v>
      </c>
      <c r="G640" s="172">
        <v>375.9</v>
      </c>
      <c r="H640" s="172">
        <v>960.47</v>
      </c>
      <c r="I640" s="172">
        <f t="shared" si="89"/>
        <v>960.47</v>
      </c>
    </row>
    <row r="641" spans="1:9" ht="15" x14ac:dyDescent="0.2">
      <c r="A641" s="121" t="s">
        <v>56</v>
      </c>
      <c r="B641" s="170" t="s">
        <v>975</v>
      </c>
      <c r="C641" s="171" t="s">
        <v>976</v>
      </c>
      <c r="D641" s="170" t="s">
        <v>2</v>
      </c>
      <c r="E641" s="170">
        <v>1</v>
      </c>
      <c r="F641" s="172">
        <v>733.33</v>
      </c>
      <c r="G641" s="172">
        <v>0</v>
      </c>
      <c r="H641" s="172">
        <v>733.33</v>
      </c>
      <c r="I641" s="172">
        <f t="shared" si="89"/>
        <v>733.33</v>
      </c>
    </row>
    <row r="642" spans="1:9" ht="15" x14ac:dyDescent="0.2">
      <c r="A642" s="387">
        <v>4</v>
      </c>
      <c r="B642" s="388"/>
      <c r="C642" s="389" t="s">
        <v>982</v>
      </c>
      <c r="D642" s="388"/>
      <c r="E642" s="388"/>
      <c r="F642" s="390"/>
      <c r="G642" s="390"/>
      <c r="H642" s="390"/>
      <c r="I642" s="390"/>
    </row>
    <row r="643" spans="1:9" ht="15" x14ac:dyDescent="0.2">
      <c r="A643" s="121" t="s">
        <v>31</v>
      </c>
      <c r="B643" s="170" t="s">
        <v>769</v>
      </c>
      <c r="C643" s="171" t="s">
        <v>770</v>
      </c>
      <c r="D643" s="170" t="s">
        <v>2</v>
      </c>
      <c r="E643" s="170">
        <v>2</v>
      </c>
      <c r="F643" s="172">
        <v>244.09</v>
      </c>
      <c r="G643" s="172">
        <v>36.31</v>
      </c>
      <c r="H643" s="172">
        <v>280.39999999999998</v>
      </c>
      <c r="I643" s="172">
        <f t="shared" ref="I643:I646" si="90">E643*H643</f>
        <v>560.79999999999995</v>
      </c>
    </row>
    <row r="644" spans="1:9" ht="15" x14ac:dyDescent="0.2">
      <c r="A644" s="121" t="s">
        <v>57</v>
      </c>
      <c r="B644" s="170" t="s">
        <v>771</v>
      </c>
      <c r="C644" s="171" t="s">
        <v>772</v>
      </c>
      <c r="D644" s="170" t="s">
        <v>2</v>
      </c>
      <c r="E644" s="170">
        <v>5</v>
      </c>
      <c r="F644" s="172">
        <v>0</v>
      </c>
      <c r="G644" s="172">
        <v>4.43</v>
      </c>
      <c r="H644" s="172">
        <v>4.43</v>
      </c>
      <c r="I644" s="172">
        <f t="shared" si="90"/>
        <v>22.15</v>
      </c>
    </row>
    <row r="645" spans="1:9" ht="15" x14ac:dyDescent="0.2">
      <c r="A645" s="121" t="s">
        <v>58</v>
      </c>
      <c r="B645" s="170" t="s">
        <v>773</v>
      </c>
      <c r="C645" s="171" t="s">
        <v>774</v>
      </c>
      <c r="D645" s="170" t="s">
        <v>1</v>
      </c>
      <c r="E645" s="170">
        <v>5</v>
      </c>
      <c r="F645" s="172">
        <v>116.62</v>
      </c>
      <c r="G645" s="172">
        <v>0</v>
      </c>
      <c r="H645" s="172">
        <v>116.62</v>
      </c>
      <c r="I645" s="172">
        <f t="shared" si="90"/>
        <v>583.1</v>
      </c>
    </row>
    <row r="646" spans="1:9" ht="15" x14ac:dyDescent="0.2">
      <c r="A646" s="121" t="s">
        <v>132</v>
      </c>
      <c r="B646" s="170" t="s">
        <v>775</v>
      </c>
      <c r="C646" s="171" t="s">
        <v>776</v>
      </c>
      <c r="D646" s="170" t="s">
        <v>1</v>
      </c>
      <c r="E646" s="170">
        <v>5</v>
      </c>
      <c r="F646" s="172">
        <v>0</v>
      </c>
      <c r="G646" s="172">
        <v>45.59</v>
      </c>
      <c r="H646" s="172">
        <v>45.59</v>
      </c>
      <c r="I646" s="172">
        <f t="shared" si="90"/>
        <v>227.95000000000002</v>
      </c>
    </row>
    <row r="647" spans="1:9" ht="15" x14ac:dyDescent="0.2">
      <c r="A647" s="261">
        <v>24</v>
      </c>
      <c r="B647" s="262"/>
      <c r="C647" s="263" t="s">
        <v>1004</v>
      </c>
      <c r="D647" s="264"/>
      <c r="E647" s="265"/>
      <c r="F647" s="265"/>
      <c r="G647" s="265"/>
      <c r="H647" s="265"/>
      <c r="I647" s="266">
        <f>SUM(I649:I674)</f>
        <v>18306.581999999999</v>
      </c>
    </row>
    <row r="648" spans="1:9" ht="15" x14ac:dyDescent="0.2">
      <c r="A648" s="387">
        <v>1</v>
      </c>
      <c r="B648" s="388"/>
      <c r="C648" s="389" t="s">
        <v>979</v>
      </c>
      <c r="D648" s="388"/>
      <c r="E648" s="388"/>
      <c r="F648" s="390"/>
      <c r="G648" s="390"/>
      <c r="H648" s="390"/>
      <c r="I648" s="390"/>
    </row>
    <row r="649" spans="1:9" ht="30" x14ac:dyDescent="0.2">
      <c r="A649" s="121" t="s">
        <v>6</v>
      </c>
      <c r="B649" s="170" t="s">
        <v>971</v>
      </c>
      <c r="C649" s="171" t="s">
        <v>972</v>
      </c>
      <c r="D649" s="170" t="s">
        <v>2</v>
      </c>
      <c r="E649" s="170">
        <v>1</v>
      </c>
      <c r="F649" s="172">
        <v>1519.9</v>
      </c>
      <c r="G649" s="172">
        <v>1142.5999999999999</v>
      </c>
      <c r="H649" s="172">
        <v>2662.5</v>
      </c>
      <c r="I649" s="172">
        <f>H649*E649</f>
        <v>2662.5</v>
      </c>
    </row>
    <row r="650" spans="1:9" ht="30" x14ac:dyDescent="0.2">
      <c r="A650" s="121" t="s">
        <v>7</v>
      </c>
      <c r="B650" s="170" t="s">
        <v>965</v>
      </c>
      <c r="C650" s="171" t="s">
        <v>966</v>
      </c>
      <c r="D650" s="170" t="s">
        <v>1</v>
      </c>
      <c r="E650" s="170">
        <v>1</v>
      </c>
      <c r="F650" s="172">
        <v>0</v>
      </c>
      <c r="G650" s="172">
        <v>44.28</v>
      </c>
      <c r="H650" s="172">
        <v>44.28</v>
      </c>
      <c r="I650" s="172">
        <f t="shared" ref="I650:I655" si="91">H650*E650</f>
        <v>44.28</v>
      </c>
    </row>
    <row r="651" spans="1:9" ht="15" x14ac:dyDescent="0.2">
      <c r="A651" s="121" t="s">
        <v>8</v>
      </c>
      <c r="B651" s="170" t="s">
        <v>967</v>
      </c>
      <c r="C651" s="171" t="s">
        <v>968</v>
      </c>
      <c r="D651" s="170" t="s">
        <v>1</v>
      </c>
      <c r="E651" s="170">
        <v>0.2</v>
      </c>
      <c r="F651" s="172">
        <v>227.24</v>
      </c>
      <c r="G651" s="172">
        <v>232.74</v>
      </c>
      <c r="H651" s="172">
        <v>459.98</v>
      </c>
      <c r="I651" s="172">
        <f t="shared" si="91"/>
        <v>91.996000000000009</v>
      </c>
    </row>
    <row r="652" spans="1:9" ht="30" x14ac:dyDescent="0.2">
      <c r="A652" s="121" t="s">
        <v>35</v>
      </c>
      <c r="B652" s="170" t="s">
        <v>973</v>
      </c>
      <c r="C652" s="171" t="s">
        <v>974</v>
      </c>
      <c r="D652" s="170" t="s">
        <v>2</v>
      </c>
      <c r="E652" s="170">
        <v>1</v>
      </c>
      <c r="F652" s="172">
        <v>584.57000000000005</v>
      </c>
      <c r="G652" s="172">
        <v>375.9</v>
      </c>
      <c r="H652" s="172">
        <v>960.47</v>
      </c>
      <c r="I652" s="172">
        <f t="shared" si="91"/>
        <v>960.47</v>
      </c>
    </row>
    <row r="653" spans="1:9" ht="15" x14ac:dyDescent="0.2">
      <c r="A653" s="121" t="s">
        <v>36</v>
      </c>
      <c r="B653" s="170" t="s">
        <v>975</v>
      </c>
      <c r="C653" s="171" t="s">
        <v>976</v>
      </c>
      <c r="D653" s="170" t="s">
        <v>2</v>
      </c>
      <c r="E653" s="170">
        <v>1</v>
      </c>
      <c r="F653" s="172">
        <v>733.33</v>
      </c>
      <c r="G653" s="172">
        <v>0</v>
      </c>
      <c r="H653" s="172">
        <v>733.33</v>
      </c>
      <c r="I653" s="172">
        <f t="shared" si="91"/>
        <v>733.33</v>
      </c>
    </row>
    <row r="654" spans="1:9" ht="15" x14ac:dyDescent="0.2">
      <c r="A654" s="121" t="s">
        <v>624</v>
      </c>
      <c r="B654" s="170" t="s">
        <v>969</v>
      </c>
      <c r="C654" s="171" t="s">
        <v>970</v>
      </c>
      <c r="D654" s="170" t="s">
        <v>1</v>
      </c>
      <c r="E654" s="170">
        <v>1</v>
      </c>
      <c r="F654" s="172">
        <v>10.79</v>
      </c>
      <c r="G654" s="172">
        <v>49.6</v>
      </c>
      <c r="H654" s="172">
        <v>60.39</v>
      </c>
      <c r="I654" s="172">
        <f t="shared" si="91"/>
        <v>60.39</v>
      </c>
    </row>
    <row r="655" spans="1:9" ht="30" x14ac:dyDescent="0.2">
      <c r="A655" s="121" t="s">
        <v>627</v>
      </c>
      <c r="B655" s="170" t="s">
        <v>541</v>
      </c>
      <c r="C655" s="171" t="s">
        <v>542</v>
      </c>
      <c r="D655" s="170" t="s">
        <v>3</v>
      </c>
      <c r="E655" s="170">
        <v>20</v>
      </c>
      <c r="F655" s="172">
        <v>13.65</v>
      </c>
      <c r="G655" s="172">
        <v>39.94</v>
      </c>
      <c r="H655" s="172">
        <v>53.59</v>
      </c>
      <c r="I655" s="172">
        <f t="shared" si="91"/>
        <v>1071.8000000000002</v>
      </c>
    </row>
    <row r="656" spans="1:9" ht="15" x14ac:dyDescent="0.2">
      <c r="A656" s="387">
        <v>2</v>
      </c>
      <c r="B656" s="388"/>
      <c r="C656" s="389" t="s">
        <v>980</v>
      </c>
      <c r="D656" s="388"/>
      <c r="E656" s="388"/>
      <c r="F656" s="390"/>
      <c r="G656" s="390"/>
      <c r="H656" s="390"/>
      <c r="I656" s="390"/>
    </row>
    <row r="657" spans="1:9" ht="30" x14ac:dyDescent="0.2">
      <c r="A657" s="121" t="s">
        <v>12</v>
      </c>
      <c r="B657" s="170" t="s">
        <v>977</v>
      </c>
      <c r="C657" s="171" t="s">
        <v>978</v>
      </c>
      <c r="D657" s="170" t="s">
        <v>2</v>
      </c>
      <c r="E657" s="170">
        <v>1</v>
      </c>
      <c r="F657" s="172">
        <v>2120.8000000000002</v>
      </c>
      <c r="G657" s="172">
        <v>2281.34</v>
      </c>
      <c r="H657" s="172">
        <v>4402.1400000000003</v>
      </c>
      <c r="I657" s="172">
        <f t="shared" ref="I657:I663" si="92">H657*E657</f>
        <v>4402.1400000000003</v>
      </c>
    </row>
    <row r="658" spans="1:9" ht="30" x14ac:dyDescent="0.2">
      <c r="A658" s="121" t="s">
        <v>13</v>
      </c>
      <c r="B658" s="170" t="s">
        <v>965</v>
      </c>
      <c r="C658" s="171" t="s">
        <v>966</v>
      </c>
      <c r="D658" s="170" t="s">
        <v>1</v>
      </c>
      <c r="E658" s="170">
        <v>1</v>
      </c>
      <c r="F658" s="172">
        <v>0</v>
      </c>
      <c r="G658" s="172">
        <v>44.28</v>
      </c>
      <c r="H658" s="172">
        <v>44.28</v>
      </c>
      <c r="I658" s="172">
        <f t="shared" si="92"/>
        <v>44.28</v>
      </c>
    </row>
    <row r="659" spans="1:9" ht="15" x14ac:dyDescent="0.2">
      <c r="A659" s="121" t="s">
        <v>14</v>
      </c>
      <c r="B659" s="170" t="s">
        <v>967</v>
      </c>
      <c r="C659" s="171" t="s">
        <v>968</v>
      </c>
      <c r="D659" s="170" t="s">
        <v>1</v>
      </c>
      <c r="E659" s="170">
        <v>0.2</v>
      </c>
      <c r="F659" s="172">
        <v>227.24</v>
      </c>
      <c r="G659" s="172">
        <v>232.74</v>
      </c>
      <c r="H659" s="172">
        <v>459.98</v>
      </c>
      <c r="I659" s="172">
        <f t="shared" si="92"/>
        <v>91.996000000000009</v>
      </c>
    </row>
    <row r="660" spans="1:9" ht="30" x14ac:dyDescent="0.2">
      <c r="A660" s="121" t="s">
        <v>15</v>
      </c>
      <c r="B660" s="170" t="s">
        <v>973</v>
      </c>
      <c r="C660" s="171" t="s">
        <v>974</v>
      </c>
      <c r="D660" s="170" t="s">
        <v>2</v>
      </c>
      <c r="E660" s="170">
        <v>1</v>
      </c>
      <c r="F660" s="172">
        <v>584.57000000000005</v>
      </c>
      <c r="G660" s="172">
        <v>375.9</v>
      </c>
      <c r="H660" s="172">
        <v>960.47</v>
      </c>
      <c r="I660" s="172">
        <f t="shared" si="92"/>
        <v>960.47</v>
      </c>
    </row>
    <row r="661" spans="1:9" ht="15" x14ac:dyDescent="0.2">
      <c r="A661" s="121" t="s">
        <v>16</v>
      </c>
      <c r="B661" s="170" t="s">
        <v>975</v>
      </c>
      <c r="C661" s="171" t="s">
        <v>976</v>
      </c>
      <c r="D661" s="170" t="s">
        <v>2</v>
      </c>
      <c r="E661" s="170">
        <v>1</v>
      </c>
      <c r="F661" s="172">
        <v>733.33</v>
      </c>
      <c r="G661" s="172">
        <v>0</v>
      </c>
      <c r="H661" s="172">
        <v>733.33</v>
      </c>
      <c r="I661" s="172">
        <f t="shared" si="92"/>
        <v>733.33</v>
      </c>
    </row>
    <row r="662" spans="1:9" ht="15" x14ac:dyDescent="0.2">
      <c r="A662" s="121" t="s">
        <v>18</v>
      </c>
      <c r="B662" s="170" t="s">
        <v>969</v>
      </c>
      <c r="C662" s="171" t="s">
        <v>970</v>
      </c>
      <c r="D662" s="170" t="s">
        <v>1</v>
      </c>
      <c r="E662" s="170">
        <v>1</v>
      </c>
      <c r="F662" s="172">
        <v>10.79</v>
      </c>
      <c r="G662" s="172">
        <v>49.6</v>
      </c>
      <c r="H662" s="172">
        <v>60.39</v>
      </c>
      <c r="I662" s="172">
        <f t="shared" si="92"/>
        <v>60.39</v>
      </c>
    </row>
    <row r="663" spans="1:9" ht="15" x14ac:dyDescent="0.2">
      <c r="A663" s="121" t="s">
        <v>617</v>
      </c>
      <c r="B663" s="170" t="s">
        <v>975</v>
      </c>
      <c r="C663" s="171" t="s">
        <v>976</v>
      </c>
      <c r="D663" s="170" t="s">
        <v>2</v>
      </c>
      <c r="E663" s="170">
        <v>1</v>
      </c>
      <c r="F663" s="172">
        <v>733.33</v>
      </c>
      <c r="G663" s="172">
        <v>0</v>
      </c>
      <c r="H663" s="172">
        <v>733.33</v>
      </c>
      <c r="I663" s="172">
        <f t="shared" si="92"/>
        <v>733.33</v>
      </c>
    </row>
    <row r="664" spans="1:9" ht="15" x14ac:dyDescent="0.2">
      <c r="A664" s="387">
        <v>3</v>
      </c>
      <c r="B664" s="388"/>
      <c r="C664" s="391" t="s">
        <v>981</v>
      </c>
      <c r="D664" s="388"/>
      <c r="E664" s="388"/>
      <c r="F664" s="390"/>
      <c r="G664" s="390"/>
      <c r="H664" s="390"/>
      <c r="I664" s="390"/>
    </row>
    <row r="665" spans="1:9" ht="30" x14ac:dyDescent="0.2">
      <c r="A665" s="121" t="s">
        <v>27</v>
      </c>
      <c r="B665" s="170" t="s">
        <v>965</v>
      </c>
      <c r="C665" s="171" t="s">
        <v>966</v>
      </c>
      <c r="D665" s="170" t="s">
        <v>1</v>
      </c>
      <c r="E665" s="170">
        <v>1</v>
      </c>
      <c r="F665" s="172">
        <v>0</v>
      </c>
      <c r="G665" s="172">
        <v>44.28</v>
      </c>
      <c r="H665" s="172">
        <v>44.28</v>
      </c>
      <c r="I665" s="172">
        <f t="shared" ref="I665:I668" si="93">H665*E665</f>
        <v>44.28</v>
      </c>
    </row>
    <row r="666" spans="1:9" ht="30" x14ac:dyDescent="0.2">
      <c r="A666" s="121" t="s">
        <v>28</v>
      </c>
      <c r="B666" s="170" t="s">
        <v>541</v>
      </c>
      <c r="C666" s="171" t="s">
        <v>542</v>
      </c>
      <c r="D666" s="170" t="s">
        <v>3</v>
      </c>
      <c r="E666" s="170">
        <v>20</v>
      </c>
      <c r="F666" s="172">
        <v>13.65</v>
      </c>
      <c r="G666" s="172">
        <v>39.94</v>
      </c>
      <c r="H666" s="172">
        <v>53.59</v>
      </c>
      <c r="I666" s="172">
        <f t="shared" si="93"/>
        <v>1071.8000000000002</v>
      </c>
    </row>
    <row r="667" spans="1:9" ht="15" x14ac:dyDescent="0.2">
      <c r="A667" s="121" t="s">
        <v>29</v>
      </c>
      <c r="B667" s="170" t="s">
        <v>983</v>
      </c>
      <c r="C667" s="171" t="s">
        <v>984</v>
      </c>
      <c r="D667" s="170" t="s">
        <v>0</v>
      </c>
      <c r="E667" s="170">
        <v>10</v>
      </c>
      <c r="F667" s="172">
        <v>59.42</v>
      </c>
      <c r="G667" s="172">
        <v>85.78</v>
      </c>
      <c r="H667" s="172">
        <v>145.19999999999999</v>
      </c>
      <c r="I667" s="172">
        <f t="shared" si="93"/>
        <v>1452</v>
      </c>
    </row>
    <row r="668" spans="1:9" ht="30" x14ac:dyDescent="0.2">
      <c r="A668" s="121" t="s">
        <v>30</v>
      </c>
      <c r="B668" s="170" t="s">
        <v>973</v>
      </c>
      <c r="C668" s="171" t="s">
        <v>974</v>
      </c>
      <c r="D668" s="170" t="s">
        <v>2</v>
      </c>
      <c r="E668" s="170">
        <v>1</v>
      </c>
      <c r="F668" s="172">
        <v>584.57000000000005</v>
      </c>
      <c r="G668" s="172">
        <v>375.9</v>
      </c>
      <c r="H668" s="172">
        <v>960.47</v>
      </c>
      <c r="I668" s="172">
        <f t="shared" si="93"/>
        <v>960.47</v>
      </c>
    </row>
    <row r="669" spans="1:9" ht="15" x14ac:dyDescent="0.2">
      <c r="A669" s="121" t="s">
        <v>56</v>
      </c>
      <c r="B669" s="170" t="s">
        <v>975</v>
      </c>
      <c r="C669" s="171" t="s">
        <v>976</v>
      </c>
      <c r="D669" s="170" t="s">
        <v>2</v>
      </c>
      <c r="E669" s="170">
        <v>1</v>
      </c>
      <c r="F669" s="172">
        <v>733.33</v>
      </c>
      <c r="G669" s="172">
        <v>0</v>
      </c>
      <c r="H669" s="172">
        <v>733.33</v>
      </c>
      <c r="I669" s="172">
        <f>H669*E669</f>
        <v>733.33</v>
      </c>
    </row>
    <row r="670" spans="1:9" ht="15" x14ac:dyDescent="0.2">
      <c r="A670" s="387">
        <v>4</v>
      </c>
      <c r="B670" s="388"/>
      <c r="C670" s="389" t="s">
        <v>982</v>
      </c>
      <c r="D670" s="388"/>
      <c r="E670" s="388"/>
      <c r="F670" s="390"/>
      <c r="G670" s="390"/>
      <c r="H670" s="390"/>
      <c r="I670" s="390"/>
    </row>
    <row r="671" spans="1:9" ht="15" x14ac:dyDescent="0.2">
      <c r="A671" s="121" t="s">
        <v>31</v>
      </c>
      <c r="B671" s="170" t="s">
        <v>769</v>
      </c>
      <c r="C671" s="171" t="s">
        <v>770</v>
      </c>
      <c r="D671" s="170" t="s">
        <v>2</v>
      </c>
      <c r="E671" s="170">
        <v>2</v>
      </c>
      <c r="F671" s="172">
        <v>244.09</v>
      </c>
      <c r="G671" s="172">
        <v>36.31</v>
      </c>
      <c r="H671" s="172">
        <v>280.39999999999998</v>
      </c>
      <c r="I671" s="172">
        <f t="shared" ref="I671:I674" si="94">H671*E671</f>
        <v>560.79999999999995</v>
      </c>
    </row>
    <row r="672" spans="1:9" ht="15" x14ac:dyDescent="0.2">
      <c r="A672" s="121" t="s">
        <v>57</v>
      </c>
      <c r="B672" s="170" t="s">
        <v>771</v>
      </c>
      <c r="C672" s="171" t="s">
        <v>772</v>
      </c>
      <c r="D672" s="170" t="s">
        <v>2</v>
      </c>
      <c r="E672" s="170">
        <v>5</v>
      </c>
      <c r="F672" s="172">
        <v>0</v>
      </c>
      <c r="G672" s="172">
        <v>4.43</v>
      </c>
      <c r="H672" s="172">
        <v>4.43</v>
      </c>
      <c r="I672" s="172">
        <f t="shared" si="94"/>
        <v>22.15</v>
      </c>
    </row>
    <row r="673" spans="1:9" ht="15" x14ac:dyDescent="0.2">
      <c r="A673" s="121" t="s">
        <v>58</v>
      </c>
      <c r="B673" s="170" t="s">
        <v>773</v>
      </c>
      <c r="C673" s="171" t="s">
        <v>774</v>
      </c>
      <c r="D673" s="170" t="s">
        <v>1</v>
      </c>
      <c r="E673" s="170">
        <v>5</v>
      </c>
      <c r="F673" s="172">
        <v>116.62</v>
      </c>
      <c r="G673" s="172">
        <v>0</v>
      </c>
      <c r="H673" s="172">
        <v>116.62</v>
      </c>
      <c r="I673" s="172">
        <f t="shared" si="94"/>
        <v>583.1</v>
      </c>
    </row>
    <row r="674" spans="1:9" ht="15" x14ac:dyDescent="0.2">
      <c r="A674" s="121" t="s">
        <v>132</v>
      </c>
      <c r="B674" s="170" t="s">
        <v>775</v>
      </c>
      <c r="C674" s="171" t="s">
        <v>776</v>
      </c>
      <c r="D674" s="170" t="s">
        <v>1</v>
      </c>
      <c r="E674" s="170">
        <v>5</v>
      </c>
      <c r="F674" s="172">
        <v>0</v>
      </c>
      <c r="G674" s="172">
        <v>45.59</v>
      </c>
      <c r="H674" s="172">
        <v>45.59</v>
      </c>
      <c r="I674" s="172">
        <f t="shared" si="94"/>
        <v>227.95000000000002</v>
      </c>
    </row>
    <row r="675" spans="1:9" ht="15" x14ac:dyDescent="0.2">
      <c r="A675" s="261">
        <v>25</v>
      </c>
      <c r="B675" s="262"/>
      <c r="C675" s="263" t="s">
        <v>1005</v>
      </c>
      <c r="D675" s="264"/>
      <c r="E675" s="265"/>
      <c r="F675" s="265"/>
      <c r="G675" s="265"/>
      <c r="H675" s="265"/>
      <c r="I675" s="266">
        <f>SUM(I677:I702)</f>
        <v>18306.581999999999</v>
      </c>
    </row>
    <row r="676" spans="1:9" ht="15" x14ac:dyDescent="0.2">
      <c r="A676" s="387">
        <v>1</v>
      </c>
      <c r="B676" s="388"/>
      <c r="C676" s="389" t="s">
        <v>979</v>
      </c>
      <c r="D676" s="388"/>
      <c r="E676" s="388"/>
      <c r="F676" s="390"/>
      <c r="G676" s="390"/>
      <c r="H676" s="390"/>
      <c r="I676" s="390"/>
    </row>
    <row r="677" spans="1:9" ht="30" x14ac:dyDescent="0.2">
      <c r="A677" s="121" t="s">
        <v>6</v>
      </c>
      <c r="B677" s="170" t="s">
        <v>971</v>
      </c>
      <c r="C677" s="171" t="s">
        <v>972</v>
      </c>
      <c r="D677" s="170" t="s">
        <v>2</v>
      </c>
      <c r="E677" s="170">
        <v>1</v>
      </c>
      <c r="F677" s="172">
        <v>1519.9</v>
      </c>
      <c r="G677" s="172">
        <v>1142.5999999999999</v>
      </c>
      <c r="H677" s="172">
        <v>2662.5</v>
      </c>
      <c r="I677" s="172">
        <f>H677*E677</f>
        <v>2662.5</v>
      </c>
    </row>
    <row r="678" spans="1:9" ht="30" x14ac:dyDescent="0.2">
      <c r="A678" s="121" t="s">
        <v>7</v>
      </c>
      <c r="B678" s="170" t="s">
        <v>965</v>
      </c>
      <c r="C678" s="171" t="s">
        <v>966</v>
      </c>
      <c r="D678" s="170" t="s">
        <v>1</v>
      </c>
      <c r="E678" s="170">
        <v>1</v>
      </c>
      <c r="F678" s="172">
        <v>0</v>
      </c>
      <c r="G678" s="172">
        <v>44.28</v>
      </c>
      <c r="H678" s="172">
        <v>44.28</v>
      </c>
      <c r="I678" s="172">
        <f t="shared" ref="I678:I683" si="95">H678*E678</f>
        <v>44.28</v>
      </c>
    </row>
    <row r="679" spans="1:9" ht="15" x14ac:dyDescent="0.2">
      <c r="A679" s="121" t="s">
        <v>8</v>
      </c>
      <c r="B679" s="170" t="s">
        <v>967</v>
      </c>
      <c r="C679" s="171" t="s">
        <v>968</v>
      </c>
      <c r="D679" s="170" t="s">
        <v>1</v>
      </c>
      <c r="E679" s="170">
        <v>0.2</v>
      </c>
      <c r="F679" s="172">
        <v>227.24</v>
      </c>
      <c r="G679" s="172">
        <v>232.74</v>
      </c>
      <c r="H679" s="172">
        <v>459.98</v>
      </c>
      <c r="I679" s="172">
        <f t="shared" si="95"/>
        <v>91.996000000000009</v>
      </c>
    </row>
    <row r="680" spans="1:9" ht="30" x14ac:dyDescent="0.2">
      <c r="A680" s="121" t="s">
        <v>35</v>
      </c>
      <c r="B680" s="170" t="s">
        <v>973</v>
      </c>
      <c r="C680" s="171" t="s">
        <v>974</v>
      </c>
      <c r="D680" s="170" t="s">
        <v>2</v>
      </c>
      <c r="E680" s="170">
        <v>1</v>
      </c>
      <c r="F680" s="172">
        <v>584.57000000000005</v>
      </c>
      <c r="G680" s="172">
        <v>375.9</v>
      </c>
      <c r="H680" s="172">
        <v>960.47</v>
      </c>
      <c r="I680" s="172">
        <f t="shared" si="95"/>
        <v>960.47</v>
      </c>
    </row>
    <row r="681" spans="1:9" ht="15" x14ac:dyDescent="0.2">
      <c r="A681" s="121" t="s">
        <v>36</v>
      </c>
      <c r="B681" s="170" t="s">
        <v>975</v>
      </c>
      <c r="C681" s="171" t="s">
        <v>976</v>
      </c>
      <c r="D681" s="170" t="s">
        <v>2</v>
      </c>
      <c r="E681" s="170">
        <v>1</v>
      </c>
      <c r="F681" s="172">
        <v>733.33</v>
      </c>
      <c r="G681" s="172">
        <v>0</v>
      </c>
      <c r="H681" s="172">
        <v>733.33</v>
      </c>
      <c r="I681" s="172">
        <f t="shared" si="95"/>
        <v>733.33</v>
      </c>
    </row>
    <row r="682" spans="1:9" ht="15" x14ac:dyDescent="0.2">
      <c r="A682" s="121" t="s">
        <v>624</v>
      </c>
      <c r="B682" s="170" t="s">
        <v>969</v>
      </c>
      <c r="C682" s="171" t="s">
        <v>970</v>
      </c>
      <c r="D682" s="170" t="s">
        <v>1</v>
      </c>
      <c r="E682" s="170">
        <v>1</v>
      </c>
      <c r="F682" s="172">
        <v>10.79</v>
      </c>
      <c r="G682" s="172">
        <v>49.6</v>
      </c>
      <c r="H682" s="172">
        <v>60.39</v>
      </c>
      <c r="I682" s="172">
        <f t="shared" si="95"/>
        <v>60.39</v>
      </c>
    </row>
    <row r="683" spans="1:9" ht="30" x14ac:dyDescent="0.2">
      <c r="A683" s="121" t="s">
        <v>627</v>
      </c>
      <c r="B683" s="170" t="s">
        <v>541</v>
      </c>
      <c r="C683" s="171" t="s">
        <v>542</v>
      </c>
      <c r="D683" s="170" t="s">
        <v>3</v>
      </c>
      <c r="E683" s="170">
        <v>20</v>
      </c>
      <c r="F683" s="172">
        <v>13.65</v>
      </c>
      <c r="G683" s="172">
        <v>39.94</v>
      </c>
      <c r="H683" s="172">
        <v>53.59</v>
      </c>
      <c r="I683" s="172">
        <f t="shared" si="95"/>
        <v>1071.8000000000002</v>
      </c>
    </row>
    <row r="684" spans="1:9" ht="15" x14ac:dyDescent="0.2">
      <c r="A684" s="387">
        <v>2</v>
      </c>
      <c r="B684" s="388"/>
      <c r="C684" s="389" t="s">
        <v>980</v>
      </c>
      <c r="D684" s="388"/>
      <c r="E684" s="388"/>
      <c r="F684" s="390"/>
      <c r="G684" s="390"/>
      <c r="H684" s="390"/>
      <c r="I684" s="390"/>
    </row>
    <row r="685" spans="1:9" ht="30" x14ac:dyDescent="0.2">
      <c r="A685" s="121" t="s">
        <v>12</v>
      </c>
      <c r="B685" s="170" t="s">
        <v>977</v>
      </c>
      <c r="C685" s="171" t="s">
        <v>978</v>
      </c>
      <c r="D685" s="170" t="s">
        <v>2</v>
      </c>
      <c r="E685" s="170">
        <v>1</v>
      </c>
      <c r="F685" s="172">
        <v>2120.8000000000002</v>
      </c>
      <c r="G685" s="172">
        <v>2281.34</v>
      </c>
      <c r="H685" s="172">
        <v>4402.1400000000003</v>
      </c>
      <c r="I685" s="172">
        <f t="shared" ref="I685:I691" si="96">H685*E685</f>
        <v>4402.1400000000003</v>
      </c>
    </row>
    <row r="686" spans="1:9" ht="30" x14ac:dyDescent="0.2">
      <c r="A686" s="121" t="s">
        <v>13</v>
      </c>
      <c r="B686" s="170" t="s">
        <v>965</v>
      </c>
      <c r="C686" s="171" t="s">
        <v>966</v>
      </c>
      <c r="D686" s="170" t="s">
        <v>1</v>
      </c>
      <c r="E686" s="170">
        <v>1</v>
      </c>
      <c r="F686" s="172">
        <v>0</v>
      </c>
      <c r="G686" s="172">
        <v>44.28</v>
      </c>
      <c r="H686" s="172">
        <v>44.28</v>
      </c>
      <c r="I686" s="172">
        <f t="shared" si="96"/>
        <v>44.28</v>
      </c>
    </row>
    <row r="687" spans="1:9" ht="15" x14ac:dyDescent="0.2">
      <c r="A687" s="121" t="s">
        <v>14</v>
      </c>
      <c r="B687" s="170" t="s">
        <v>967</v>
      </c>
      <c r="C687" s="171" t="s">
        <v>968</v>
      </c>
      <c r="D687" s="170" t="s">
        <v>1</v>
      </c>
      <c r="E687" s="170">
        <v>0.2</v>
      </c>
      <c r="F687" s="172">
        <v>227.24</v>
      </c>
      <c r="G687" s="172">
        <v>232.74</v>
      </c>
      <c r="H687" s="172">
        <v>459.98</v>
      </c>
      <c r="I687" s="172">
        <f t="shared" si="96"/>
        <v>91.996000000000009</v>
      </c>
    </row>
    <row r="688" spans="1:9" ht="30" x14ac:dyDescent="0.2">
      <c r="A688" s="121" t="s">
        <v>15</v>
      </c>
      <c r="B688" s="170" t="s">
        <v>973</v>
      </c>
      <c r="C688" s="171" t="s">
        <v>974</v>
      </c>
      <c r="D688" s="170" t="s">
        <v>2</v>
      </c>
      <c r="E688" s="170">
        <v>1</v>
      </c>
      <c r="F688" s="172">
        <v>584.57000000000005</v>
      </c>
      <c r="G688" s="172">
        <v>375.9</v>
      </c>
      <c r="H688" s="172">
        <v>960.47</v>
      </c>
      <c r="I688" s="172">
        <f t="shared" si="96"/>
        <v>960.47</v>
      </c>
    </row>
    <row r="689" spans="1:9" ht="15" x14ac:dyDescent="0.2">
      <c r="A689" s="121" t="s">
        <v>16</v>
      </c>
      <c r="B689" s="170" t="s">
        <v>975</v>
      </c>
      <c r="C689" s="171" t="s">
        <v>976</v>
      </c>
      <c r="D689" s="170" t="s">
        <v>2</v>
      </c>
      <c r="E689" s="170">
        <v>1</v>
      </c>
      <c r="F689" s="172">
        <v>733.33</v>
      </c>
      <c r="G689" s="172">
        <v>0</v>
      </c>
      <c r="H689" s="172">
        <v>733.33</v>
      </c>
      <c r="I689" s="172">
        <f t="shared" si="96"/>
        <v>733.33</v>
      </c>
    </row>
    <row r="690" spans="1:9" ht="15" x14ac:dyDescent="0.2">
      <c r="A690" s="121" t="s">
        <v>18</v>
      </c>
      <c r="B690" s="170" t="s">
        <v>969</v>
      </c>
      <c r="C690" s="171" t="s">
        <v>970</v>
      </c>
      <c r="D690" s="170" t="s">
        <v>1</v>
      </c>
      <c r="E690" s="170">
        <v>1</v>
      </c>
      <c r="F690" s="172">
        <v>10.79</v>
      </c>
      <c r="G690" s="172">
        <v>49.6</v>
      </c>
      <c r="H690" s="172">
        <v>60.39</v>
      </c>
      <c r="I690" s="172">
        <f t="shared" si="96"/>
        <v>60.39</v>
      </c>
    </row>
    <row r="691" spans="1:9" ht="15" x14ac:dyDescent="0.2">
      <c r="A691" s="121" t="s">
        <v>617</v>
      </c>
      <c r="B691" s="170" t="s">
        <v>975</v>
      </c>
      <c r="C691" s="171" t="s">
        <v>976</v>
      </c>
      <c r="D691" s="170" t="s">
        <v>2</v>
      </c>
      <c r="E691" s="170">
        <v>1</v>
      </c>
      <c r="F691" s="172">
        <v>733.33</v>
      </c>
      <c r="G691" s="172">
        <v>0</v>
      </c>
      <c r="H691" s="172">
        <v>733.33</v>
      </c>
      <c r="I691" s="172">
        <f t="shared" si="96"/>
        <v>733.33</v>
      </c>
    </row>
    <row r="692" spans="1:9" ht="15" x14ac:dyDescent="0.2">
      <c r="A692" s="387">
        <v>3</v>
      </c>
      <c r="B692" s="388"/>
      <c r="C692" s="391" t="s">
        <v>981</v>
      </c>
      <c r="D692" s="388"/>
      <c r="E692" s="388"/>
      <c r="F692" s="390"/>
      <c r="G692" s="390"/>
      <c r="H692" s="390"/>
      <c r="I692" s="390"/>
    </row>
    <row r="693" spans="1:9" ht="30" x14ac:dyDescent="0.2">
      <c r="A693" s="121" t="s">
        <v>27</v>
      </c>
      <c r="B693" s="170" t="s">
        <v>965</v>
      </c>
      <c r="C693" s="171" t="s">
        <v>966</v>
      </c>
      <c r="D693" s="170" t="s">
        <v>1</v>
      </c>
      <c r="E693" s="170">
        <v>1</v>
      </c>
      <c r="F693" s="172">
        <v>0</v>
      </c>
      <c r="G693" s="172">
        <v>44.28</v>
      </c>
      <c r="H693" s="172">
        <v>44.28</v>
      </c>
      <c r="I693" s="172">
        <f t="shared" ref="I693:I697" si="97">H693*E693</f>
        <v>44.28</v>
      </c>
    </row>
    <row r="694" spans="1:9" ht="30" x14ac:dyDescent="0.2">
      <c r="A694" s="121" t="s">
        <v>28</v>
      </c>
      <c r="B694" s="170" t="s">
        <v>541</v>
      </c>
      <c r="C694" s="171" t="s">
        <v>542</v>
      </c>
      <c r="D694" s="170" t="s">
        <v>3</v>
      </c>
      <c r="E694" s="170">
        <v>20</v>
      </c>
      <c r="F694" s="172">
        <v>13.65</v>
      </c>
      <c r="G694" s="172">
        <v>39.94</v>
      </c>
      <c r="H694" s="172">
        <v>53.59</v>
      </c>
      <c r="I694" s="172">
        <f t="shared" si="97"/>
        <v>1071.8000000000002</v>
      </c>
    </row>
    <row r="695" spans="1:9" ht="15" x14ac:dyDescent="0.2">
      <c r="A695" s="121" t="s">
        <v>29</v>
      </c>
      <c r="B695" s="170" t="s">
        <v>983</v>
      </c>
      <c r="C695" s="171" t="s">
        <v>984</v>
      </c>
      <c r="D695" s="170" t="s">
        <v>0</v>
      </c>
      <c r="E695" s="170">
        <v>10</v>
      </c>
      <c r="F695" s="172">
        <v>59.42</v>
      </c>
      <c r="G695" s="172">
        <v>85.78</v>
      </c>
      <c r="H695" s="172">
        <v>145.19999999999999</v>
      </c>
      <c r="I695" s="172">
        <f t="shared" si="97"/>
        <v>1452</v>
      </c>
    </row>
    <row r="696" spans="1:9" ht="30" x14ac:dyDescent="0.2">
      <c r="A696" s="121" t="s">
        <v>30</v>
      </c>
      <c r="B696" s="170" t="s">
        <v>973</v>
      </c>
      <c r="C696" s="171" t="s">
        <v>974</v>
      </c>
      <c r="D696" s="170" t="s">
        <v>2</v>
      </c>
      <c r="E696" s="170">
        <v>1</v>
      </c>
      <c r="F696" s="172">
        <v>584.57000000000005</v>
      </c>
      <c r="G696" s="172">
        <v>375.9</v>
      </c>
      <c r="H696" s="172">
        <v>960.47</v>
      </c>
      <c r="I696" s="172">
        <f t="shared" si="97"/>
        <v>960.47</v>
      </c>
    </row>
    <row r="697" spans="1:9" ht="15" x14ac:dyDescent="0.2">
      <c r="A697" s="121" t="s">
        <v>56</v>
      </c>
      <c r="B697" s="170" t="s">
        <v>975</v>
      </c>
      <c r="C697" s="171" t="s">
        <v>976</v>
      </c>
      <c r="D697" s="170" t="s">
        <v>2</v>
      </c>
      <c r="E697" s="170">
        <v>1</v>
      </c>
      <c r="F697" s="172">
        <v>733.33</v>
      </c>
      <c r="G697" s="172">
        <v>0</v>
      </c>
      <c r="H697" s="172">
        <v>733.33</v>
      </c>
      <c r="I697" s="172">
        <f t="shared" si="97"/>
        <v>733.33</v>
      </c>
    </row>
    <row r="698" spans="1:9" ht="15" x14ac:dyDescent="0.2">
      <c r="A698" s="387">
        <v>4</v>
      </c>
      <c r="B698" s="388"/>
      <c r="C698" s="389" t="s">
        <v>982</v>
      </c>
      <c r="D698" s="388"/>
      <c r="E698" s="388"/>
      <c r="F698" s="390"/>
      <c r="G698" s="390"/>
      <c r="H698" s="390"/>
      <c r="I698" s="390"/>
    </row>
    <row r="699" spans="1:9" ht="15" x14ac:dyDescent="0.2">
      <c r="A699" s="121" t="s">
        <v>31</v>
      </c>
      <c r="B699" s="170" t="s">
        <v>769</v>
      </c>
      <c r="C699" s="171" t="s">
        <v>770</v>
      </c>
      <c r="D699" s="170" t="s">
        <v>2</v>
      </c>
      <c r="E699" s="170">
        <v>2</v>
      </c>
      <c r="F699" s="172">
        <v>244.09</v>
      </c>
      <c r="G699" s="172">
        <v>36.31</v>
      </c>
      <c r="H699" s="172">
        <v>280.39999999999998</v>
      </c>
      <c r="I699" s="172">
        <f t="shared" ref="I699:I702" si="98">H699*E699</f>
        <v>560.79999999999995</v>
      </c>
    </row>
    <row r="700" spans="1:9" ht="15" x14ac:dyDescent="0.2">
      <c r="A700" s="121" t="s">
        <v>57</v>
      </c>
      <c r="B700" s="170" t="s">
        <v>771</v>
      </c>
      <c r="C700" s="171" t="s">
        <v>772</v>
      </c>
      <c r="D700" s="170" t="s">
        <v>2</v>
      </c>
      <c r="E700" s="170">
        <v>5</v>
      </c>
      <c r="F700" s="172">
        <v>0</v>
      </c>
      <c r="G700" s="172">
        <v>4.43</v>
      </c>
      <c r="H700" s="172">
        <v>4.43</v>
      </c>
      <c r="I700" s="172">
        <f t="shared" si="98"/>
        <v>22.15</v>
      </c>
    </row>
    <row r="701" spans="1:9" ht="15" x14ac:dyDescent="0.2">
      <c r="A701" s="121" t="s">
        <v>58</v>
      </c>
      <c r="B701" s="170" t="s">
        <v>773</v>
      </c>
      <c r="C701" s="171" t="s">
        <v>774</v>
      </c>
      <c r="D701" s="170" t="s">
        <v>1</v>
      </c>
      <c r="E701" s="170">
        <v>5</v>
      </c>
      <c r="F701" s="172">
        <v>116.62</v>
      </c>
      <c r="G701" s="172">
        <v>0</v>
      </c>
      <c r="H701" s="172">
        <v>116.62</v>
      </c>
      <c r="I701" s="172">
        <f t="shared" si="98"/>
        <v>583.1</v>
      </c>
    </row>
    <row r="702" spans="1:9" ht="15" x14ac:dyDescent="0.2">
      <c r="A702" s="121" t="s">
        <v>132</v>
      </c>
      <c r="B702" s="170" t="s">
        <v>775</v>
      </c>
      <c r="C702" s="171" t="s">
        <v>776</v>
      </c>
      <c r="D702" s="170" t="s">
        <v>1</v>
      </c>
      <c r="E702" s="170">
        <v>5</v>
      </c>
      <c r="F702" s="172">
        <v>0</v>
      </c>
      <c r="G702" s="172">
        <v>45.59</v>
      </c>
      <c r="H702" s="172">
        <v>45.59</v>
      </c>
      <c r="I702" s="172">
        <f t="shared" si="98"/>
        <v>227.95000000000002</v>
      </c>
    </row>
    <row r="703" spans="1:9" ht="15" x14ac:dyDescent="0.2">
      <c r="A703" s="261">
        <v>26</v>
      </c>
      <c r="B703" s="262"/>
      <c r="C703" s="263" t="s">
        <v>1006</v>
      </c>
      <c r="D703" s="264"/>
      <c r="E703" s="265"/>
      <c r="F703" s="265"/>
      <c r="G703" s="265"/>
      <c r="H703" s="265"/>
      <c r="I703" s="266">
        <f>SUM(I705:I730)</f>
        <v>18306.581999999999</v>
      </c>
    </row>
    <row r="704" spans="1:9" ht="15" x14ac:dyDescent="0.2">
      <c r="A704" s="387">
        <v>1</v>
      </c>
      <c r="B704" s="388"/>
      <c r="C704" s="389" t="s">
        <v>979</v>
      </c>
      <c r="D704" s="388"/>
      <c r="E704" s="388"/>
      <c r="F704" s="390"/>
      <c r="G704" s="390"/>
      <c r="H704" s="390"/>
      <c r="I704" s="390"/>
    </row>
    <row r="705" spans="1:9" ht="30" x14ac:dyDescent="0.2">
      <c r="A705" s="121" t="s">
        <v>6</v>
      </c>
      <c r="B705" s="170" t="s">
        <v>971</v>
      </c>
      <c r="C705" s="171" t="s">
        <v>972</v>
      </c>
      <c r="D705" s="170" t="s">
        <v>2</v>
      </c>
      <c r="E705" s="170">
        <v>1</v>
      </c>
      <c r="F705" s="172">
        <v>1519.9</v>
      </c>
      <c r="G705" s="172">
        <v>1142.5999999999999</v>
      </c>
      <c r="H705" s="172">
        <v>2662.5</v>
      </c>
      <c r="I705" s="172">
        <f>H705*E705</f>
        <v>2662.5</v>
      </c>
    </row>
    <row r="706" spans="1:9" ht="30" x14ac:dyDescent="0.2">
      <c r="A706" s="121" t="s">
        <v>7</v>
      </c>
      <c r="B706" s="170" t="s">
        <v>965</v>
      </c>
      <c r="C706" s="171" t="s">
        <v>966</v>
      </c>
      <c r="D706" s="170" t="s">
        <v>1</v>
      </c>
      <c r="E706" s="170">
        <v>1</v>
      </c>
      <c r="F706" s="172">
        <v>0</v>
      </c>
      <c r="G706" s="172">
        <v>44.28</v>
      </c>
      <c r="H706" s="172">
        <v>44.28</v>
      </c>
      <c r="I706" s="172">
        <f t="shared" ref="I706:I711" si="99">H706*E706</f>
        <v>44.28</v>
      </c>
    </row>
    <row r="707" spans="1:9" ht="15" x14ac:dyDescent="0.2">
      <c r="A707" s="121" t="s">
        <v>8</v>
      </c>
      <c r="B707" s="170" t="s">
        <v>967</v>
      </c>
      <c r="C707" s="171" t="s">
        <v>968</v>
      </c>
      <c r="D707" s="170" t="s">
        <v>1</v>
      </c>
      <c r="E707" s="170">
        <v>0.2</v>
      </c>
      <c r="F707" s="172">
        <v>227.24</v>
      </c>
      <c r="G707" s="172">
        <v>232.74</v>
      </c>
      <c r="H707" s="172">
        <v>459.98</v>
      </c>
      <c r="I707" s="172">
        <f t="shared" si="99"/>
        <v>91.996000000000009</v>
      </c>
    </row>
    <row r="708" spans="1:9" ht="30" x14ac:dyDescent="0.2">
      <c r="A708" s="121" t="s">
        <v>35</v>
      </c>
      <c r="B708" s="170" t="s">
        <v>973</v>
      </c>
      <c r="C708" s="171" t="s">
        <v>974</v>
      </c>
      <c r="D708" s="170" t="s">
        <v>2</v>
      </c>
      <c r="E708" s="170">
        <v>1</v>
      </c>
      <c r="F708" s="172">
        <v>584.57000000000005</v>
      </c>
      <c r="G708" s="172">
        <v>375.9</v>
      </c>
      <c r="H708" s="172">
        <v>960.47</v>
      </c>
      <c r="I708" s="172">
        <f t="shared" si="99"/>
        <v>960.47</v>
      </c>
    </row>
    <row r="709" spans="1:9" ht="15" x14ac:dyDescent="0.2">
      <c r="A709" s="121" t="s">
        <v>36</v>
      </c>
      <c r="B709" s="170" t="s">
        <v>975</v>
      </c>
      <c r="C709" s="171" t="s">
        <v>976</v>
      </c>
      <c r="D709" s="170" t="s">
        <v>2</v>
      </c>
      <c r="E709" s="170">
        <v>1</v>
      </c>
      <c r="F709" s="172">
        <v>733.33</v>
      </c>
      <c r="G709" s="172">
        <v>0</v>
      </c>
      <c r="H709" s="172">
        <v>733.33</v>
      </c>
      <c r="I709" s="172">
        <f t="shared" si="99"/>
        <v>733.33</v>
      </c>
    </row>
    <row r="710" spans="1:9" ht="15" x14ac:dyDescent="0.2">
      <c r="A710" s="121" t="s">
        <v>624</v>
      </c>
      <c r="B710" s="170" t="s">
        <v>969</v>
      </c>
      <c r="C710" s="171" t="s">
        <v>970</v>
      </c>
      <c r="D710" s="170" t="s">
        <v>1</v>
      </c>
      <c r="E710" s="170">
        <v>1</v>
      </c>
      <c r="F710" s="172">
        <v>10.79</v>
      </c>
      <c r="G710" s="172">
        <v>49.6</v>
      </c>
      <c r="H710" s="172">
        <v>60.39</v>
      </c>
      <c r="I710" s="172">
        <f t="shared" si="99"/>
        <v>60.39</v>
      </c>
    </row>
    <row r="711" spans="1:9" ht="30" x14ac:dyDescent="0.2">
      <c r="A711" s="121" t="s">
        <v>627</v>
      </c>
      <c r="B711" s="170" t="s">
        <v>541</v>
      </c>
      <c r="C711" s="171" t="s">
        <v>542</v>
      </c>
      <c r="D711" s="170" t="s">
        <v>3</v>
      </c>
      <c r="E711" s="170">
        <v>20</v>
      </c>
      <c r="F711" s="172">
        <v>13.65</v>
      </c>
      <c r="G711" s="172">
        <v>39.94</v>
      </c>
      <c r="H711" s="172">
        <v>53.59</v>
      </c>
      <c r="I711" s="172">
        <f t="shared" si="99"/>
        <v>1071.8000000000002</v>
      </c>
    </row>
    <row r="712" spans="1:9" ht="15" x14ac:dyDescent="0.2">
      <c r="A712" s="387">
        <v>2</v>
      </c>
      <c r="B712" s="388"/>
      <c r="C712" s="389" t="s">
        <v>980</v>
      </c>
      <c r="D712" s="388"/>
      <c r="E712" s="388"/>
      <c r="F712" s="390"/>
      <c r="G712" s="390"/>
      <c r="H712" s="390"/>
      <c r="I712" s="390"/>
    </row>
    <row r="713" spans="1:9" ht="30" x14ac:dyDescent="0.2">
      <c r="A713" s="121" t="s">
        <v>12</v>
      </c>
      <c r="B713" s="170" t="s">
        <v>977</v>
      </c>
      <c r="C713" s="171" t="s">
        <v>978</v>
      </c>
      <c r="D713" s="170" t="s">
        <v>2</v>
      </c>
      <c r="E713" s="170">
        <v>1</v>
      </c>
      <c r="F713" s="172">
        <v>2120.8000000000002</v>
      </c>
      <c r="G713" s="172">
        <v>2281.34</v>
      </c>
      <c r="H713" s="172">
        <v>4402.1400000000003</v>
      </c>
      <c r="I713" s="172">
        <f t="shared" ref="I713:I719" si="100">H713*E713</f>
        <v>4402.1400000000003</v>
      </c>
    </row>
    <row r="714" spans="1:9" ht="30" x14ac:dyDescent="0.2">
      <c r="A714" s="121" t="s">
        <v>13</v>
      </c>
      <c r="B714" s="170" t="s">
        <v>965</v>
      </c>
      <c r="C714" s="171" t="s">
        <v>966</v>
      </c>
      <c r="D714" s="170" t="s">
        <v>1</v>
      </c>
      <c r="E714" s="170">
        <v>1</v>
      </c>
      <c r="F714" s="172">
        <v>0</v>
      </c>
      <c r="G714" s="172">
        <v>44.28</v>
      </c>
      <c r="H714" s="172">
        <v>44.28</v>
      </c>
      <c r="I714" s="172">
        <f t="shared" si="100"/>
        <v>44.28</v>
      </c>
    </row>
    <row r="715" spans="1:9" ht="15" x14ac:dyDescent="0.2">
      <c r="A715" s="121" t="s">
        <v>14</v>
      </c>
      <c r="B715" s="170" t="s">
        <v>967</v>
      </c>
      <c r="C715" s="171" t="s">
        <v>968</v>
      </c>
      <c r="D715" s="170" t="s">
        <v>1</v>
      </c>
      <c r="E715" s="170">
        <v>0.2</v>
      </c>
      <c r="F715" s="172">
        <v>227.24</v>
      </c>
      <c r="G715" s="172">
        <v>232.74</v>
      </c>
      <c r="H715" s="172">
        <v>459.98</v>
      </c>
      <c r="I715" s="172">
        <f t="shared" si="100"/>
        <v>91.996000000000009</v>
      </c>
    </row>
    <row r="716" spans="1:9" ht="30" x14ac:dyDescent="0.2">
      <c r="A716" s="121" t="s">
        <v>15</v>
      </c>
      <c r="B716" s="170" t="s">
        <v>973</v>
      </c>
      <c r="C716" s="171" t="s">
        <v>974</v>
      </c>
      <c r="D716" s="170" t="s">
        <v>2</v>
      </c>
      <c r="E716" s="170">
        <v>1</v>
      </c>
      <c r="F716" s="172">
        <v>584.57000000000005</v>
      </c>
      <c r="G716" s="172">
        <v>375.9</v>
      </c>
      <c r="H716" s="172">
        <v>960.47</v>
      </c>
      <c r="I716" s="172">
        <f t="shared" si="100"/>
        <v>960.47</v>
      </c>
    </row>
    <row r="717" spans="1:9" ht="15" x14ac:dyDescent="0.2">
      <c r="A717" s="121" t="s">
        <v>16</v>
      </c>
      <c r="B717" s="170" t="s">
        <v>975</v>
      </c>
      <c r="C717" s="171" t="s">
        <v>976</v>
      </c>
      <c r="D717" s="170" t="s">
        <v>2</v>
      </c>
      <c r="E717" s="170">
        <v>1</v>
      </c>
      <c r="F717" s="172">
        <v>733.33</v>
      </c>
      <c r="G717" s="172">
        <v>0</v>
      </c>
      <c r="H717" s="172">
        <v>733.33</v>
      </c>
      <c r="I717" s="172">
        <f t="shared" si="100"/>
        <v>733.33</v>
      </c>
    </row>
    <row r="718" spans="1:9" ht="15" x14ac:dyDescent="0.2">
      <c r="A718" s="121" t="s">
        <v>18</v>
      </c>
      <c r="B718" s="170" t="s">
        <v>969</v>
      </c>
      <c r="C718" s="171" t="s">
        <v>970</v>
      </c>
      <c r="D718" s="170" t="s">
        <v>1</v>
      </c>
      <c r="E718" s="170">
        <v>1</v>
      </c>
      <c r="F718" s="172">
        <v>10.79</v>
      </c>
      <c r="G718" s="172">
        <v>49.6</v>
      </c>
      <c r="H718" s="172">
        <v>60.39</v>
      </c>
      <c r="I718" s="172">
        <f t="shared" si="100"/>
        <v>60.39</v>
      </c>
    </row>
    <row r="719" spans="1:9" ht="15" x14ac:dyDescent="0.2">
      <c r="A719" s="121" t="s">
        <v>617</v>
      </c>
      <c r="B719" s="170" t="s">
        <v>975</v>
      </c>
      <c r="C719" s="171" t="s">
        <v>976</v>
      </c>
      <c r="D719" s="170" t="s">
        <v>2</v>
      </c>
      <c r="E719" s="170">
        <v>1</v>
      </c>
      <c r="F719" s="172">
        <v>733.33</v>
      </c>
      <c r="G719" s="172">
        <v>0</v>
      </c>
      <c r="H719" s="172">
        <v>733.33</v>
      </c>
      <c r="I719" s="172">
        <f t="shared" si="100"/>
        <v>733.33</v>
      </c>
    </row>
    <row r="720" spans="1:9" ht="15" x14ac:dyDescent="0.2">
      <c r="A720" s="387">
        <v>3</v>
      </c>
      <c r="B720" s="388"/>
      <c r="C720" s="391" t="s">
        <v>981</v>
      </c>
      <c r="D720" s="388"/>
      <c r="E720" s="388"/>
      <c r="F720" s="390"/>
      <c r="G720" s="390"/>
      <c r="H720" s="390"/>
      <c r="I720" s="390"/>
    </row>
    <row r="721" spans="1:9" ht="30" x14ac:dyDescent="0.2">
      <c r="A721" s="121" t="s">
        <v>27</v>
      </c>
      <c r="B721" s="170" t="s">
        <v>965</v>
      </c>
      <c r="C721" s="171" t="s">
        <v>966</v>
      </c>
      <c r="D721" s="170" t="s">
        <v>1</v>
      </c>
      <c r="E721" s="170">
        <v>1</v>
      </c>
      <c r="F721" s="172">
        <v>0</v>
      </c>
      <c r="G721" s="172">
        <v>44.28</v>
      </c>
      <c r="H721" s="172">
        <v>44.28</v>
      </c>
      <c r="I721" s="172">
        <f t="shared" ref="I721:I725" si="101">H721*E721</f>
        <v>44.28</v>
      </c>
    </row>
    <row r="722" spans="1:9" ht="30" x14ac:dyDescent="0.2">
      <c r="A722" s="121" t="s">
        <v>28</v>
      </c>
      <c r="B722" s="170" t="s">
        <v>541</v>
      </c>
      <c r="C722" s="171" t="s">
        <v>542</v>
      </c>
      <c r="D722" s="170" t="s">
        <v>3</v>
      </c>
      <c r="E722" s="170">
        <v>20</v>
      </c>
      <c r="F722" s="172">
        <v>13.65</v>
      </c>
      <c r="G722" s="172">
        <v>39.94</v>
      </c>
      <c r="H722" s="172">
        <v>53.59</v>
      </c>
      <c r="I722" s="172">
        <f t="shared" si="101"/>
        <v>1071.8000000000002</v>
      </c>
    </row>
    <row r="723" spans="1:9" ht="15" x14ac:dyDescent="0.2">
      <c r="A723" s="121" t="s">
        <v>29</v>
      </c>
      <c r="B723" s="170" t="s">
        <v>983</v>
      </c>
      <c r="C723" s="171" t="s">
        <v>984</v>
      </c>
      <c r="D723" s="170" t="s">
        <v>0</v>
      </c>
      <c r="E723" s="170">
        <v>10</v>
      </c>
      <c r="F723" s="172">
        <v>59.42</v>
      </c>
      <c r="G723" s="172">
        <v>85.78</v>
      </c>
      <c r="H723" s="172">
        <v>145.19999999999999</v>
      </c>
      <c r="I723" s="172">
        <f t="shared" si="101"/>
        <v>1452</v>
      </c>
    </row>
    <row r="724" spans="1:9" ht="30" x14ac:dyDescent="0.2">
      <c r="A724" s="121" t="s">
        <v>30</v>
      </c>
      <c r="B724" s="170" t="s">
        <v>973</v>
      </c>
      <c r="C724" s="171" t="s">
        <v>974</v>
      </c>
      <c r="D724" s="170" t="s">
        <v>2</v>
      </c>
      <c r="E724" s="170">
        <v>1</v>
      </c>
      <c r="F724" s="172">
        <v>584.57000000000005</v>
      </c>
      <c r="G724" s="172">
        <v>375.9</v>
      </c>
      <c r="H724" s="172">
        <v>960.47</v>
      </c>
      <c r="I724" s="172">
        <f t="shared" si="101"/>
        <v>960.47</v>
      </c>
    </row>
    <row r="725" spans="1:9" ht="15" x14ac:dyDescent="0.2">
      <c r="A725" s="121" t="s">
        <v>56</v>
      </c>
      <c r="B725" s="170" t="s">
        <v>975</v>
      </c>
      <c r="C725" s="171" t="s">
        <v>976</v>
      </c>
      <c r="D725" s="170" t="s">
        <v>2</v>
      </c>
      <c r="E725" s="170">
        <v>1</v>
      </c>
      <c r="F725" s="172">
        <v>733.33</v>
      </c>
      <c r="G725" s="172">
        <v>0</v>
      </c>
      <c r="H725" s="172">
        <v>733.33</v>
      </c>
      <c r="I725" s="172">
        <f t="shared" si="101"/>
        <v>733.33</v>
      </c>
    </row>
    <row r="726" spans="1:9" ht="15" x14ac:dyDescent="0.2">
      <c r="A726" s="387">
        <v>4</v>
      </c>
      <c r="B726" s="388"/>
      <c r="C726" s="389" t="s">
        <v>982</v>
      </c>
      <c r="D726" s="388"/>
      <c r="E726" s="388"/>
      <c r="F726" s="390"/>
      <c r="G726" s="390"/>
      <c r="H726" s="390"/>
      <c r="I726" s="390"/>
    </row>
    <row r="727" spans="1:9" ht="15" x14ac:dyDescent="0.2">
      <c r="A727" s="121" t="s">
        <v>31</v>
      </c>
      <c r="B727" s="170" t="s">
        <v>769</v>
      </c>
      <c r="C727" s="171" t="s">
        <v>770</v>
      </c>
      <c r="D727" s="170" t="s">
        <v>2</v>
      </c>
      <c r="E727" s="170">
        <v>2</v>
      </c>
      <c r="F727" s="172">
        <v>244.09</v>
      </c>
      <c r="G727" s="172">
        <v>36.31</v>
      </c>
      <c r="H727" s="172">
        <v>280.39999999999998</v>
      </c>
      <c r="I727" s="172">
        <f t="shared" ref="I727:I730" si="102">H727*E727</f>
        <v>560.79999999999995</v>
      </c>
    </row>
    <row r="728" spans="1:9" ht="15" x14ac:dyDescent="0.2">
      <c r="A728" s="121" t="s">
        <v>57</v>
      </c>
      <c r="B728" s="170" t="s">
        <v>771</v>
      </c>
      <c r="C728" s="171" t="s">
        <v>772</v>
      </c>
      <c r="D728" s="170" t="s">
        <v>2</v>
      </c>
      <c r="E728" s="170">
        <v>5</v>
      </c>
      <c r="F728" s="172">
        <v>0</v>
      </c>
      <c r="G728" s="172">
        <v>4.43</v>
      </c>
      <c r="H728" s="172">
        <v>4.43</v>
      </c>
      <c r="I728" s="172">
        <f t="shared" si="102"/>
        <v>22.15</v>
      </c>
    </row>
    <row r="729" spans="1:9" ht="15" x14ac:dyDescent="0.2">
      <c r="A729" s="121" t="s">
        <v>58</v>
      </c>
      <c r="B729" s="170" t="s">
        <v>773</v>
      </c>
      <c r="C729" s="171" t="s">
        <v>774</v>
      </c>
      <c r="D729" s="170" t="s">
        <v>1</v>
      </c>
      <c r="E729" s="170">
        <v>5</v>
      </c>
      <c r="F729" s="172">
        <v>116.62</v>
      </c>
      <c r="G729" s="172">
        <v>0</v>
      </c>
      <c r="H729" s="172">
        <v>116.62</v>
      </c>
      <c r="I729" s="172">
        <f t="shared" si="102"/>
        <v>583.1</v>
      </c>
    </row>
    <row r="730" spans="1:9" ht="15" x14ac:dyDescent="0.2">
      <c r="A730" s="121" t="s">
        <v>132</v>
      </c>
      <c r="B730" s="170" t="s">
        <v>775</v>
      </c>
      <c r="C730" s="171" t="s">
        <v>776</v>
      </c>
      <c r="D730" s="170" t="s">
        <v>1</v>
      </c>
      <c r="E730" s="170">
        <v>5</v>
      </c>
      <c r="F730" s="172">
        <v>0</v>
      </c>
      <c r="G730" s="172">
        <v>45.59</v>
      </c>
      <c r="H730" s="172">
        <v>45.59</v>
      </c>
      <c r="I730" s="172">
        <f t="shared" si="102"/>
        <v>227.95000000000002</v>
      </c>
    </row>
    <row r="731" spans="1:9" ht="15" x14ac:dyDescent="0.2">
      <c r="A731" s="261">
        <v>27</v>
      </c>
      <c r="B731" s="262"/>
      <c r="C731" s="263" t="s">
        <v>1007</v>
      </c>
      <c r="D731" s="264"/>
      <c r="E731" s="265"/>
      <c r="F731" s="265"/>
      <c r="G731" s="265"/>
      <c r="H731" s="265"/>
      <c r="I731" s="266">
        <f>SUM(I733:I758)</f>
        <v>18306.581999999999</v>
      </c>
    </row>
    <row r="732" spans="1:9" ht="15" x14ac:dyDescent="0.2">
      <c r="A732" s="387">
        <v>1</v>
      </c>
      <c r="B732" s="388"/>
      <c r="C732" s="389" t="s">
        <v>979</v>
      </c>
      <c r="D732" s="388"/>
      <c r="E732" s="388"/>
      <c r="F732" s="390"/>
      <c r="G732" s="390"/>
      <c r="H732" s="390"/>
      <c r="I732" s="390"/>
    </row>
    <row r="733" spans="1:9" ht="30" x14ac:dyDescent="0.2">
      <c r="A733" s="121" t="s">
        <v>6</v>
      </c>
      <c r="B733" s="170" t="s">
        <v>971</v>
      </c>
      <c r="C733" s="171" t="s">
        <v>972</v>
      </c>
      <c r="D733" s="170" t="s">
        <v>2</v>
      </c>
      <c r="E733" s="170">
        <v>1</v>
      </c>
      <c r="F733" s="172">
        <v>1519.9</v>
      </c>
      <c r="G733" s="172">
        <v>1142.5999999999999</v>
      </c>
      <c r="H733" s="172">
        <v>2662.5</v>
      </c>
      <c r="I733" s="172">
        <f>H733*E733</f>
        <v>2662.5</v>
      </c>
    </row>
    <row r="734" spans="1:9" ht="30" x14ac:dyDescent="0.2">
      <c r="A734" s="121" t="s">
        <v>7</v>
      </c>
      <c r="B734" s="170" t="s">
        <v>965</v>
      </c>
      <c r="C734" s="171" t="s">
        <v>966</v>
      </c>
      <c r="D734" s="170" t="s">
        <v>1</v>
      </c>
      <c r="E734" s="170">
        <v>1</v>
      </c>
      <c r="F734" s="172">
        <v>0</v>
      </c>
      <c r="G734" s="172">
        <v>44.28</v>
      </c>
      <c r="H734" s="172">
        <v>44.28</v>
      </c>
      <c r="I734" s="172">
        <f t="shared" ref="I734:I739" si="103">H734*E734</f>
        <v>44.28</v>
      </c>
    </row>
    <row r="735" spans="1:9" ht="15" x14ac:dyDescent="0.2">
      <c r="A735" s="121" t="s">
        <v>8</v>
      </c>
      <c r="B735" s="170" t="s">
        <v>967</v>
      </c>
      <c r="C735" s="171" t="s">
        <v>968</v>
      </c>
      <c r="D735" s="170" t="s">
        <v>1</v>
      </c>
      <c r="E735" s="170">
        <v>0.2</v>
      </c>
      <c r="F735" s="172">
        <v>227.24</v>
      </c>
      <c r="G735" s="172">
        <v>232.74</v>
      </c>
      <c r="H735" s="172">
        <v>459.98</v>
      </c>
      <c r="I735" s="172">
        <f t="shared" si="103"/>
        <v>91.996000000000009</v>
      </c>
    </row>
    <row r="736" spans="1:9" ht="30" x14ac:dyDescent="0.2">
      <c r="A736" s="121" t="s">
        <v>35</v>
      </c>
      <c r="B736" s="170" t="s">
        <v>973</v>
      </c>
      <c r="C736" s="171" t="s">
        <v>974</v>
      </c>
      <c r="D736" s="170" t="s">
        <v>2</v>
      </c>
      <c r="E736" s="170">
        <v>1</v>
      </c>
      <c r="F736" s="172">
        <v>584.57000000000005</v>
      </c>
      <c r="G736" s="172">
        <v>375.9</v>
      </c>
      <c r="H736" s="172">
        <v>960.47</v>
      </c>
      <c r="I736" s="172">
        <f t="shared" si="103"/>
        <v>960.47</v>
      </c>
    </row>
    <row r="737" spans="1:9" ht="15" x14ac:dyDescent="0.2">
      <c r="A737" s="121" t="s">
        <v>36</v>
      </c>
      <c r="B737" s="170" t="s">
        <v>975</v>
      </c>
      <c r="C737" s="171" t="s">
        <v>976</v>
      </c>
      <c r="D737" s="170" t="s">
        <v>2</v>
      </c>
      <c r="E737" s="170">
        <v>1</v>
      </c>
      <c r="F737" s="172">
        <v>733.33</v>
      </c>
      <c r="G737" s="172">
        <v>0</v>
      </c>
      <c r="H737" s="172">
        <v>733.33</v>
      </c>
      <c r="I737" s="172">
        <f t="shared" si="103"/>
        <v>733.33</v>
      </c>
    </row>
    <row r="738" spans="1:9" ht="15" x14ac:dyDescent="0.2">
      <c r="A738" s="121" t="s">
        <v>624</v>
      </c>
      <c r="B738" s="170" t="s">
        <v>969</v>
      </c>
      <c r="C738" s="171" t="s">
        <v>970</v>
      </c>
      <c r="D738" s="170" t="s">
        <v>1</v>
      </c>
      <c r="E738" s="170">
        <v>1</v>
      </c>
      <c r="F738" s="172">
        <v>10.79</v>
      </c>
      <c r="G738" s="172">
        <v>49.6</v>
      </c>
      <c r="H738" s="172">
        <v>60.39</v>
      </c>
      <c r="I738" s="172">
        <f t="shared" si="103"/>
        <v>60.39</v>
      </c>
    </row>
    <row r="739" spans="1:9" ht="30" x14ac:dyDescent="0.2">
      <c r="A739" s="121" t="s">
        <v>627</v>
      </c>
      <c r="B739" s="170" t="s">
        <v>541</v>
      </c>
      <c r="C739" s="171" t="s">
        <v>542</v>
      </c>
      <c r="D739" s="170" t="s">
        <v>3</v>
      </c>
      <c r="E739" s="170">
        <v>20</v>
      </c>
      <c r="F739" s="172">
        <v>13.65</v>
      </c>
      <c r="G739" s="172">
        <v>39.94</v>
      </c>
      <c r="H739" s="172">
        <v>53.59</v>
      </c>
      <c r="I739" s="172">
        <f t="shared" si="103"/>
        <v>1071.8000000000002</v>
      </c>
    </row>
    <row r="740" spans="1:9" ht="15" x14ac:dyDescent="0.2">
      <c r="A740" s="387">
        <v>2</v>
      </c>
      <c r="B740" s="388"/>
      <c r="C740" s="389" t="s">
        <v>980</v>
      </c>
      <c r="D740" s="388"/>
      <c r="E740" s="388"/>
      <c r="F740" s="390"/>
      <c r="G740" s="390"/>
      <c r="H740" s="390"/>
      <c r="I740" s="390"/>
    </row>
    <row r="741" spans="1:9" ht="30" x14ac:dyDescent="0.2">
      <c r="A741" s="121" t="s">
        <v>12</v>
      </c>
      <c r="B741" s="170" t="s">
        <v>977</v>
      </c>
      <c r="C741" s="171" t="s">
        <v>978</v>
      </c>
      <c r="D741" s="170" t="s">
        <v>2</v>
      </c>
      <c r="E741" s="170">
        <v>1</v>
      </c>
      <c r="F741" s="172">
        <v>2120.8000000000002</v>
      </c>
      <c r="G741" s="172">
        <v>2281.34</v>
      </c>
      <c r="H741" s="172">
        <v>4402.1400000000003</v>
      </c>
      <c r="I741" s="172">
        <f t="shared" ref="I741:I747" si="104">H741*E741</f>
        <v>4402.1400000000003</v>
      </c>
    </row>
    <row r="742" spans="1:9" ht="30" x14ac:dyDescent="0.2">
      <c r="A742" s="121" t="s">
        <v>13</v>
      </c>
      <c r="B742" s="170" t="s">
        <v>965</v>
      </c>
      <c r="C742" s="171" t="s">
        <v>966</v>
      </c>
      <c r="D742" s="170" t="s">
        <v>1</v>
      </c>
      <c r="E742" s="170">
        <v>1</v>
      </c>
      <c r="F742" s="172">
        <v>0</v>
      </c>
      <c r="G742" s="172">
        <v>44.28</v>
      </c>
      <c r="H742" s="172">
        <v>44.28</v>
      </c>
      <c r="I742" s="172">
        <f t="shared" si="104"/>
        <v>44.28</v>
      </c>
    </row>
    <row r="743" spans="1:9" ht="15" x14ac:dyDescent="0.2">
      <c r="A743" s="121" t="s">
        <v>14</v>
      </c>
      <c r="B743" s="170" t="s">
        <v>967</v>
      </c>
      <c r="C743" s="171" t="s">
        <v>968</v>
      </c>
      <c r="D743" s="170" t="s">
        <v>1</v>
      </c>
      <c r="E743" s="170">
        <v>0.2</v>
      </c>
      <c r="F743" s="172">
        <v>227.24</v>
      </c>
      <c r="G743" s="172">
        <v>232.74</v>
      </c>
      <c r="H743" s="172">
        <v>459.98</v>
      </c>
      <c r="I743" s="172">
        <f t="shared" si="104"/>
        <v>91.996000000000009</v>
      </c>
    </row>
    <row r="744" spans="1:9" ht="30" x14ac:dyDescent="0.2">
      <c r="A744" s="121" t="s">
        <v>15</v>
      </c>
      <c r="B744" s="170" t="s">
        <v>973</v>
      </c>
      <c r="C744" s="171" t="s">
        <v>974</v>
      </c>
      <c r="D744" s="170" t="s">
        <v>2</v>
      </c>
      <c r="E744" s="170">
        <v>1</v>
      </c>
      <c r="F744" s="172">
        <v>584.57000000000005</v>
      </c>
      <c r="G744" s="172">
        <v>375.9</v>
      </c>
      <c r="H744" s="172">
        <v>960.47</v>
      </c>
      <c r="I744" s="172">
        <f t="shared" si="104"/>
        <v>960.47</v>
      </c>
    </row>
    <row r="745" spans="1:9" ht="15" x14ac:dyDescent="0.2">
      <c r="A745" s="121" t="s">
        <v>16</v>
      </c>
      <c r="B745" s="170" t="s">
        <v>975</v>
      </c>
      <c r="C745" s="171" t="s">
        <v>976</v>
      </c>
      <c r="D745" s="170" t="s">
        <v>2</v>
      </c>
      <c r="E745" s="170">
        <v>1</v>
      </c>
      <c r="F745" s="172">
        <v>733.33</v>
      </c>
      <c r="G745" s="172">
        <v>0</v>
      </c>
      <c r="H745" s="172">
        <v>733.33</v>
      </c>
      <c r="I745" s="172">
        <f t="shared" si="104"/>
        <v>733.33</v>
      </c>
    </row>
    <row r="746" spans="1:9" ht="15" x14ac:dyDescent="0.2">
      <c r="A746" s="121" t="s">
        <v>18</v>
      </c>
      <c r="B746" s="170" t="s">
        <v>969</v>
      </c>
      <c r="C746" s="171" t="s">
        <v>970</v>
      </c>
      <c r="D746" s="170" t="s">
        <v>1</v>
      </c>
      <c r="E746" s="170">
        <v>1</v>
      </c>
      <c r="F746" s="172">
        <v>10.79</v>
      </c>
      <c r="G746" s="172">
        <v>49.6</v>
      </c>
      <c r="H746" s="172">
        <v>60.39</v>
      </c>
      <c r="I746" s="172">
        <f t="shared" si="104"/>
        <v>60.39</v>
      </c>
    </row>
    <row r="747" spans="1:9" ht="15" x14ac:dyDescent="0.2">
      <c r="A747" s="121" t="s">
        <v>617</v>
      </c>
      <c r="B747" s="170" t="s">
        <v>975</v>
      </c>
      <c r="C747" s="171" t="s">
        <v>976</v>
      </c>
      <c r="D747" s="170" t="s">
        <v>2</v>
      </c>
      <c r="E747" s="170">
        <v>1</v>
      </c>
      <c r="F747" s="172">
        <v>733.33</v>
      </c>
      <c r="G747" s="172">
        <v>0</v>
      </c>
      <c r="H747" s="172">
        <v>733.33</v>
      </c>
      <c r="I747" s="172">
        <f t="shared" si="104"/>
        <v>733.33</v>
      </c>
    </row>
    <row r="748" spans="1:9" ht="15" x14ac:dyDescent="0.2">
      <c r="A748" s="387">
        <v>3</v>
      </c>
      <c r="B748" s="388"/>
      <c r="C748" s="391" t="s">
        <v>981</v>
      </c>
      <c r="D748" s="388"/>
      <c r="E748" s="388"/>
      <c r="F748" s="390"/>
      <c r="G748" s="390"/>
      <c r="H748" s="390"/>
      <c r="I748" s="390"/>
    </row>
    <row r="749" spans="1:9" ht="30" x14ac:dyDescent="0.2">
      <c r="A749" s="121" t="s">
        <v>27</v>
      </c>
      <c r="B749" s="170" t="s">
        <v>965</v>
      </c>
      <c r="C749" s="171" t="s">
        <v>966</v>
      </c>
      <c r="D749" s="170" t="s">
        <v>1</v>
      </c>
      <c r="E749" s="170">
        <v>1</v>
      </c>
      <c r="F749" s="172">
        <v>0</v>
      </c>
      <c r="G749" s="172">
        <v>44.28</v>
      </c>
      <c r="H749" s="172">
        <v>44.28</v>
      </c>
      <c r="I749" s="172">
        <f t="shared" ref="I749:I753" si="105">H749*E749</f>
        <v>44.28</v>
      </c>
    </row>
    <row r="750" spans="1:9" ht="30" x14ac:dyDescent="0.2">
      <c r="A750" s="121" t="s">
        <v>28</v>
      </c>
      <c r="B750" s="170" t="s">
        <v>541</v>
      </c>
      <c r="C750" s="171" t="s">
        <v>542</v>
      </c>
      <c r="D750" s="170" t="s">
        <v>3</v>
      </c>
      <c r="E750" s="170">
        <v>20</v>
      </c>
      <c r="F750" s="172">
        <v>13.65</v>
      </c>
      <c r="G750" s="172">
        <v>39.94</v>
      </c>
      <c r="H750" s="172">
        <v>53.59</v>
      </c>
      <c r="I750" s="172">
        <f t="shared" si="105"/>
        <v>1071.8000000000002</v>
      </c>
    </row>
    <row r="751" spans="1:9" ht="15" x14ac:dyDescent="0.2">
      <c r="A751" s="121" t="s">
        <v>29</v>
      </c>
      <c r="B751" s="170" t="s">
        <v>983</v>
      </c>
      <c r="C751" s="171" t="s">
        <v>984</v>
      </c>
      <c r="D751" s="170" t="s">
        <v>0</v>
      </c>
      <c r="E751" s="170">
        <v>10</v>
      </c>
      <c r="F751" s="172">
        <v>59.42</v>
      </c>
      <c r="G751" s="172">
        <v>85.78</v>
      </c>
      <c r="H751" s="172">
        <v>145.19999999999999</v>
      </c>
      <c r="I751" s="172">
        <f t="shared" si="105"/>
        <v>1452</v>
      </c>
    </row>
    <row r="752" spans="1:9" ht="30" x14ac:dyDescent="0.2">
      <c r="A752" s="121" t="s">
        <v>30</v>
      </c>
      <c r="B752" s="170" t="s">
        <v>973</v>
      </c>
      <c r="C752" s="171" t="s">
        <v>974</v>
      </c>
      <c r="D752" s="170" t="s">
        <v>2</v>
      </c>
      <c r="E752" s="170">
        <v>1</v>
      </c>
      <c r="F752" s="172">
        <v>584.57000000000005</v>
      </c>
      <c r="G752" s="172">
        <v>375.9</v>
      </c>
      <c r="H752" s="172">
        <v>960.47</v>
      </c>
      <c r="I752" s="172">
        <f t="shared" si="105"/>
        <v>960.47</v>
      </c>
    </row>
    <row r="753" spans="1:9" ht="15" x14ac:dyDescent="0.2">
      <c r="A753" s="121" t="s">
        <v>56</v>
      </c>
      <c r="B753" s="170" t="s">
        <v>975</v>
      </c>
      <c r="C753" s="171" t="s">
        <v>976</v>
      </c>
      <c r="D753" s="170" t="s">
        <v>2</v>
      </c>
      <c r="E753" s="170">
        <v>1</v>
      </c>
      <c r="F753" s="172">
        <v>733.33</v>
      </c>
      <c r="G753" s="172">
        <v>0</v>
      </c>
      <c r="H753" s="172">
        <v>733.33</v>
      </c>
      <c r="I753" s="172">
        <f t="shared" si="105"/>
        <v>733.33</v>
      </c>
    </row>
    <row r="754" spans="1:9" ht="15" x14ac:dyDescent="0.2">
      <c r="A754" s="387">
        <v>4</v>
      </c>
      <c r="B754" s="388"/>
      <c r="C754" s="389" t="s">
        <v>982</v>
      </c>
      <c r="D754" s="388"/>
      <c r="E754" s="388"/>
      <c r="F754" s="390"/>
      <c r="G754" s="390"/>
      <c r="H754" s="390"/>
      <c r="I754" s="390"/>
    </row>
    <row r="755" spans="1:9" ht="15" x14ac:dyDescent="0.2">
      <c r="A755" s="121" t="s">
        <v>31</v>
      </c>
      <c r="B755" s="170" t="s">
        <v>769</v>
      </c>
      <c r="C755" s="171" t="s">
        <v>770</v>
      </c>
      <c r="D755" s="170" t="s">
        <v>2</v>
      </c>
      <c r="E755" s="170">
        <v>2</v>
      </c>
      <c r="F755" s="172">
        <v>244.09</v>
      </c>
      <c r="G755" s="172">
        <v>36.31</v>
      </c>
      <c r="H755" s="172">
        <v>280.39999999999998</v>
      </c>
      <c r="I755" s="172">
        <f t="shared" ref="I755:I758" si="106">H755*E755</f>
        <v>560.79999999999995</v>
      </c>
    </row>
    <row r="756" spans="1:9" ht="15" x14ac:dyDescent="0.2">
      <c r="A756" s="121" t="s">
        <v>57</v>
      </c>
      <c r="B756" s="170" t="s">
        <v>771</v>
      </c>
      <c r="C756" s="171" t="s">
        <v>772</v>
      </c>
      <c r="D756" s="170" t="s">
        <v>2</v>
      </c>
      <c r="E756" s="170">
        <v>5</v>
      </c>
      <c r="F756" s="172">
        <v>0</v>
      </c>
      <c r="G756" s="172">
        <v>4.43</v>
      </c>
      <c r="H756" s="172">
        <v>4.43</v>
      </c>
      <c r="I756" s="172">
        <f t="shared" si="106"/>
        <v>22.15</v>
      </c>
    </row>
    <row r="757" spans="1:9" ht="15" x14ac:dyDescent="0.2">
      <c r="A757" s="121" t="s">
        <v>58</v>
      </c>
      <c r="B757" s="170" t="s">
        <v>773</v>
      </c>
      <c r="C757" s="171" t="s">
        <v>774</v>
      </c>
      <c r="D757" s="170" t="s">
        <v>1</v>
      </c>
      <c r="E757" s="170">
        <v>5</v>
      </c>
      <c r="F757" s="172">
        <v>116.62</v>
      </c>
      <c r="G757" s="172">
        <v>0</v>
      </c>
      <c r="H757" s="172">
        <v>116.62</v>
      </c>
      <c r="I757" s="172">
        <f t="shared" si="106"/>
        <v>583.1</v>
      </c>
    </row>
    <row r="758" spans="1:9" ht="15" x14ac:dyDescent="0.2">
      <c r="A758" s="121" t="s">
        <v>132</v>
      </c>
      <c r="B758" s="170" t="s">
        <v>775</v>
      </c>
      <c r="C758" s="171" t="s">
        <v>776</v>
      </c>
      <c r="D758" s="170" t="s">
        <v>1</v>
      </c>
      <c r="E758" s="170">
        <v>5</v>
      </c>
      <c r="F758" s="172">
        <v>0</v>
      </c>
      <c r="G758" s="172">
        <v>45.59</v>
      </c>
      <c r="H758" s="172">
        <v>45.59</v>
      </c>
      <c r="I758" s="172">
        <f t="shared" si="106"/>
        <v>227.95000000000002</v>
      </c>
    </row>
    <row r="759" spans="1:9" ht="15" x14ac:dyDescent="0.2">
      <c r="A759" s="261">
        <v>5</v>
      </c>
      <c r="B759" s="262"/>
      <c r="C759" s="263" t="s">
        <v>780</v>
      </c>
      <c r="D759" s="264"/>
      <c r="E759" s="265"/>
      <c r="F759" s="265"/>
      <c r="G759" s="265"/>
      <c r="H759" s="265"/>
      <c r="I759" s="266">
        <f>SUM(I760:I763)</f>
        <v>10772.71</v>
      </c>
    </row>
    <row r="760" spans="1:9" ht="15" x14ac:dyDescent="0.2">
      <c r="A760" s="198" t="s">
        <v>64</v>
      </c>
      <c r="B760" s="170" t="s">
        <v>781</v>
      </c>
      <c r="C760" s="171" t="s">
        <v>782</v>
      </c>
      <c r="D760" s="170" t="s">
        <v>2</v>
      </c>
      <c r="E760" s="170">
        <v>1</v>
      </c>
      <c r="F760" s="172">
        <v>3661.3</v>
      </c>
      <c r="G760" s="172">
        <v>0</v>
      </c>
      <c r="H760" s="172">
        <v>3661.3</v>
      </c>
      <c r="I760" s="172">
        <f>H760*E760</f>
        <v>3661.3</v>
      </c>
    </row>
    <row r="761" spans="1:9" ht="15" x14ac:dyDescent="0.2">
      <c r="A761" s="198" t="s">
        <v>122</v>
      </c>
      <c r="B761" s="170" t="s">
        <v>783</v>
      </c>
      <c r="C761" s="171" t="s">
        <v>817</v>
      </c>
      <c r="D761" s="170" t="s">
        <v>2</v>
      </c>
      <c r="E761" s="170">
        <v>1</v>
      </c>
      <c r="F761" s="172">
        <v>4218.17</v>
      </c>
      <c r="G761" s="172">
        <v>0</v>
      </c>
      <c r="H761" s="172">
        <v>4218.17</v>
      </c>
      <c r="I761" s="172">
        <f t="shared" ref="I761:I762" si="107">H761*E761</f>
        <v>4218.17</v>
      </c>
    </row>
    <row r="762" spans="1:9" ht="15" x14ac:dyDescent="0.2">
      <c r="A762" s="198" t="s">
        <v>130</v>
      </c>
      <c r="B762" s="170" t="s">
        <v>135</v>
      </c>
      <c r="C762" s="171" t="s">
        <v>136</v>
      </c>
      <c r="D762" s="170" t="s">
        <v>2</v>
      </c>
      <c r="E762" s="170">
        <v>4</v>
      </c>
      <c r="F762" s="172">
        <v>0</v>
      </c>
      <c r="G762" s="172">
        <v>723.31</v>
      </c>
      <c r="H762" s="172">
        <v>723.31</v>
      </c>
      <c r="I762" s="172">
        <f t="shared" si="107"/>
        <v>2893.24</v>
      </c>
    </row>
    <row r="763" spans="1:9" ht="15" x14ac:dyDescent="0.2">
      <c r="A763" s="198"/>
      <c r="B763" s="257"/>
      <c r="C763" s="258"/>
      <c r="D763" s="257"/>
      <c r="E763" s="257"/>
      <c r="F763" s="259"/>
      <c r="G763" s="259"/>
      <c r="H763" s="259"/>
      <c r="I763" s="260"/>
    </row>
    <row r="764" spans="1:9" ht="15" x14ac:dyDescent="0.2">
      <c r="A764" s="102"/>
      <c r="B764" s="138"/>
      <c r="C764" s="139"/>
      <c r="D764" s="4"/>
      <c r="E764" s="140"/>
      <c r="F764" s="140"/>
      <c r="G764" s="140"/>
      <c r="H764" s="140"/>
      <c r="I764" s="140"/>
    </row>
    <row r="765" spans="1:9" ht="15" x14ac:dyDescent="0.2">
      <c r="A765" s="156"/>
      <c r="B765" s="28"/>
      <c r="C765" s="31" t="s">
        <v>69</v>
      </c>
      <c r="D765" s="154"/>
      <c r="E765" s="44"/>
      <c r="F765" s="45"/>
      <c r="G765" s="45"/>
      <c r="H765" s="65"/>
      <c r="I765" s="66">
        <f>I759+I731+I703+I675+I647+I619+I591+I563+I535+I507+I479+I451+I423+I395+I367+I339+I311+I283+I255+I227+I199+I171+I143+I115+I87+I59+I31+I3</f>
        <v>530018.89399999985</v>
      </c>
    </row>
    <row r="766" spans="1:9" ht="15" x14ac:dyDescent="0.2">
      <c r="A766" s="157"/>
      <c r="B766" s="29"/>
      <c r="C766" s="32" t="s">
        <v>68</v>
      </c>
      <c r="D766" s="29"/>
      <c r="E766" s="49"/>
      <c r="F766" s="50"/>
      <c r="G766" s="50"/>
      <c r="H766" s="47"/>
      <c r="I766" s="48">
        <f>I765*0.3</f>
        <v>159005.66819999996</v>
      </c>
    </row>
    <row r="767" spans="1:9" ht="15" x14ac:dyDescent="0.2">
      <c r="A767" s="158"/>
      <c r="B767" s="30"/>
      <c r="C767" s="33" t="s">
        <v>70</v>
      </c>
      <c r="D767" s="30"/>
      <c r="E767" s="52"/>
      <c r="F767" s="53"/>
      <c r="G767" s="155"/>
      <c r="H767" s="55"/>
      <c r="I767" s="56">
        <f>I765+I766</f>
        <v>689024.56219999981</v>
      </c>
    </row>
    <row r="768" spans="1:9" ht="15" x14ac:dyDescent="0.2">
      <c r="A768" s="106"/>
      <c r="B768" s="12"/>
      <c r="C768" s="15"/>
      <c r="D768" s="12"/>
      <c r="E768" s="118"/>
      <c r="F768" s="119"/>
    </row>
    <row r="769" spans="6:6" ht="15" x14ac:dyDescent="0.2">
      <c r="F769" s="120"/>
    </row>
    <row r="770" spans="6:6" ht="15" x14ac:dyDescent="0.2">
      <c r="F770" s="120"/>
    </row>
    <row r="803" spans="3:7" x14ac:dyDescent="0.2">
      <c r="C803" s="162" t="e">
        <f>#REF!</f>
        <v>#REF!</v>
      </c>
    </row>
    <row r="810" spans="3:7" x14ac:dyDescent="0.2">
      <c r="C810" s="162">
        <f>C807</f>
        <v>0</v>
      </c>
      <c r="G810" s="161">
        <f>G807</f>
        <v>0</v>
      </c>
    </row>
  </sheetData>
  <printOptions horizontalCentered="1" gridLines="1"/>
  <pageMargins left="0.19685039370078741" right="0.19685039370078741" top="1.1811023622047245" bottom="0.78740157480314965" header="0.39370078740157483" footer="0.19685039370078741"/>
  <pageSetup paperSize="9" scale="50" fitToHeight="0" orientation="portrait" horizontalDpi="300" r:id="rId1"/>
  <headerFooter>
    <oddHeader>&amp;L&amp;"Arial,Negrito"&amp;G&amp;C&amp;"Ecofont Vera Sans,Negrito"&amp;14PE - IntervalesReforma Pousada Lontra&amp;R&amp;"Ecofont Vera Sans,Regular"&amp;12Boletim CPOS 172 - Nov/2017</oddHeader>
    <oddFooter>&amp;L&amp;G&amp;C&amp;"Ecofont Vera Sans,Regular"Av. Prof. Frederico Hermann Jr, 345 - Prédio 12, 1° andar - Pinheiros - 05.459-010 São Paulo(11) 2997-5000       www.fflorestal.sp.gov.br&amp;R&amp;"Ecofont Vera Sans,Regular"Página 0&amp;P de 0&amp;N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120"/>
  <sheetViews>
    <sheetView tabSelected="1" view="pageBreakPreview" topLeftCell="A70" zoomScale="55" zoomScaleNormal="100" zoomScaleSheetLayoutView="55" workbookViewId="0">
      <selection activeCell="L5" sqref="L5"/>
    </sheetView>
  </sheetViews>
  <sheetFormatPr defaultRowHeight="12.75" x14ac:dyDescent="0.2"/>
  <cols>
    <col min="1" max="1" width="9" style="162" customWidth="1"/>
    <col min="2" max="2" width="21.140625" style="160" customWidth="1"/>
    <col min="3" max="3" width="85.42578125" style="162" customWidth="1"/>
    <col min="4" max="4" width="12.140625" style="160" customWidth="1"/>
    <col min="5" max="5" width="10.42578125" style="161" bestFit="1" customWidth="1"/>
    <col min="6" max="8" width="15.7109375" style="161" customWidth="1"/>
    <col min="9" max="9" width="18.7109375" style="161" customWidth="1"/>
    <col min="10" max="16384" width="9.140625" style="160"/>
  </cols>
  <sheetData>
    <row r="1" spans="1:9" ht="30" customHeight="1" x14ac:dyDescent="0.2">
      <c r="A1" s="90" t="s">
        <v>21</v>
      </c>
      <c r="B1" s="91" t="s">
        <v>80</v>
      </c>
      <c r="C1" s="92" t="s">
        <v>65</v>
      </c>
      <c r="D1" s="91" t="s">
        <v>25</v>
      </c>
      <c r="E1" s="110" t="s">
        <v>24</v>
      </c>
      <c r="F1" s="110" t="s">
        <v>22</v>
      </c>
      <c r="G1" s="110" t="s">
        <v>23</v>
      </c>
      <c r="H1" s="110" t="s">
        <v>66</v>
      </c>
      <c r="I1" s="111" t="s">
        <v>67</v>
      </c>
    </row>
    <row r="2" spans="1:9" ht="15" x14ac:dyDescent="0.2">
      <c r="A2" s="366">
        <v>1</v>
      </c>
      <c r="B2" s="367"/>
      <c r="C2" s="368" t="s">
        <v>954</v>
      </c>
      <c r="D2" s="369"/>
      <c r="E2" s="370"/>
      <c r="F2" s="370"/>
      <c r="G2" s="370"/>
      <c r="H2" s="370"/>
      <c r="I2" s="371"/>
    </row>
    <row r="3" spans="1:9" ht="15" x14ac:dyDescent="0.2">
      <c r="A3" s="261"/>
      <c r="B3" s="262"/>
      <c r="C3" s="263" t="s">
        <v>961</v>
      </c>
      <c r="D3" s="264"/>
      <c r="E3" s="265"/>
      <c r="F3" s="265"/>
      <c r="G3" s="265"/>
      <c r="H3" s="265"/>
      <c r="I3" s="265">
        <f>SUM(I4:I17)</f>
        <v>14427.28</v>
      </c>
    </row>
    <row r="4" spans="1:9" ht="18" customHeight="1" x14ac:dyDescent="0.2">
      <c r="A4" s="121" t="s">
        <v>6</v>
      </c>
      <c r="B4" s="170" t="s">
        <v>48</v>
      </c>
      <c r="C4" s="171" t="s">
        <v>49</v>
      </c>
      <c r="D4" s="170" t="s">
        <v>3</v>
      </c>
      <c r="E4" s="170">
        <v>30</v>
      </c>
      <c r="F4" s="172">
        <v>0</v>
      </c>
      <c r="G4" s="172">
        <v>9.01</v>
      </c>
      <c r="H4" s="172">
        <v>9.01</v>
      </c>
      <c r="I4" s="172">
        <f>H4*E4</f>
        <v>270.3</v>
      </c>
    </row>
    <row r="5" spans="1:9" ht="15" x14ac:dyDescent="0.2">
      <c r="A5" s="121" t="s">
        <v>7</v>
      </c>
      <c r="B5" s="170" t="s">
        <v>50</v>
      </c>
      <c r="C5" s="171" t="s">
        <v>51</v>
      </c>
      <c r="D5" s="170" t="s">
        <v>52</v>
      </c>
      <c r="E5" s="170">
        <v>90</v>
      </c>
      <c r="F5" s="172">
        <v>11.62</v>
      </c>
      <c r="G5" s="172">
        <v>1.47</v>
      </c>
      <c r="H5" s="172">
        <v>13.09</v>
      </c>
      <c r="I5" s="172">
        <f t="shared" ref="I5:I17" si="0">H5*E5</f>
        <v>1178.0999999999999</v>
      </c>
    </row>
    <row r="6" spans="1:9" ht="30" x14ac:dyDescent="0.2">
      <c r="A6" s="121" t="s">
        <v>8</v>
      </c>
      <c r="B6" s="170" t="s">
        <v>818</v>
      </c>
      <c r="C6" s="171" t="s">
        <v>819</v>
      </c>
      <c r="D6" s="170" t="s">
        <v>0</v>
      </c>
      <c r="E6" s="170">
        <v>180</v>
      </c>
      <c r="F6" s="172">
        <v>1.3</v>
      </c>
      <c r="G6" s="172">
        <v>3.69</v>
      </c>
      <c r="H6" s="172">
        <v>4.99</v>
      </c>
      <c r="I6" s="172">
        <f t="shared" si="0"/>
        <v>898.2</v>
      </c>
    </row>
    <row r="7" spans="1:9" ht="15" x14ac:dyDescent="0.2">
      <c r="A7" s="121" t="s">
        <v>35</v>
      </c>
      <c r="B7" s="170" t="s">
        <v>820</v>
      </c>
      <c r="C7" s="171" t="s">
        <v>821</v>
      </c>
      <c r="D7" s="170" t="s">
        <v>0</v>
      </c>
      <c r="E7" s="170">
        <v>60</v>
      </c>
      <c r="F7" s="172">
        <v>0</v>
      </c>
      <c r="G7" s="172">
        <v>8.85</v>
      </c>
      <c r="H7" s="172">
        <v>8.85</v>
      </c>
      <c r="I7" s="172">
        <f t="shared" si="0"/>
        <v>531</v>
      </c>
    </row>
    <row r="8" spans="1:9" ht="30" x14ac:dyDescent="0.2">
      <c r="A8" s="121" t="s">
        <v>36</v>
      </c>
      <c r="B8" s="170" t="s">
        <v>822</v>
      </c>
      <c r="C8" s="171" t="s">
        <v>823</v>
      </c>
      <c r="D8" s="170" t="s">
        <v>0</v>
      </c>
      <c r="E8" s="170">
        <v>60</v>
      </c>
      <c r="F8" s="172">
        <v>0</v>
      </c>
      <c r="G8" s="172">
        <v>7.68</v>
      </c>
      <c r="H8" s="172">
        <v>7.68</v>
      </c>
      <c r="I8" s="172">
        <f t="shared" si="0"/>
        <v>460.79999999999995</v>
      </c>
    </row>
    <row r="9" spans="1:9" ht="15" x14ac:dyDescent="0.2">
      <c r="A9" s="121" t="s">
        <v>624</v>
      </c>
      <c r="B9" s="170" t="s">
        <v>824</v>
      </c>
      <c r="C9" s="171" t="s">
        <v>825</v>
      </c>
      <c r="D9" s="170" t="s">
        <v>0</v>
      </c>
      <c r="E9" s="170">
        <v>300</v>
      </c>
      <c r="F9" s="172">
        <v>0.25</v>
      </c>
      <c r="G9" s="172">
        <v>3.7</v>
      </c>
      <c r="H9" s="172">
        <v>3.95</v>
      </c>
      <c r="I9" s="172">
        <f t="shared" si="0"/>
        <v>1185</v>
      </c>
    </row>
    <row r="10" spans="1:9" ht="15" x14ac:dyDescent="0.2">
      <c r="A10" s="121" t="s">
        <v>627</v>
      </c>
      <c r="B10" s="170" t="s">
        <v>826</v>
      </c>
      <c r="C10" s="171" t="s">
        <v>827</v>
      </c>
      <c r="D10" s="170" t="s">
        <v>3</v>
      </c>
      <c r="E10" s="170">
        <v>50</v>
      </c>
      <c r="F10" s="172">
        <v>0</v>
      </c>
      <c r="G10" s="172">
        <v>0.95</v>
      </c>
      <c r="H10" s="172">
        <v>0.95</v>
      </c>
      <c r="I10" s="172">
        <f t="shared" si="0"/>
        <v>47.5</v>
      </c>
    </row>
    <row r="11" spans="1:9" ht="15" x14ac:dyDescent="0.2">
      <c r="A11" s="121" t="s">
        <v>630</v>
      </c>
      <c r="B11" s="170" t="s">
        <v>39</v>
      </c>
      <c r="C11" s="171" t="s">
        <v>40</v>
      </c>
      <c r="D11" s="170" t="s">
        <v>0</v>
      </c>
      <c r="E11" s="170">
        <v>180</v>
      </c>
      <c r="F11" s="172">
        <v>0</v>
      </c>
      <c r="G11" s="172">
        <v>5.72</v>
      </c>
      <c r="H11" s="172">
        <v>5.72</v>
      </c>
      <c r="I11" s="172">
        <f t="shared" si="0"/>
        <v>1029.5999999999999</v>
      </c>
    </row>
    <row r="12" spans="1:9" ht="15" x14ac:dyDescent="0.2">
      <c r="A12" s="121" t="s">
        <v>633</v>
      </c>
      <c r="B12" s="170" t="s">
        <v>828</v>
      </c>
      <c r="C12" s="171" t="s">
        <v>829</v>
      </c>
      <c r="D12" s="170" t="s">
        <v>0</v>
      </c>
      <c r="E12" s="170">
        <v>60</v>
      </c>
      <c r="F12" s="172">
        <v>0</v>
      </c>
      <c r="G12" s="172">
        <v>14.28</v>
      </c>
      <c r="H12" s="172">
        <v>14.28</v>
      </c>
      <c r="I12" s="172">
        <f t="shared" si="0"/>
        <v>856.8</v>
      </c>
    </row>
    <row r="13" spans="1:9" ht="15" x14ac:dyDescent="0.2">
      <c r="A13" s="121" t="s">
        <v>636</v>
      </c>
      <c r="B13" s="170" t="s">
        <v>830</v>
      </c>
      <c r="C13" s="171" t="s">
        <v>831</v>
      </c>
      <c r="D13" s="170" t="s">
        <v>0</v>
      </c>
      <c r="E13" s="170">
        <v>6</v>
      </c>
      <c r="F13" s="172">
        <v>0</v>
      </c>
      <c r="G13" s="172">
        <v>22.85</v>
      </c>
      <c r="H13" s="172">
        <v>22.85</v>
      </c>
      <c r="I13" s="172">
        <f t="shared" si="0"/>
        <v>137.10000000000002</v>
      </c>
    </row>
    <row r="14" spans="1:9" ht="15" x14ac:dyDescent="0.2">
      <c r="A14" s="121" t="s">
        <v>638</v>
      </c>
      <c r="B14" s="170" t="s">
        <v>832</v>
      </c>
      <c r="C14" s="171" t="s">
        <v>833</v>
      </c>
      <c r="D14" s="170" t="s">
        <v>2</v>
      </c>
      <c r="E14" s="170">
        <v>6</v>
      </c>
      <c r="F14" s="172">
        <v>0</v>
      </c>
      <c r="G14" s="172">
        <v>15.86</v>
      </c>
      <c r="H14" s="172">
        <v>15.86</v>
      </c>
      <c r="I14" s="172">
        <f t="shared" si="0"/>
        <v>95.16</v>
      </c>
    </row>
    <row r="15" spans="1:9" ht="30" x14ac:dyDescent="0.2">
      <c r="A15" s="121" t="s">
        <v>641</v>
      </c>
      <c r="B15" s="170" t="s">
        <v>9</v>
      </c>
      <c r="C15" s="171" t="s">
        <v>834</v>
      </c>
      <c r="D15" s="170" t="s">
        <v>1</v>
      </c>
      <c r="E15" s="170">
        <v>36</v>
      </c>
      <c r="F15" s="172">
        <v>12.96</v>
      </c>
      <c r="G15" s="172">
        <v>79.709999999999994</v>
      </c>
      <c r="H15" s="172">
        <v>92.67</v>
      </c>
      <c r="I15" s="172">
        <f t="shared" si="0"/>
        <v>3336.12</v>
      </c>
    </row>
    <row r="16" spans="1:9" ht="30" x14ac:dyDescent="0.2">
      <c r="A16" s="121" t="s">
        <v>644</v>
      </c>
      <c r="B16" s="170" t="s">
        <v>835</v>
      </c>
      <c r="C16" s="171" t="s">
        <v>836</v>
      </c>
      <c r="D16" s="170" t="s">
        <v>1</v>
      </c>
      <c r="E16" s="170">
        <v>36</v>
      </c>
      <c r="F16" s="172">
        <v>93.75</v>
      </c>
      <c r="G16" s="172">
        <v>8.85</v>
      </c>
      <c r="H16" s="172">
        <v>102.6</v>
      </c>
      <c r="I16" s="172">
        <f t="shared" si="0"/>
        <v>3693.6</v>
      </c>
    </row>
    <row r="17" spans="1:9" ht="15" x14ac:dyDescent="0.2">
      <c r="A17" s="121" t="s">
        <v>795</v>
      </c>
      <c r="B17" s="170" t="s">
        <v>820</v>
      </c>
      <c r="C17" s="171" t="s">
        <v>821</v>
      </c>
      <c r="D17" s="170" t="s">
        <v>0</v>
      </c>
      <c r="E17" s="170">
        <v>80</v>
      </c>
      <c r="F17" s="172">
        <v>0</v>
      </c>
      <c r="G17" s="172">
        <v>8.85</v>
      </c>
      <c r="H17" s="172">
        <v>8.85</v>
      </c>
      <c r="I17" s="172">
        <f t="shared" si="0"/>
        <v>708</v>
      </c>
    </row>
    <row r="18" spans="1:9" ht="15" x14ac:dyDescent="0.2">
      <c r="A18" s="261">
        <v>2</v>
      </c>
      <c r="B18" s="262"/>
      <c r="C18" s="263" t="s">
        <v>962</v>
      </c>
      <c r="D18" s="264"/>
      <c r="E18" s="265"/>
      <c r="F18" s="265"/>
      <c r="G18" s="265"/>
      <c r="H18" s="265"/>
      <c r="I18" s="265">
        <f>SUM(I19:I44)</f>
        <v>48567.34</v>
      </c>
    </row>
    <row r="19" spans="1:9" ht="15" x14ac:dyDescent="0.2">
      <c r="A19" s="121" t="s">
        <v>12</v>
      </c>
      <c r="B19" s="170" t="s">
        <v>837</v>
      </c>
      <c r="C19" s="171" t="s">
        <v>838</v>
      </c>
      <c r="D19" s="170" t="s">
        <v>0</v>
      </c>
      <c r="E19" s="170">
        <v>50</v>
      </c>
      <c r="F19" s="172">
        <v>5.05</v>
      </c>
      <c r="G19" s="172">
        <v>9.49</v>
      </c>
      <c r="H19" s="172">
        <v>14.54</v>
      </c>
      <c r="I19" s="172">
        <f>H19*E19</f>
        <v>727</v>
      </c>
    </row>
    <row r="20" spans="1:9" ht="15" x14ac:dyDescent="0.2">
      <c r="A20" s="121" t="s">
        <v>13</v>
      </c>
      <c r="B20" s="170" t="s">
        <v>839</v>
      </c>
      <c r="C20" s="171" t="s">
        <v>840</v>
      </c>
      <c r="D20" s="170" t="s">
        <v>0</v>
      </c>
      <c r="E20" s="170">
        <v>50</v>
      </c>
      <c r="F20" s="172">
        <v>1.3</v>
      </c>
      <c r="G20" s="172">
        <v>3.45</v>
      </c>
      <c r="H20" s="172">
        <v>4.75</v>
      </c>
      <c r="I20" s="172">
        <f t="shared" ref="I20:I44" si="1">H20*E20</f>
        <v>237.5</v>
      </c>
    </row>
    <row r="21" spans="1:9" ht="15" x14ac:dyDescent="0.2">
      <c r="A21" s="121" t="s">
        <v>14</v>
      </c>
      <c r="B21" s="170" t="s">
        <v>676</v>
      </c>
      <c r="C21" s="171" t="s">
        <v>677</v>
      </c>
      <c r="D21" s="170" t="s">
        <v>0</v>
      </c>
      <c r="E21" s="170">
        <v>60</v>
      </c>
      <c r="F21" s="172">
        <v>5.6</v>
      </c>
      <c r="G21" s="172">
        <v>21.22</v>
      </c>
      <c r="H21" s="172">
        <v>26.82</v>
      </c>
      <c r="I21" s="172">
        <f t="shared" si="1"/>
        <v>1609.2</v>
      </c>
    </row>
    <row r="22" spans="1:9" ht="15" x14ac:dyDescent="0.2">
      <c r="A22" s="121" t="s">
        <v>15</v>
      </c>
      <c r="B22" s="170" t="s">
        <v>841</v>
      </c>
      <c r="C22" s="171" t="s">
        <v>842</v>
      </c>
      <c r="D22" s="170" t="s">
        <v>0</v>
      </c>
      <c r="E22" s="170">
        <v>20</v>
      </c>
      <c r="F22" s="172">
        <v>36.67</v>
      </c>
      <c r="G22" s="172">
        <v>20.62</v>
      </c>
      <c r="H22" s="172">
        <v>57.29</v>
      </c>
      <c r="I22" s="172">
        <f t="shared" si="1"/>
        <v>1145.8</v>
      </c>
    </row>
    <row r="23" spans="1:9" ht="15" x14ac:dyDescent="0.2">
      <c r="A23" s="121" t="s">
        <v>16</v>
      </c>
      <c r="B23" s="170" t="s">
        <v>843</v>
      </c>
      <c r="C23" s="171" t="s">
        <v>844</v>
      </c>
      <c r="D23" s="170" t="s">
        <v>0</v>
      </c>
      <c r="E23" s="170">
        <v>30</v>
      </c>
      <c r="F23" s="172">
        <v>44.28</v>
      </c>
      <c r="G23" s="172">
        <v>34.520000000000003</v>
      </c>
      <c r="H23" s="172">
        <v>78.8</v>
      </c>
      <c r="I23" s="172">
        <f t="shared" si="1"/>
        <v>2364</v>
      </c>
    </row>
    <row r="24" spans="1:9" ht="30" x14ac:dyDescent="0.2">
      <c r="A24" s="121" t="s">
        <v>18</v>
      </c>
      <c r="B24" s="170" t="s">
        <v>239</v>
      </c>
      <c r="C24" s="171" t="s">
        <v>240</v>
      </c>
      <c r="D24" s="170" t="s">
        <v>0</v>
      </c>
      <c r="E24" s="170">
        <v>50</v>
      </c>
      <c r="F24" s="172">
        <v>68.42</v>
      </c>
      <c r="G24" s="172">
        <v>12.69</v>
      </c>
      <c r="H24" s="172">
        <v>81.11</v>
      </c>
      <c r="I24" s="172">
        <f t="shared" si="1"/>
        <v>4055.5</v>
      </c>
    </row>
    <row r="25" spans="1:9" ht="30" x14ac:dyDescent="0.2">
      <c r="A25" s="121" t="s">
        <v>617</v>
      </c>
      <c r="B25" s="170" t="s">
        <v>845</v>
      </c>
      <c r="C25" s="171" t="s">
        <v>846</v>
      </c>
      <c r="D25" s="170" t="s">
        <v>3</v>
      </c>
      <c r="E25" s="170">
        <v>10</v>
      </c>
      <c r="F25" s="172">
        <v>38.950000000000003</v>
      </c>
      <c r="G25" s="172">
        <v>6.34</v>
      </c>
      <c r="H25" s="172">
        <v>45.29</v>
      </c>
      <c r="I25" s="172">
        <f t="shared" si="1"/>
        <v>452.9</v>
      </c>
    </row>
    <row r="26" spans="1:9" ht="15" x14ac:dyDescent="0.2">
      <c r="A26" s="121" t="s">
        <v>618</v>
      </c>
      <c r="B26" s="170" t="s">
        <v>41</v>
      </c>
      <c r="C26" s="171" t="s">
        <v>847</v>
      </c>
      <c r="D26" s="170" t="s">
        <v>3</v>
      </c>
      <c r="E26" s="170">
        <v>30</v>
      </c>
      <c r="F26" s="172">
        <v>38.06</v>
      </c>
      <c r="G26" s="172">
        <v>50.83</v>
      </c>
      <c r="H26" s="172">
        <v>88.89</v>
      </c>
      <c r="I26" s="172">
        <f t="shared" si="1"/>
        <v>2666.7</v>
      </c>
    </row>
    <row r="27" spans="1:9" ht="15" x14ac:dyDescent="0.2">
      <c r="A27" s="121" t="s">
        <v>664</v>
      </c>
      <c r="B27" s="170" t="s">
        <v>848</v>
      </c>
      <c r="C27" s="171" t="s">
        <v>849</v>
      </c>
      <c r="D27" s="170" t="s">
        <v>0</v>
      </c>
      <c r="E27" s="170">
        <v>80</v>
      </c>
      <c r="F27" s="172">
        <v>5.05</v>
      </c>
      <c r="G27" s="172">
        <v>17.79</v>
      </c>
      <c r="H27" s="172">
        <v>22.84</v>
      </c>
      <c r="I27" s="172">
        <f t="shared" si="1"/>
        <v>1827.2</v>
      </c>
    </row>
    <row r="28" spans="1:9" ht="30" x14ac:dyDescent="0.2">
      <c r="A28" s="121" t="s">
        <v>665</v>
      </c>
      <c r="B28" s="170" t="s">
        <v>850</v>
      </c>
      <c r="C28" s="171" t="s">
        <v>851</v>
      </c>
      <c r="D28" s="170" t="s">
        <v>0</v>
      </c>
      <c r="E28" s="170">
        <v>20</v>
      </c>
      <c r="F28" s="172">
        <v>50.49</v>
      </c>
      <c r="G28" s="172">
        <v>16.64</v>
      </c>
      <c r="H28" s="172">
        <v>67.13</v>
      </c>
      <c r="I28" s="172">
        <f t="shared" si="1"/>
        <v>1342.6</v>
      </c>
    </row>
    <row r="29" spans="1:9" ht="15" x14ac:dyDescent="0.2">
      <c r="A29" s="121" t="s">
        <v>852</v>
      </c>
      <c r="B29" s="170" t="s">
        <v>854</v>
      </c>
      <c r="C29" s="171" t="s">
        <v>855</v>
      </c>
      <c r="D29" s="170" t="s">
        <v>0</v>
      </c>
      <c r="E29" s="170">
        <v>160</v>
      </c>
      <c r="F29" s="172">
        <v>18.07</v>
      </c>
      <c r="G29" s="172">
        <v>19.03</v>
      </c>
      <c r="H29" s="172">
        <v>37.1</v>
      </c>
      <c r="I29" s="172">
        <f t="shared" si="1"/>
        <v>5936</v>
      </c>
    </row>
    <row r="30" spans="1:9" ht="15" x14ac:dyDescent="0.2">
      <c r="A30" s="121" t="s">
        <v>853</v>
      </c>
      <c r="B30" s="170" t="s">
        <v>856</v>
      </c>
      <c r="C30" s="171" t="s">
        <v>857</v>
      </c>
      <c r="D30" s="170" t="s">
        <v>2</v>
      </c>
      <c r="E30" s="170">
        <v>10</v>
      </c>
      <c r="F30" s="172">
        <v>260.57</v>
      </c>
      <c r="G30" s="172">
        <v>90.01</v>
      </c>
      <c r="H30" s="172">
        <v>350.58</v>
      </c>
      <c r="I30" s="172">
        <f t="shared" si="1"/>
        <v>3505.7999999999997</v>
      </c>
    </row>
    <row r="31" spans="1:9" ht="15" x14ac:dyDescent="0.2">
      <c r="A31" s="121" t="s">
        <v>876</v>
      </c>
      <c r="B31" s="170" t="s">
        <v>858</v>
      </c>
      <c r="C31" s="171" t="s">
        <v>859</v>
      </c>
      <c r="D31" s="170" t="s">
        <v>0</v>
      </c>
      <c r="E31" s="170">
        <v>6</v>
      </c>
      <c r="F31" s="172">
        <v>490.36</v>
      </c>
      <c r="G31" s="172">
        <v>48.96</v>
      </c>
      <c r="H31" s="172">
        <v>539.32000000000005</v>
      </c>
      <c r="I31" s="172">
        <f t="shared" si="1"/>
        <v>3235.92</v>
      </c>
    </row>
    <row r="32" spans="1:9" ht="15" x14ac:dyDescent="0.2">
      <c r="A32" s="121" t="s">
        <v>877</v>
      </c>
      <c r="B32" s="170" t="s">
        <v>860</v>
      </c>
      <c r="C32" s="171" t="s">
        <v>861</v>
      </c>
      <c r="D32" s="170" t="s">
        <v>0</v>
      </c>
      <c r="E32" s="170">
        <v>4</v>
      </c>
      <c r="F32" s="172">
        <v>89.73</v>
      </c>
      <c r="G32" s="172">
        <v>21.37</v>
      </c>
      <c r="H32" s="172">
        <v>111.1</v>
      </c>
      <c r="I32" s="172">
        <f t="shared" si="1"/>
        <v>444.4</v>
      </c>
    </row>
    <row r="33" spans="1:9" ht="30" x14ac:dyDescent="0.2">
      <c r="A33" s="121" t="s">
        <v>878</v>
      </c>
      <c r="B33" s="170" t="s">
        <v>862</v>
      </c>
      <c r="C33" s="171" t="s">
        <v>863</v>
      </c>
      <c r="D33" s="170" t="s">
        <v>195</v>
      </c>
      <c r="E33" s="170">
        <v>10</v>
      </c>
      <c r="F33" s="172">
        <v>158.1</v>
      </c>
      <c r="G33" s="172">
        <v>47.58</v>
      </c>
      <c r="H33" s="172">
        <v>205.68</v>
      </c>
      <c r="I33" s="172">
        <f t="shared" si="1"/>
        <v>2056.8000000000002</v>
      </c>
    </row>
    <row r="34" spans="1:9" ht="30" x14ac:dyDescent="0.2">
      <c r="A34" s="121" t="s">
        <v>879</v>
      </c>
      <c r="B34" s="170" t="s">
        <v>956</v>
      </c>
      <c r="C34" s="171" t="s">
        <v>957</v>
      </c>
      <c r="D34" s="170" t="s">
        <v>2</v>
      </c>
      <c r="E34" s="170">
        <v>51</v>
      </c>
      <c r="F34" s="172">
        <v>27.43</v>
      </c>
      <c r="G34" s="172">
        <v>5.39</v>
      </c>
      <c r="H34" s="172">
        <v>32.82</v>
      </c>
      <c r="I34" s="172">
        <f t="shared" si="1"/>
        <v>1673.82</v>
      </c>
    </row>
    <row r="35" spans="1:9" ht="30" x14ac:dyDescent="0.2">
      <c r="A35" s="121" t="s">
        <v>880</v>
      </c>
      <c r="B35" s="170" t="s">
        <v>864</v>
      </c>
      <c r="C35" s="171" t="s">
        <v>865</v>
      </c>
      <c r="D35" s="170" t="s">
        <v>195</v>
      </c>
      <c r="E35" s="170">
        <v>10</v>
      </c>
      <c r="F35" s="172">
        <v>116.82</v>
      </c>
      <c r="G35" s="172">
        <v>47.58</v>
      </c>
      <c r="H35" s="172">
        <v>164.4</v>
      </c>
      <c r="I35" s="172">
        <f t="shared" si="1"/>
        <v>1644</v>
      </c>
    </row>
    <row r="36" spans="1:9" ht="30" x14ac:dyDescent="0.2">
      <c r="A36" s="121" t="s">
        <v>881</v>
      </c>
      <c r="B36" s="170" t="s">
        <v>866</v>
      </c>
      <c r="C36" s="171" t="s">
        <v>867</v>
      </c>
      <c r="D36" s="170" t="s">
        <v>0</v>
      </c>
      <c r="E36" s="170">
        <v>80</v>
      </c>
      <c r="F36" s="172">
        <v>27.22</v>
      </c>
      <c r="G36" s="172">
        <v>19.27</v>
      </c>
      <c r="H36" s="172">
        <v>46.49</v>
      </c>
      <c r="I36" s="172">
        <f t="shared" si="1"/>
        <v>3719.2000000000003</v>
      </c>
    </row>
    <row r="37" spans="1:9" ht="15" x14ac:dyDescent="0.2">
      <c r="A37" s="121" t="s">
        <v>882</v>
      </c>
      <c r="B37" s="170" t="s">
        <v>868</v>
      </c>
      <c r="C37" s="171" t="s">
        <v>869</v>
      </c>
      <c r="D37" s="170" t="s">
        <v>3</v>
      </c>
      <c r="E37" s="170">
        <v>15</v>
      </c>
      <c r="F37" s="172">
        <v>14.97</v>
      </c>
      <c r="G37" s="172">
        <v>16.41</v>
      </c>
      <c r="H37" s="172">
        <v>31.38</v>
      </c>
      <c r="I37" s="172">
        <f t="shared" si="1"/>
        <v>470.7</v>
      </c>
    </row>
    <row r="38" spans="1:9" ht="15" x14ac:dyDescent="0.2">
      <c r="A38" s="121" t="s">
        <v>883</v>
      </c>
      <c r="B38" s="170" t="s">
        <v>870</v>
      </c>
      <c r="C38" s="171" t="s">
        <v>871</v>
      </c>
      <c r="D38" s="170" t="s">
        <v>0</v>
      </c>
      <c r="E38" s="170">
        <v>50</v>
      </c>
      <c r="F38" s="172">
        <v>1.67</v>
      </c>
      <c r="G38" s="172">
        <v>7.99</v>
      </c>
      <c r="H38" s="172">
        <v>9.66</v>
      </c>
      <c r="I38" s="172">
        <f t="shared" si="1"/>
        <v>483</v>
      </c>
    </row>
    <row r="39" spans="1:9" ht="15" x14ac:dyDescent="0.2">
      <c r="A39" s="121" t="s">
        <v>884</v>
      </c>
      <c r="B39" s="170" t="s">
        <v>872</v>
      </c>
      <c r="C39" s="171" t="s">
        <v>873</v>
      </c>
      <c r="D39" s="170" t="s">
        <v>0</v>
      </c>
      <c r="E39" s="170">
        <v>200</v>
      </c>
      <c r="F39" s="172">
        <v>3.82</v>
      </c>
      <c r="G39" s="172">
        <v>14.04</v>
      </c>
      <c r="H39" s="172">
        <v>17.86</v>
      </c>
      <c r="I39" s="172">
        <f t="shared" si="1"/>
        <v>3572</v>
      </c>
    </row>
    <row r="40" spans="1:9" ht="15" x14ac:dyDescent="0.2">
      <c r="A40" s="121" t="s">
        <v>885</v>
      </c>
      <c r="B40" s="170" t="s">
        <v>874</v>
      </c>
      <c r="C40" s="171" t="s">
        <v>875</v>
      </c>
      <c r="D40" s="170" t="s">
        <v>0</v>
      </c>
      <c r="E40" s="170">
        <v>200</v>
      </c>
      <c r="F40" s="172">
        <v>5.92</v>
      </c>
      <c r="G40" s="172">
        <v>14.04</v>
      </c>
      <c r="H40" s="172">
        <v>19.96</v>
      </c>
      <c r="I40" s="172">
        <f t="shared" si="1"/>
        <v>3992</v>
      </c>
    </row>
    <row r="41" spans="1:9" ht="15" x14ac:dyDescent="0.2">
      <c r="A41" s="121" t="s">
        <v>920</v>
      </c>
      <c r="B41" s="170" t="s">
        <v>10</v>
      </c>
      <c r="C41" s="171" t="s">
        <v>129</v>
      </c>
      <c r="D41" s="170" t="s">
        <v>0</v>
      </c>
      <c r="E41" s="170">
        <v>50</v>
      </c>
      <c r="F41" s="172">
        <v>4.5599999999999996</v>
      </c>
      <c r="G41" s="172">
        <v>10.26</v>
      </c>
      <c r="H41" s="172">
        <v>14.82</v>
      </c>
      <c r="I41" s="172">
        <f t="shared" si="1"/>
        <v>741</v>
      </c>
    </row>
    <row r="42" spans="1:9" ht="15" x14ac:dyDescent="0.2">
      <c r="A42" s="121" t="s">
        <v>921</v>
      </c>
      <c r="B42" s="170" t="s">
        <v>914</v>
      </c>
      <c r="C42" s="171" t="s">
        <v>915</v>
      </c>
      <c r="D42" s="170" t="s">
        <v>2</v>
      </c>
      <c r="E42" s="170">
        <v>10</v>
      </c>
      <c r="F42" s="172">
        <v>0</v>
      </c>
      <c r="G42" s="172">
        <v>33.020000000000003</v>
      </c>
      <c r="H42" s="172">
        <v>33.020000000000003</v>
      </c>
      <c r="I42" s="172">
        <f t="shared" si="1"/>
        <v>330.20000000000005</v>
      </c>
    </row>
    <row r="43" spans="1:9" ht="15" x14ac:dyDescent="0.2">
      <c r="A43" s="121" t="s">
        <v>922</v>
      </c>
      <c r="B43" s="170" t="s">
        <v>916</v>
      </c>
      <c r="C43" s="171" t="s">
        <v>917</v>
      </c>
      <c r="D43" s="170" t="s">
        <v>2</v>
      </c>
      <c r="E43" s="170">
        <v>10</v>
      </c>
      <c r="F43" s="172">
        <v>0</v>
      </c>
      <c r="G43" s="172">
        <v>5.73</v>
      </c>
      <c r="H43" s="172">
        <v>5.73</v>
      </c>
      <c r="I43" s="172">
        <f t="shared" si="1"/>
        <v>57.300000000000004</v>
      </c>
    </row>
    <row r="44" spans="1:9" ht="30" x14ac:dyDescent="0.2">
      <c r="A44" s="121" t="s">
        <v>955</v>
      </c>
      <c r="B44" s="170" t="s">
        <v>918</v>
      </c>
      <c r="C44" s="171" t="s">
        <v>919</v>
      </c>
      <c r="D44" s="170" t="s">
        <v>2</v>
      </c>
      <c r="E44" s="170">
        <v>20</v>
      </c>
      <c r="F44" s="172">
        <v>0</v>
      </c>
      <c r="G44" s="172">
        <v>13.84</v>
      </c>
      <c r="H44" s="172">
        <v>13.84</v>
      </c>
      <c r="I44" s="172">
        <f t="shared" si="1"/>
        <v>276.8</v>
      </c>
    </row>
    <row r="45" spans="1:9" ht="15" x14ac:dyDescent="0.2">
      <c r="A45" s="261">
        <v>3</v>
      </c>
      <c r="B45" s="262"/>
      <c r="C45" s="263" t="s">
        <v>963</v>
      </c>
      <c r="D45" s="264"/>
      <c r="E45" s="265"/>
      <c r="F45" s="265"/>
      <c r="G45" s="265"/>
      <c r="H45" s="265"/>
      <c r="I45" s="265">
        <f>SUM(I46:I69)</f>
        <v>29003.500000000004</v>
      </c>
    </row>
    <row r="46" spans="1:9" ht="30" x14ac:dyDescent="0.2">
      <c r="A46" s="121" t="s">
        <v>27</v>
      </c>
      <c r="B46" s="170" t="s">
        <v>886</v>
      </c>
      <c r="C46" s="171" t="s">
        <v>887</v>
      </c>
      <c r="D46" s="170" t="s">
        <v>2</v>
      </c>
      <c r="E46" s="170">
        <v>5</v>
      </c>
      <c r="F46" s="172">
        <v>292.7</v>
      </c>
      <c r="G46" s="172">
        <v>58.24</v>
      </c>
      <c r="H46" s="172">
        <v>350.94</v>
      </c>
      <c r="I46" s="172">
        <f>H46*E46</f>
        <v>1754.7</v>
      </c>
    </row>
    <row r="47" spans="1:9" ht="15" x14ac:dyDescent="0.2">
      <c r="A47" s="121" t="s">
        <v>28</v>
      </c>
      <c r="B47" s="170" t="s">
        <v>888</v>
      </c>
      <c r="C47" s="171" t="s">
        <v>889</v>
      </c>
      <c r="D47" s="170" t="s">
        <v>3</v>
      </c>
      <c r="E47" s="170">
        <v>150</v>
      </c>
      <c r="F47" s="172">
        <v>4.8600000000000003</v>
      </c>
      <c r="G47" s="172">
        <v>20.75</v>
      </c>
      <c r="H47" s="172">
        <v>25.61</v>
      </c>
      <c r="I47" s="172">
        <f t="shared" ref="I47:I69" si="2">H47*E47</f>
        <v>3841.5</v>
      </c>
    </row>
    <row r="48" spans="1:9" ht="15" x14ac:dyDescent="0.2">
      <c r="A48" s="121" t="s">
        <v>29</v>
      </c>
      <c r="B48" s="170" t="s">
        <v>890</v>
      </c>
      <c r="C48" s="171" t="s">
        <v>891</v>
      </c>
      <c r="D48" s="170" t="s">
        <v>3</v>
      </c>
      <c r="E48" s="170">
        <v>800</v>
      </c>
      <c r="F48" s="172">
        <v>1.06</v>
      </c>
      <c r="G48" s="172">
        <v>1.38</v>
      </c>
      <c r="H48" s="172">
        <v>2.44</v>
      </c>
      <c r="I48" s="172">
        <f t="shared" si="2"/>
        <v>1952</v>
      </c>
    </row>
    <row r="49" spans="1:9" ht="15" x14ac:dyDescent="0.2">
      <c r="A49" s="121" t="s">
        <v>30</v>
      </c>
      <c r="B49" s="170" t="s">
        <v>345</v>
      </c>
      <c r="C49" s="171" t="s">
        <v>346</v>
      </c>
      <c r="D49" s="170" t="s">
        <v>3</v>
      </c>
      <c r="E49" s="170">
        <v>600</v>
      </c>
      <c r="F49" s="172">
        <v>1.73</v>
      </c>
      <c r="G49" s="172">
        <v>2.0699999999999998</v>
      </c>
      <c r="H49" s="172">
        <v>3.8</v>
      </c>
      <c r="I49" s="172">
        <f t="shared" si="2"/>
        <v>2280</v>
      </c>
    </row>
    <row r="50" spans="1:9" ht="15" x14ac:dyDescent="0.2">
      <c r="A50" s="121" t="s">
        <v>56</v>
      </c>
      <c r="B50" s="170" t="s">
        <v>892</v>
      </c>
      <c r="C50" s="171" t="s">
        <v>893</v>
      </c>
      <c r="D50" s="170" t="s">
        <v>195</v>
      </c>
      <c r="E50" s="170">
        <v>20</v>
      </c>
      <c r="F50" s="172">
        <v>7.67</v>
      </c>
      <c r="G50" s="172">
        <v>10.38</v>
      </c>
      <c r="H50" s="172">
        <v>18.05</v>
      </c>
      <c r="I50" s="172">
        <f t="shared" si="2"/>
        <v>361</v>
      </c>
    </row>
    <row r="51" spans="1:9" ht="15" x14ac:dyDescent="0.2">
      <c r="A51" s="121" t="s">
        <v>931</v>
      </c>
      <c r="B51" s="170" t="s">
        <v>816</v>
      </c>
      <c r="C51" s="171" t="s">
        <v>336</v>
      </c>
      <c r="D51" s="170" t="s">
        <v>195</v>
      </c>
      <c r="E51" s="170">
        <v>20</v>
      </c>
      <c r="F51" s="172">
        <v>11.21</v>
      </c>
      <c r="G51" s="172">
        <v>10.38</v>
      </c>
      <c r="H51" s="172">
        <v>21.59</v>
      </c>
      <c r="I51" s="172">
        <f t="shared" si="2"/>
        <v>431.8</v>
      </c>
    </row>
    <row r="52" spans="1:9" ht="30" x14ac:dyDescent="0.2">
      <c r="A52" s="121" t="s">
        <v>932</v>
      </c>
      <c r="B52" s="170" t="s">
        <v>894</v>
      </c>
      <c r="C52" s="171" t="s">
        <v>895</v>
      </c>
      <c r="D52" s="170" t="s">
        <v>2</v>
      </c>
      <c r="E52" s="170">
        <v>10</v>
      </c>
      <c r="F52" s="172">
        <v>432.3</v>
      </c>
      <c r="G52" s="172">
        <v>13.84</v>
      </c>
      <c r="H52" s="172">
        <v>446.14</v>
      </c>
      <c r="I52" s="172">
        <f t="shared" si="2"/>
        <v>4461.3999999999996</v>
      </c>
    </row>
    <row r="53" spans="1:9" ht="30" x14ac:dyDescent="0.2">
      <c r="A53" s="121" t="s">
        <v>933</v>
      </c>
      <c r="B53" s="170" t="s">
        <v>896</v>
      </c>
      <c r="C53" s="171" t="s">
        <v>897</v>
      </c>
      <c r="D53" s="170" t="s">
        <v>2</v>
      </c>
      <c r="E53" s="170">
        <v>1</v>
      </c>
      <c r="F53" s="172">
        <v>883.92</v>
      </c>
      <c r="G53" s="172">
        <v>45.6</v>
      </c>
      <c r="H53" s="172">
        <v>929.52</v>
      </c>
      <c r="I53" s="172">
        <f t="shared" si="2"/>
        <v>929.52</v>
      </c>
    </row>
    <row r="54" spans="1:9" ht="15" x14ac:dyDescent="0.2">
      <c r="A54" s="121" t="s">
        <v>934</v>
      </c>
      <c r="B54" s="170" t="s">
        <v>898</v>
      </c>
      <c r="C54" s="171" t="s">
        <v>899</v>
      </c>
      <c r="D54" s="170" t="s">
        <v>2</v>
      </c>
      <c r="E54" s="170">
        <v>4</v>
      </c>
      <c r="F54" s="172">
        <v>160.9</v>
      </c>
      <c r="G54" s="172">
        <v>50.61</v>
      </c>
      <c r="H54" s="172">
        <v>211.51</v>
      </c>
      <c r="I54" s="172">
        <f t="shared" si="2"/>
        <v>846.04</v>
      </c>
    </row>
    <row r="55" spans="1:9" ht="15" x14ac:dyDescent="0.2">
      <c r="A55" s="121" t="s">
        <v>935</v>
      </c>
      <c r="B55" s="170" t="s">
        <v>900</v>
      </c>
      <c r="C55" s="171" t="s">
        <v>901</v>
      </c>
      <c r="D55" s="170" t="s">
        <v>2</v>
      </c>
      <c r="E55" s="170">
        <v>4</v>
      </c>
      <c r="F55" s="172">
        <v>28.3</v>
      </c>
      <c r="G55" s="172">
        <v>2.15</v>
      </c>
      <c r="H55" s="172">
        <v>30.45</v>
      </c>
      <c r="I55" s="172">
        <f t="shared" si="2"/>
        <v>121.8</v>
      </c>
    </row>
    <row r="56" spans="1:9" ht="15" x14ac:dyDescent="0.2">
      <c r="A56" s="121" t="s">
        <v>936</v>
      </c>
      <c r="B56" s="170" t="s">
        <v>902</v>
      </c>
      <c r="C56" s="171" t="s">
        <v>291</v>
      </c>
      <c r="D56" s="170" t="s">
        <v>2</v>
      </c>
      <c r="E56" s="170">
        <v>2</v>
      </c>
      <c r="F56" s="172">
        <v>53.11</v>
      </c>
      <c r="G56" s="172">
        <v>7.26</v>
      </c>
      <c r="H56" s="172">
        <v>60.37</v>
      </c>
      <c r="I56" s="172">
        <f t="shared" si="2"/>
        <v>120.74</v>
      </c>
    </row>
    <row r="57" spans="1:9" ht="30" x14ac:dyDescent="0.2">
      <c r="A57" s="121" t="s">
        <v>937</v>
      </c>
      <c r="B57" s="170" t="s">
        <v>539</v>
      </c>
      <c r="C57" s="171" t="s">
        <v>540</v>
      </c>
      <c r="D57" s="170" t="s">
        <v>3</v>
      </c>
      <c r="E57" s="170">
        <v>30</v>
      </c>
      <c r="F57" s="172">
        <v>6.12</v>
      </c>
      <c r="G57" s="172">
        <v>18.16</v>
      </c>
      <c r="H57" s="172">
        <v>24.28</v>
      </c>
      <c r="I57" s="172">
        <f t="shared" si="2"/>
        <v>728.40000000000009</v>
      </c>
    </row>
    <row r="58" spans="1:9" ht="30" x14ac:dyDescent="0.2">
      <c r="A58" s="121" t="s">
        <v>938</v>
      </c>
      <c r="B58" s="170" t="s">
        <v>541</v>
      </c>
      <c r="C58" s="171" t="s">
        <v>542</v>
      </c>
      <c r="D58" s="170" t="s">
        <v>3</v>
      </c>
      <c r="E58" s="170">
        <v>30</v>
      </c>
      <c r="F58" s="172">
        <v>13.65</v>
      </c>
      <c r="G58" s="172">
        <v>39.94</v>
      </c>
      <c r="H58" s="172">
        <v>53.59</v>
      </c>
      <c r="I58" s="172">
        <f t="shared" si="2"/>
        <v>1607.7</v>
      </c>
    </row>
    <row r="59" spans="1:9" ht="15" x14ac:dyDescent="0.2">
      <c r="A59" s="121" t="s">
        <v>939</v>
      </c>
      <c r="B59" s="170" t="s">
        <v>903</v>
      </c>
      <c r="C59" s="171" t="s">
        <v>904</v>
      </c>
      <c r="D59" s="170" t="s">
        <v>3</v>
      </c>
      <c r="E59" s="170">
        <v>30</v>
      </c>
      <c r="F59" s="172">
        <v>24.16</v>
      </c>
      <c r="G59" s="172">
        <v>39.94</v>
      </c>
      <c r="H59" s="172">
        <v>64.099999999999994</v>
      </c>
      <c r="I59" s="172">
        <f t="shared" si="2"/>
        <v>1922.9999999999998</v>
      </c>
    </row>
    <row r="60" spans="1:9" ht="15" x14ac:dyDescent="0.2">
      <c r="A60" s="121" t="s">
        <v>940</v>
      </c>
      <c r="B60" s="170" t="s">
        <v>905</v>
      </c>
      <c r="C60" s="171" t="s">
        <v>906</v>
      </c>
      <c r="D60" s="170" t="s">
        <v>2</v>
      </c>
      <c r="E60" s="170">
        <v>10</v>
      </c>
      <c r="F60" s="172">
        <v>42.45</v>
      </c>
      <c r="G60" s="172">
        <v>10.89</v>
      </c>
      <c r="H60" s="172">
        <v>53.34</v>
      </c>
      <c r="I60" s="172">
        <f t="shared" si="2"/>
        <v>533.40000000000009</v>
      </c>
    </row>
    <row r="61" spans="1:9" ht="15" x14ac:dyDescent="0.2">
      <c r="A61" s="121" t="s">
        <v>941</v>
      </c>
      <c r="B61" s="170" t="s">
        <v>907</v>
      </c>
      <c r="C61" s="171" t="s">
        <v>908</v>
      </c>
      <c r="D61" s="170" t="s">
        <v>2</v>
      </c>
      <c r="E61" s="170">
        <v>5</v>
      </c>
      <c r="F61" s="172">
        <v>66.900000000000006</v>
      </c>
      <c r="G61" s="172">
        <v>10.89</v>
      </c>
      <c r="H61" s="172">
        <v>77.790000000000006</v>
      </c>
      <c r="I61" s="172">
        <f t="shared" si="2"/>
        <v>388.95000000000005</v>
      </c>
    </row>
    <row r="62" spans="1:9" ht="15" x14ac:dyDescent="0.2">
      <c r="A62" s="121" t="s">
        <v>942</v>
      </c>
      <c r="B62" s="170" t="s">
        <v>909</v>
      </c>
      <c r="C62" s="171" t="s">
        <v>910</v>
      </c>
      <c r="D62" s="170" t="s">
        <v>2</v>
      </c>
      <c r="E62" s="170">
        <v>2</v>
      </c>
      <c r="F62" s="172">
        <v>28.34</v>
      </c>
      <c r="G62" s="172">
        <v>21.79</v>
      </c>
      <c r="H62" s="172">
        <v>50.13</v>
      </c>
      <c r="I62" s="172">
        <f t="shared" si="2"/>
        <v>100.26</v>
      </c>
    </row>
    <row r="63" spans="1:9" ht="15" x14ac:dyDescent="0.2">
      <c r="A63" s="121" t="s">
        <v>943</v>
      </c>
      <c r="B63" s="170" t="s">
        <v>911</v>
      </c>
      <c r="C63" s="171" t="s">
        <v>444</v>
      </c>
      <c r="D63" s="170" t="s">
        <v>2</v>
      </c>
      <c r="E63" s="170">
        <v>1</v>
      </c>
      <c r="F63" s="172">
        <v>34.159999999999997</v>
      </c>
      <c r="G63" s="172">
        <v>21.79</v>
      </c>
      <c r="H63" s="172">
        <v>55.95</v>
      </c>
      <c r="I63" s="172">
        <f t="shared" si="2"/>
        <v>55.95</v>
      </c>
    </row>
    <row r="64" spans="1:9" ht="15" x14ac:dyDescent="0.2">
      <c r="A64" s="121" t="s">
        <v>944</v>
      </c>
      <c r="B64" s="170" t="s">
        <v>912</v>
      </c>
      <c r="C64" s="171" t="s">
        <v>913</v>
      </c>
      <c r="D64" s="170" t="s">
        <v>2</v>
      </c>
      <c r="E64" s="170">
        <v>3</v>
      </c>
      <c r="F64" s="172">
        <v>0</v>
      </c>
      <c r="G64" s="172">
        <v>44.28</v>
      </c>
      <c r="H64" s="172">
        <v>44.28</v>
      </c>
      <c r="I64" s="172">
        <f t="shared" si="2"/>
        <v>132.84</v>
      </c>
    </row>
    <row r="65" spans="1:9" ht="30" x14ac:dyDescent="0.2">
      <c r="A65" s="121" t="s">
        <v>945</v>
      </c>
      <c r="B65" s="170" t="s">
        <v>286</v>
      </c>
      <c r="C65" s="171" t="s">
        <v>287</v>
      </c>
      <c r="D65" s="170" t="s">
        <v>2</v>
      </c>
      <c r="E65" s="170">
        <v>5</v>
      </c>
      <c r="F65" s="172">
        <v>107.37</v>
      </c>
      <c r="G65" s="172">
        <v>13.75</v>
      </c>
      <c r="H65" s="172">
        <v>121.12</v>
      </c>
      <c r="I65" s="172">
        <f t="shared" si="2"/>
        <v>605.6</v>
      </c>
    </row>
    <row r="66" spans="1:9" ht="30" x14ac:dyDescent="0.2">
      <c r="A66" s="121" t="s">
        <v>946</v>
      </c>
      <c r="B66" s="170" t="s">
        <v>923</v>
      </c>
      <c r="C66" s="171" t="s">
        <v>924</v>
      </c>
      <c r="D66" s="170" t="s">
        <v>3</v>
      </c>
      <c r="E66" s="170">
        <v>100</v>
      </c>
      <c r="F66" s="172">
        <v>9.31</v>
      </c>
      <c r="G66" s="172">
        <v>1.21</v>
      </c>
      <c r="H66" s="172">
        <v>10.52</v>
      </c>
      <c r="I66" s="172">
        <f t="shared" si="2"/>
        <v>1052</v>
      </c>
    </row>
    <row r="67" spans="1:9" ht="15" x14ac:dyDescent="0.2">
      <c r="A67" s="121" t="s">
        <v>947</v>
      </c>
      <c r="B67" s="170" t="s">
        <v>925</v>
      </c>
      <c r="C67" s="171" t="s">
        <v>926</v>
      </c>
      <c r="D67" s="170" t="s">
        <v>195</v>
      </c>
      <c r="E67" s="170">
        <v>30</v>
      </c>
      <c r="F67" s="172">
        <v>9.3699999999999992</v>
      </c>
      <c r="G67" s="172">
        <v>13.14</v>
      </c>
      <c r="H67" s="172">
        <v>22.51</v>
      </c>
      <c r="I67" s="172">
        <f t="shared" si="2"/>
        <v>675.30000000000007</v>
      </c>
    </row>
    <row r="68" spans="1:9" ht="15" x14ac:dyDescent="0.2">
      <c r="A68" s="121" t="s">
        <v>948</v>
      </c>
      <c r="B68" s="170" t="s">
        <v>927</v>
      </c>
      <c r="C68" s="171" t="s">
        <v>928</v>
      </c>
      <c r="D68" s="170" t="s">
        <v>195</v>
      </c>
      <c r="E68" s="170">
        <v>80</v>
      </c>
      <c r="F68" s="172">
        <v>17.64</v>
      </c>
      <c r="G68" s="172">
        <v>17.3</v>
      </c>
      <c r="H68" s="172">
        <v>34.94</v>
      </c>
      <c r="I68" s="172">
        <f t="shared" si="2"/>
        <v>2795.2</v>
      </c>
    </row>
    <row r="69" spans="1:9" ht="30" x14ac:dyDescent="0.2">
      <c r="A69" s="121" t="s">
        <v>949</v>
      </c>
      <c r="B69" s="170" t="s">
        <v>929</v>
      </c>
      <c r="C69" s="171" t="s">
        <v>930</v>
      </c>
      <c r="D69" s="170" t="s">
        <v>2</v>
      </c>
      <c r="E69" s="170">
        <v>12</v>
      </c>
      <c r="F69" s="172">
        <v>94.86</v>
      </c>
      <c r="G69" s="172">
        <v>13.84</v>
      </c>
      <c r="H69" s="172">
        <v>108.7</v>
      </c>
      <c r="I69" s="172">
        <f t="shared" si="2"/>
        <v>1304.4000000000001</v>
      </c>
    </row>
    <row r="70" spans="1:9" ht="15" x14ac:dyDescent="0.2">
      <c r="A70" s="261">
        <v>4</v>
      </c>
      <c r="B70" s="262"/>
      <c r="C70" s="263" t="s">
        <v>964</v>
      </c>
      <c r="D70" s="264"/>
      <c r="E70" s="265"/>
      <c r="F70" s="265"/>
      <c r="G70" s="265"/>
      <c r="H70" s="265"/>
      <c r="I70" s="266">
        <f>SUM(I71:I73)</f>
        <v>3338.68</v>
      </c>
    </row>
    <row r="71" spans="1:9" ht="15" x14ac:dyDescent="0.2">
      <c r="A71" s="121" t="s">
        <v>31</v>
      </c>
      <c r="B71" s="170" t="s">
        <v>19</v>
      </c>
      <c r="C71" s="171" t="s">
        <v>4</v>
      </c>
      <c r="D71" s="170" t="s">
        <v>0</v>
      </c>
      <c r="E71" s="170">
        <v>240</v>
      </c>
      <c r="F71" s="172">
        <v>0</v>
      </c>
      <c r="G71" s="172">
        <v>10.33</v>
      </c>
      <c r="H71" s="172">
        <v>10.33</v>
      </c>
      <c r="I71" s="172">
        <f>H71*E71</f>
        <v>2479.1999999999998</v>
      </c>
    </row>
    <row r="72" spans="1:9" ht="15" x14ac:dyDescent="0.2">
      <c r="A72" s="121" t="s">
        <v>57</v>
      </c>
      <c r="B72" s="170" t="s">
        <v>950</v>
      </c>
      <c r="C72" s="171" t="s">
        <v>951</v>
      </c>
      <c r="D72" s="170" t="s">
        <v>0</v>
      </c>
      <c r="E72" s="170">
        <v>100</v>
      </c>
      <c r="F72" s="172">
        <v>1.7</v>
      </c>
      <c r="G72" s="172">
        <v>4.28</v>
      </c>
      <c r="H72" s="172">
        <v>5.98</v>
      </c>
      <c r="I72" s="172">
        <f t="shared" ref="I72:I73" si="3">H72*E72</f>
        <v>598</v>
      </c>
    </row>
    <row r="73" spans="1:9" ht="15" x14ac:dyDescent="0.2">
      <c r="A73" s="121" t="s">
        <v>58</v>
      </c>
      <c r="B73" s="170" t="s">
        <v>952</v>
      </c>
      <c r="C73" s="171" t="s">
        <v>953</v>
      </c>
      <c r="D73" s="170" t="s">
        <v>2</v>
      </c>
      <c r="E73" s="170">
        <v>6</v>
      </c>
      <c r="F73" s="172">
        <v>6.07</v>
      </c>
      <c r="G73" s="172">
        <v>37.51</v>
      </c>
      <c r="H73" s="172">
        <v>43.58</v>
      </c>
      <c r="I73" s="172">
        <f t="shared" si="3"/>
        <v>261.48</v>
      </c>
    </row>
    <row r="74" spans="1:9" ht="15" x14ac:dyDescent="0.2">
      <c r="A74" s="102"/>
      <c r="B74" s="138"/>
      <c r="C74" s="139"/>
      <c r="D74" s="4"/>
      <c r="E74" s="140"/>
      <c r="F74" s="140"/>
      <c r="G74" s="140"/>
      <c r="H74" s="140"/>
      <c r="I74" s="140"/>
    </row>
    <row r="75" spans="1:9" ht="15" x14ac:dyDescent="0.2">
      <c r="A75" s="156"/>
      <c r="B75" s="28"/>
      <c r="C75" s="31" t="s">
        <v>69</v>
      </c>
      <c r="D75" s="154"/>
      <c r="E75" s="44"/>
      <c r="F75" s="45"/>
      <c r="G75" s="45"/>
      <c r="H75" s="65"/>
      <c r="I75" s="66">
        <f>I70+I45+I18+I3</f>
        <v>95336.8</v>
      </c>
    </row>
    <row r="76" spans="1:9" ht="15" x14ac:dyDescent="0.2">
      <c r="A76" s="157"/>
      <c r="B76" s="29"/>
      <c r="C76" s="32" t="s">
        <v>68</v>
      </c>
      <c r="D76" s="29"/>
      <c r="E76" s="49"/>
      <c r="F76" s="50"/>
      <c r="G76" s="50"/>
      <c r="H76" s="47"/>
      <c r="I76" s="48">
        <f>I75*0.3</f>
        <v>28601.040000000001</v>
      </c>
    </row>
    <row r="77" spans="1:9" ht="15" x14ac:dyDescent="0.2">
      <c r="A77" s="158"/>
      <c r="B77" s="30"/>
      <c r="C77" s="33" t="s">
        <v>70</v>
      </c>
      <c r="D77" s="30"/>
      <c r="E77" s="52"/>
      <c r="F77" s="53"/>
      <c r="G77" s="155"/>
      <c r="H77" s="55"/>
      <c r="I77" s="56">
        <f>I75+I76</f>
        <v>123937.84</v>
      </c>
    </row>
    <row r="78" spans="1:9" ht="15" x14ac:dyDescent="0.2">
      <c r="A78" s="106"/>
      <c r="B78" s="12"/>
      <c r="C78" s="15"/>
      <c r="D78" s="12"/>
      <c r="E78" s="118"/>
      <c r="F78" s="119"/>
    </row>
    <row r="79" spans="1:9" ht="15" x14ac:dyDescent="0.2">
      <c r="F79" s="120"/>
    </row>
    <row r="80" spans="1:9" ht="15" x14ac:dyDescent="0.2">
      <c r="F80" s="120"/>
    </row>
    <row r="113" spans="3:7" x14ac:dyDescent="0.2">
      <c r="C113" s="162" t="e">
        <f>#REF!</f>
        <v>#REF!</v>
      </c>
    </row>
    <row r="120" spans="3:7" x14ac:dyDescent="0.2">
      <c r="C120" s="162">
        <f>C117</f>
        <v>0</v>
      </c>
      <c r="G120" s="161">
        <f>G117</f>
        <v>0</v>
      </c>
    </row>
  </sheetData>
  <printOptions horizontalCentered="1" gridLines="1"/>
  <pageMargins left="0.19685039370078741" right="0.19685039370078741" top="1.1811023622047245" bottom="0.78740157480314965" header="0.39370078740157483" footer="0.19685039370078741"/>
  <pageSetup paperSize="9" scale="50" fitToHeight="0" orientation="portrait" horizontalDpi="300" verticalDpi="0" r:id="rId1"/>
  <headerFooter>
    <oddHeader>&amp;L&amp;"Arial,Negrito"&amp;G&amp;C&amp;"Ecofont Vera Sans,Negrito"&amp;14PE - IntervalesReforma Pousada Lontra&amp;R&amp;"Ecofont Vera Sans,Regular"&amp;12Boletim CPOS 172 - Nov/2017</oddHeader>
    <oddFooter>&amp;L&amp;G&amp;C&amp;"Ecofont Vera Sans,Regular"Av. Prof. Frederico Hermann Jr, 345 - Prédio 12, 1° andar - Pinheiros - 05.459-010 São Paulo(11) 2997-5000       www.fflorestal.sp.gov.br&amp;R&amp;"Ecofont Vera Sans,Regular"Página 0&amp;P de 0&amp;N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Cronograma</vt:lpstr>
      <vt:lpstr>POUSADA LONTRA</vt:lpstr>
      <vt:lpstr>PÍER FLUTUANTE</vt:lpstr>
      <vt:lpstr>BASE PARA CAMPING</vt:lpstr>
      <vt:lpstr>MIRANTE</vt:lpstr>
      <vt:lpstr>TRATAMENTOS DE ESGOTO</vt:lpstr>
      <vt:lpstr>MANUTENÇÃO BASES</vt:lpstr>
      <vt:lpstr>'BASE PARA CAMPING'!Area_de_impressao</vt:lpstr>
      <vt:lpstr>Cronograma!Area_de_impressao</vt:lpstr>
      <vt:lpstr>'MANUTENÇÃO BASES'!Area_de_impressao</vt:lpstr>
      <vt:lpstr>'PÍER FLUTUANTE'!Area_de_impressao</vt:lpstr>
      <vt:lpstr>'POUSADA LONTRA'!Area_de_impressao</vt:lpstr>
      <vt:lpstr>'TRATAMENTOS DE ESGOTO'!Area_de_impressao</vt:lpstr>
      <vt:lpstr>'POUSADA LONTRA'!Titulos_de_impressao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lastModifiedBy>Markus Vinicius Trevisan</cp:lastModifiedBy>
  <cp:lastPrinted>2018-08-01T13:55:58Z</cp:lastPrinted>
  <dcterms:created xsi:type="dcterms:W3CDTF">1998-09-28T13:48:05Z</dcterms:created>
  <dcterms:modified xsi:type="dcterms:W3CDTF">2018-08-01T14:00:12Z</dcterms:modified>
</cp:coreProperties>
</file>