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F02\DOC_Licitações\SEI\Ilha Anchieta\TRILHAS\"/>
    </mc:Choice>
  </mc:AlternateContent>
  <bookViews>
    <workbookView xWindow="120" yWindow="105" windowWidth="28695" windowHeight="12540" activeTab="1"/>
  </bookViews>
  <sheets>
    <sheet name="Valor por OC" sheetId="1" r:id="rId1"/>
    <sheet name="Valores totais" sheetId="2" r:id="rId2"/>
    <sheet name="Plan3" sheetId="3" r:id="rId3"/>
    <sheet name="Plan1" sheetId="4" r:id="rId4"/>
  </sheets>
  <definedNames>
    <definedName name="_xlnm._FilterDatabase" localSheetId="2" hidden="1">Plan3!$B$5:$F$121</definedName>
    <definedName name="_xlnm.Print_Area" localSheetId="3">Plan1!$A$1:$AT$52</definedName>
  </definedNames>
  <calcPr calcId="152511"/>
</workbook>
</file>

<file path=xl/calcChain.xml><?xml version="1.0" encoding="utf-8"?>
<calcChain xmlns="http://schemas.openxmlformats.org/spreadsheetml/2006/main">
  <c r="E35" i="2" l="1"/>
  <c r="E34" i="2"/>
  <c r="AT59" i="4" l="1"/>
  <c r="C58" i="4"/>
  <c r="C59" i="4" s="1"/>
  <c r="AV59" i="4" s="1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AV44" i="4"/>
  <c r="AV34" i="4"/>
  <c r="B5" i="4"/>
  <c r="B3" i="4"/>
  <c r="E4" i="2"/>
  <c r="E5" i="2"/>
  <c r="E6" i="2"/>
  <c r="E7" i="2"/>
  <c r="E8" i="2"/>
  <c r="E9" i="2"/>
  <c r="E3" i="2"/>
  <c r="E2" i="2" s="1"/>
  <c r="AS3" i="4" s="1"/>
  <c r="Q4" i="4" s="1"/>
  <c r="AV58" i="4" l="1"/>
  <c r="X4" i="4"/>
  <c r="J4" i="4"/>
  <c r="AL4" i="4"/>
  <c r="C4" i="4"/>
  <c r="AE4" i="4"/>
  <c r="AV40" i="4"/>
  <c r="AV4" i="4" l="1"/>
  <c r="E26" i="2" l="1"/>
  <c r="AS35" i="4" s="1"/>
  <c r="I209" i="1"/>
  <c r="I208" i="1"/>
  <c r="I207" i="1"/>
  <c r="I206" i="1"/>
  <c r="H205" i="1"/>
  <c r="I205" i="1" s="1"/>
  <c r="H204" i="1"/>
  <c r="I204" i="1" s="1"/>
  <c r="H203" i="1"/>
  <c r="I203" i="1" s="1"/>
  <c r="H202" i="1"/>
  <c r="I202" i="1" s="1"/>
  <c r="I201" i="1"/>
  <c r="I200" i="1"/>
  <c r="AV32" i="4" l="1"/>
  <c r="AV42" i="4"/>
  <c r="X36" i="4"/>
  <c r="AE36" i="4"/>
  <c r="AL36" i="4"/>
  <c r="I199" i="1"/>
  <c r="C32" i="2" s="1"/>
  <c r="E32" i="2" s="1"/>
  <c r="AS47" i="4" l="1"/>
  <c r="H69" i="1"/>
  <c r="I69" i="1" s="1"/>
  <c r="H68" i="1"/>
  <c r="I68" i="1" s="1"/>
  <c r="I80" i="1"/>
  <c r="I79" i="1"/>
  <c r="I78" i="1"/>
  <c r="I77" i="1"/>
  <c r="I76" i="1"/>
  <c r="I75" i="1"/>
  <c r="I74" i="1"/>
  <c r="I73" i="1"/>
  <c r="I72" i="1"/>
  <c r="I71" i="1"/>
  <c r="I70" i="1"/>
  <c r="Q48" i="4" l="1"/>
  <c r="X48" i="4"/>
  <c r="AE48" i="4"/>
  <c r="AL48" i="4"/>
  <c r="J48" i="4"/>
  <c r="I67" i="1"/>
  <c r="C21" i="2" s="1"/>
  <c r="E21" i="2" s="1"/>
  <c r="AS25" i="4" s="1"/>
  <c r="AE26" i="4" l="1"/>
  <c r="X26" i="4"/>
  <c r="Q26" i="4"/>
  <c r="AV26" i="4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1" i="1"/>
  <c r="I301" i="1" s="1"/>
  <c r="I300" i="1" s="1"/>
  <c r="H298" i="1"/>
  <c r="I298" i="1" s="1"/>
  <c r="I297" i="1" s="1"/>
  <c r="H295" i="1"/>
  <c r="I295" i="1" s="1"/>
  <c r="H294" i="1"/>
  <c r="I294" i="1" s="1"/>
  <c r="H292" i="1"/>
  <c r="I292" i="1" s="1"/>
  <c r="H291" i="1"/>
  <c r="I291" i="1" s="1"/>
  <c r="H288" i="1"/>
  <c r="I288" i="1" s="1"/>
  <c r="H287" i="1"/>
  <c r="I287" i="1" s="1"/>
  <c r="H286" i="1"/>
  <c r="I286" i="1" s="1"/>
  <c r="H285" i="1"/>
  <c r="I285" i="1" s="1"/>
  <c r="H284" i="1"/>
  <c r="I284" i="1" s="1"/>
  <c r="H281" i="1"/>
  <c r="I281" i="1" s="1"/>
  <c r="H280" i="1"/>
  <c r="I280" i="1" s="1"/>
  <c r="H278" i="1"/>
  <c r="I278" i="1" s="1"/>
  <c r="H275" i="1"/>
  <c r="I275" i="1" s="1"/>
  <c r="H274" i="1"/>
  <c r="I274" i="1" s="1"/>
  <c r="H273" i="1"/>
  <c r="I273" i="1" s="1"/>
  <c r="H272" i="1"/>
  <c r="I272" i="1" s="1"/>
  <c r="H270" i="1"/>
  <c r="I270" i="1" s="1"/>
  <c r="H269" i="1"/>
  <c r="I269" i="1" s="1"/>
  <c r="H266" i="1"/>
  <c r="I266" i="1" s="1"/>
  <c r="H265" i="1"/>
  <c r="I265" i="1" s="1"/>
  <c r="H264" i="1"/>
  <c r="I264" i="1" s="1"/>
  <c r="H262" i="1"/>
  <c r="I262" i="1" s="1"/>
  <c r="H261" i="1"/>
  <c r="I261" i="1" s="1"/>
  <c r="H260" i="1"/>
  <c r="I260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8" i="1"/>
  <c r="I248" i="1" s="1"/>
  <c r="H247" i="1"/>
  <c r="I247" i="1" s="1"/>
  <c r="H244" i="1"/>
  <c r="I244" i="1" s="1"/>
  <c r="H242" i="1"/>
  <c r="I242" i="1" s="1"/>
  <c r="H241" i="1"/>
  <c r="I241" i="1" s="1"/>
  <c r="H240" i="1"/>
  <c r="I240" i="1" s="1"/>
  <c r="H237" i="1"/>
  <c r="I237" i="1" s="1"/>
  <c r="H235" i="1"/>
  <c r="I235" i="1" s="1"/>
  <c r="H234" i="1"/>
  <c r="I234" i="1" s="1"/>
  <c r="H233" i="1"/>
  <c r="I233" i="1" s="1"/>
  <c r="H230" i="1"/>
  <c r="I230" i="1" s="1"/>
  <c r="H229" i="1"/>
  <c r="I229" i="1" s="1"/>
  <c r="H228" i="1"/>
  <c r="I228" i="1" s="1"/>
  <c r="H225" i="1"/>
  <c r="D225" i="1"/>
  <c r="H224" i="1"/>
  <c r="D224" i="1"/>
  <c r="H223" i="1"/>
  <c r="I223" i="1" s="1"/>
  <c r="H222" i="1"/>
  <c r="I222" i="1" s="1"/>
  <c r="H221" i="1"/>
  <c r="I221" i="1" s="1"/>
  <c r="H220" i="1"/>
  <c r="I220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197" i="1"/>
  <c r="I197" i="1" s="1"/>
  <c r="H196" i="1"/>
  <c r="I196" i="1" s="1"/>
  <c r="H195" i="1"/>
  <c r="I195" i="1" s="1"/>
  <c r="H194" i="1"/>
  <c r="I194" i="1" s="1"/>
  <c r="H192" i="1"/>
  <c r="I192" i="1" s="1"/>
  <c r="H191" i="1"/>
  <c r="I191" i="1" s="1"/>
  <c r="H190" i="1"/>
  <c r="I190" i="1" s="1"/>
  <c r="H189" i="1"/>
  <c r="I189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5" i="1"/>
  <c r="I175" i="1" s="1"/>
  <c r="H174" i="1"/>
  <c r="I174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48" i="1"/>
  <c r="I148" i="1" s="1"/>
  <c r="H146" i="1"/>
  <c r="I146" i="1" s="1"/>
  <c r="H145" i="1"/>
  <c r="I145" i="1" s="1"/>
  <c r="H142" i="1"/>
  <c r="I142" i="1" s="1"/>
  <c r="H141" i="1"/>
  <c r="I141" i="1" s="1"/>
  <c r="H138" i="1"/>
  <c r="I138" i="1" s="1"/>
  <c r="H136" i="1"/>
  <c r="I136" i="1" s="1"/>
  <c r="H135" i="1"/>
  <c r="I135" i="1" s="1"/>
  <c r="H132" i="1"/>
  <c r="I132" i="1" s="1"/>
  <c r="H131" i="1"/>
  <c r="I131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7" i="1"/>
  <c r="I87" i="1" s="1"/>
  <c r="H86" i="1"/>
  <c r="I86" i="1" s="1"/>
  <c r="H85" i="1"/>
  <c r="I85" i="1" s="1"/>
  <c r="H84" i="1"/>
  <c r="D84" i="1"/>
  <c r="H83" i="1"/>
  <c r="I83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4" i="1"/>
  <c r="I54" i="1" s="1"/>
  <c r="H53" i="1"/>
  <c r="I53" i="1" s="1"/>
  <c r="H52" i="1"/>
  <c r="I52" i="1" s="1"/>
  <c r="H51" i="1"/>
  <c r="I51" i="1" s="1"/>
  <c r="H50" i="1"/>
  <c r="I50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38" i="1"/>
  <c r="I38" i="1" s="1"/>
  <c r="H37" i="1"/>
  <c r="I37" i="1" s="1"/>
  <c r="H36" i="1"/>
  <c r="I36" i="1" s="1"/>
  <c r="H33" i="1"/>
  <c r="I33" i="1" s="1"/>
  <c r="H32" i="1"/>
  <c r="I32" i="1" s="1"/>
  <c r="H31" i="1"/>
  <c r="I31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0" i="1"/>
  <c r="I20" i="1" s="1"/>
  <c r="H19" i="1"/>
  <c r="I19" i="1" s="1"/>
  <c r="H18" i="1"/>
  <c r="I18" i="1" s="1"/>
  <c r="H15" i="1"/>
  <c r="I15" i="1" s="1"/>
  <c r="H14" i="1"/>
  <c r="I14" i="1" s="1"/>
  <c r="H13" i="1"/>
  <c r="I13" i="1" s="1"/>
  <c r="H10" i="1"/>
  <c r="I10" i="1" s="1"/>
  <c r="H9" i="1"/>
  <c r="I9" i="1" s="1"/>
  <c r="H8" i="1"/>
  <c r="I8" i="1" s="1"/>
  <c r="H5" i="1"/>
  <c r="I5" i="1" s="1"/>
  <c r="I4" i="1" s="1"/>
  <c r="C11" i="2" s="1"/>
  <c r="E11" i="2" s="1"/>
  <c r="AS5" i="4" l="1"/>
  <c r="I144" i="1"/>
  <c r="C29" i="2" s="1"/>
  <c r="E29" i="2" s="1"/>
  <c r="AS41" i="4" s="1"/>
  <c r="I17" i="1"/>
  <c r="C14" i="2" s="1"/>
  <c r="E14" i="2" s="1"/>
  <c r="AS11" i="4" s="1"/>
  <c r="I30" i="1"/>
  <c r="C16" i="2" s="1"/>
  <c r="E16" i="2" s="1"/>
  <c r="AS15" i="4" s="1"/>
  <c r="I130" i="1"/>
  <c r="C27" i="2" s="1"/>
  <c r="E27" i="2" s="1"/>
  <c r="AS37" i="4" s="1"/>
  <c r="I40" i="1"/>
  <c r="C18" i="2" s="1"/>
  <c r="E18" i="2" s="1"/>
  <c r="AS19" i="4" s="1"/>
  <c r="I303" i="1"/>
  <c r="I7" i="1"/>
  <c r="C12" i="2" s="1"/>
  <c r="E12" i="2" s="1"/>
  <c r="AS7" i="4" s="1"/>
  <c r="I239" i="1"/>
  <c r="I277" i="1"/>
  <c r="I89" i="1"/>
  <c r="C23" i="2" s="1"/>
  <c r="E23" i="2" s="1"/>
  <c r="AS29" i="4" s="1"/>
  <c r="I57" i="1"/>
  <c r="C20" i="2" s="1"/>
  <c r="E20" i="2" s="1"/>
  <c r="AS23" i="4" s="1"/>
  <c r="X24" i="4" s="1"/>
  <c r="I246" i="1"/>
  <c r="I268" i="1"/>
  <c r="I140" i="1"/>
  <c r="I107" i="1"/>
  <c r="C25" i="2" s="1"/>
  <c r="E25" i="2" s="1"/>
  <c r="AS33" i="4" s="1"/>
  <c r="I225" i="1"/>
  <c r="I84" i="1"/>
  <c r="I82" i="1" s="1"/>
  <c r="C22" i="2" s="1"/>
  <c r="E22" i="2" s="1"/>
  <c r="AS27" i="4" s="1"/>
  <c r="AE28" i="4" s="1"/>
  <c r="I150" i="1"/>
  <c r="C30" i="2" s="1"/>
  <c r="E30" i="2" s="1"/>
  <c r="AS43" i="4" s="1"/>
  <c r="I173" i="1"/>
  <c r="I211" i="1"/>
  <c r="C19" i="2" s="1"/>
  <c r="E19" i="2" s="1"/>
  <c r="AS21" i="4" s="1"/>
  <c r="I227" i="1"/>
  <c r="I283" i="1"/>
  <c r="I224" i="1"/>
  <c r="I35" i="1"/>
  <c r="I12" i="1"/>
  <c r="C13" i="2" s="1"/>
  <c r="E13" i="2" s="1"/>
  <c r="AS9" i="4" s="1"/>
  <c r="I97" i="1"/>
  <c r="C24" i="2" s="1"/>
  <c r="E24" i="2" s="1"/>
  <c r="AS31" i="4" s="1"/>
  <c r="I117" i="1"/>
  <c r="I259" i="1"/>
  <c r="I188" i="1"/>
  <c r="I49" i="1"/>
  <c r="I134" i="1"/>
  <c r="C28" i="2" s="1"/>
  <c r="E28" i="2" s="1"/>
  <c r="AS39" i="4" s="1"/>
  <c r="I161" i="1"/>
  <c r="C31" i="2" s="1"/>
  <c r="E31" i="2" s="1"/>
  <c r="AS45" i="4" s="1"/>
  <c r="I232" i="1"/>
  <c r="I290" i="1"/>
  <c r="AE32" i="4" l="1"/>
  <c r="AL32" i="4"/>
  <c r="AL40" i="4"/>
  <c r="AE40" i="4"/>
  <c r="AE34" i="4"/>
  <c r="AL34" i="4"/>
  <c r="J8" i="4"/>
  <c r="C8" i="4"/>
  <c r="J16" i="4"/>
  <c r="X16" i="4"/>
  <c r="Q16" i="4"/>
  <c r="X44" i="4"/>
  <c r="AE44" i="4"/>
  <c r="J12" i="4"/>
  <c r="C12" i="4"/>
  <c r="AV12" i="4" s="1"/>
  <c r="Q20" i="4"/>
  <c r="AV20" i="4" s="1"/>
  <c r="X20" i="4"/>
  <c r="X42" i="4"/>
  <c r="AE42" i="4"/>
  <c r="AE30" i="4"/>
  <c r="Q30" i="4"/>
  <c r="AV30" i="4" s="1"/>
  <c r="X30" i="4"/>
  <c r="J10" i="4"/>
  <c r="C10" i="4"/>
  <c r="J46" i="4"/>
  <c r="X46" i="4"/>
  <c r="Q46" i="4"/>
  <c r="AL46" i="4"/>
  <c r="AE46" i="4"/>
  <c r="I22" i="1"/>
  <c r="C15" i="2" s="1"/>
  <c r="E15" i="2" s="1"/>
  <c r="AS13" i="4" s="1"/>
  <c r="C17" i="2"/>
  <c r="E17" i="2" s="1"/>
  <c r="AS17" i="4" s="1"/>
  <c r="AE22" i="4"/>
  <c r="Q22" i="4"/>
  <c r="AV22" i="4" s="1"/>
  <c r="X22" i="4"/>
  <c r="AE38" i="4"/>
  <c r="X38" i="4"/>
  <c r="C6" i="4"/>
  <c r="I219" i="1"/>
  <c r="AT49" i="4" l="1"/>
  <c r="Q18" i="4"/>
  <c r="J18" i="4"/>
  <c r="X18" i="4"/>
  <c r="E10" i="2"/>
  <c r="E33" i="2" s="1"/>
  <c r="AV8" i="4"/>
  <c r="C49" i="4"/>
  <c r="AV6" i="4"/>
  <c r="AL49" i="4"/>
  <c r="J14" i="4"/>
  <c r="Q14" i="4"/>
  <c r="X14" i="4"/>
  <c r="X49" i="4" s="1"/>
  <c r="AE49" i="4"/>
  <c r="AV10" i="4"/>
  <c r="AL50" i="4" l="1"/>
  <c r="AL51" i="4" s="1"/>
  <c r="AL52" i="4" s="1"/>
  <c r="AP50" i="4"/>
  <c r="X50" i="4"/>
  <c r="X51" i="4" s="1"/>
  <c r="X52" i="4" s="1"/>
  <c r="AB50" i="4"/>
  <c r="C50" i="4"/>
  <c r="C51" i="4" s="1"/>
  <c r="C52" i="4" s="1"/>
  <c r="G50" i="4"/>
  <c r="AV14" i="4"/>
  <c r="AE50" i="4"/>
  <c r="AE51" i="4" s="1"/>
  <c r="AE52" i="4" s="1"/>
  <c r="AI50" i="4"/>
  <c r="AT50" i="4"/>
  <c r="AT51" i="4" s="1"/>
  <c r="J49" i="4"/>
  <c r="AV18" i="4"/>
  <c r="E36" i="2"/>
  <c r="Q49" i="4"/>
  <c r="Q50" i="4" l="1"/>
  <c r="Q51" i="4" s="1"/>
  <c r="Q52" i="4" s="1"/>
  <c r="U50" i="4"/>
  <c r="J50" i="4"/>
  <c r="J51" i="4" s="1"/>
  <c r="J52" i="4" s="1"/>
  <c r="N50" i="4"/>
  <c r="AT52" i="4"/>
</calcChain>
</file>

<file path=xl/sharedStrings.xml><?xml version="1.0" encoding="utf-8"?>
<sst xmlns="http://schemas.openxmlformats.org/spreadsheetml/2006/main" count="1196" uniqueCount="409">
  <si>
    <t>PUMat</t>
  </si>
  <si>
    <t>PUMObra</t>
  </si>
  <si>
    <t>Custo Unitário R$</t>
  </si>
  <si>
    <t>m²</t>
  </si>
  <si>
    <t>Sem código</t>
  </si>
  <si>
    <t>h</t>
  </si>
  <si>
    <t>un</t>
  </si>
  <si>
    <t>19.03.020</t>
  </si>
  <si>
    <t>06.01.020</t>
  </si>
  <si>
    <t>Escavação manual em solo de 1ª e 2ª categoria em campo aberto</t>
  </si>
  <si>
    <t>m³</t>
  </si>
  <si>
    <t>07.12.010</t>
  </si>
  <si>
    <t>Compactação de aterro mecanizado mínimo de 95% PN, sem fornecimento de solo em áreas fechadas</t>
  </si>
  <si>
    <t>pç</t>
  </si>
  <si>
    <t>11.03.090</t>
  </si>
  <si>
    <t>Concreto preparado no local, fck = 20,0 MPa</t>
  </si>
  <si>
    <t>m</t>
  </si>
  <si>
    <t>s/cód.</t>
  </si>
  <si>
    <t>Mão-de-Obra para estruturas de madeira - carpinteiro</t>
  </si>
  <si>
    <t>hora</t>
  </si>
  <si>
    <t>Mão-de-Obra para estruturas de madeira - ajudante</t>
  </si>
  <si>
    <t>22.01.240</t>
  </si>
  <si>
    <t>Tábua de angelim-vermelho / bacuri / maçaranduba</t>
  </si>
  <si>
    <t>97.02.190</t>
  </si>
  <si>
    <t>Placa de identificação em acrílico com texto em vinil</t>
  </si>
  <si>
    <t>22.01.210</t>
  </si>
  <si>
    <t>Tábua aparelhada, com largura de até 20 cm</t>
  </si>
  <si>
    <t>Peças com 3,50 m de comprimento</t>
  </si>
  <si>
    <t>01.21.100</t>
  </si>
  <si>
    <t>Sondagem do terreno a trado</t>
  </si>
  <si>
    <t>12.01.020</t>
  </si>
  <si>
    <t>Broca em concreto armado diâmetro de 20 cm - completa</t>
  </si>
  <si>
    <t>09.01.020</t>
  </si>
  <si>
    <t>Forma em madeira comum para fundação</t>
  </si>
  <si>
    <t>10.01.040</t>
  </si>
  <si>
    <t>Armadura em barra de aço CA-50 (A ou B) fyk= 500 MPa</t>
  </si>
  <si>
    <t>kg</t>
  </si>
  <si>
    <t>TOTAL COM BDI</t>
  </si>
  <si>
    <t>ml</t>
  </si>
  <si>
    <t>unid.</t>
  </si>
  <si>
    <t>CPOS</t>
  </si>
  <si>
    <t>TIPO DE INTERVENÇÃO</t>
  </si>
  <si>
    <t>Quantidade</t>
  </si>
  <si>
    <t>Unidade</t>
  </si>
  <si>
    <t>Custo Unitário (R$)</t>
  </si>
  <si>
    <t>Custo Total (R$)</t>
  </si>
  <si>
    <t>OC1 - Clareamento - (largura 1,80 x altura 2,10)</t>
  </si>
  <si>
    <t>B.01.000.010126</t>
  </si>
  <si>
    <t>Mão de obra para poda e corte de vegetação (Mateiro)</t>
  </si>
  <si>
    <t>OC2 - Regularização de Piso (área de intervençao)</t>
  </si>
  <si>
    <r>
      <t>m</t>
    </r>
    <r>
      <rPr>
        <vertAlign val="superscript"/>
        <sz val="11"/>
        <color theme="1"/>
        <rFont val="Ecofont Vera Sans"/>
        <family val="2"/>
      </rPr>
      <t>3</t>
    </r>
    <r>
      <rPr>
        <sz val="11"/>
        <color theme="1"/>
        <rFont val="Calibri"/>
        <family val="2"/>
        <scheme val="minor"/>
      </rPr>
      <t/>
    </r>
  </si>
  <si>
    <t>07.12.020</t>
  </si>
  <si>
    <t>Compactação de aterro mecanizado mínimo de 95% PN, sem fornecimento de solo em campo aberto</t>
  </si>
  <si>
    <t>OC3 - Regularização de Traçado (área de intervenção)</t>
  </si>
  <si>
    <t>OC4 - Drenagem Longitudinal ( por metro linear de trilha)</t>
  </si>
  <si>
    <t>08.05.100</t>
  </si>
  <si>
    <t>Dreno com pedra britada</t>
  </si>
  <si>
    <t>OC5 - Degraus de Madeira (largura de 90 cm)</t>
  </si>
  <si>
    <t>B.01.000.010111</t>
  </si>
  <si>
    <t>mão de obra carpinteiro</t>
  </si>
  <si>
    <t>B.01.000.010101</t>
  </si>
  <si>
    <t>mão de obra ajudante geral</t>
  </si>
  <si>
    <t>sem código</t>
  </si>
  <si>
    <t>Mourão tratado de Ø 15 a 19cm com 0,90m (dividida ao meio - tora meia cana)</t>
  </si>
  <si>
    <t>Mourão tratado de Ø 5cm com 1,2 cm (4 X 0,4 estaca de madeira)</t>
  </si>
  <si>
    <t>OC6 - Degraus de  pedra arrumada (90 cm de largura de piso)</t>
  </si>
  <si>
    <t>Revestimento em pedra em placa para degrau (laje de pedra)</t>
  </si>
  <si>
    <r>
      <t>m</t>
    </r>
    <r>
      <rPr>
        <vertAlign val="superscript"/>
        <sz val="11"/>
        <color theme="1"/>
        <rFont val="Ecofont Vera Sans"/>
        <family val="2"/>
      </rPr>
      <t>2</t>
    </r>
  </si>
  <si>
    <t>OC7 - Estivas (área de intervenção)</t>
  </si>
  <si>
    <t>m2</t>
  </si>
  <si>
    <t>B.01.000.010112</t>
  </si>
  <si>
    <t>mão de obra ajudante de carpinteiro</t>
  </si>
  <si>
    <t>Mourão tratado de Ø 20 a 25 cm com 1m (laminado em 10 peças com 10 cm cada - "fatias" de tronco)</t>
  </si>
  <si>
    <t>OC8 - Contenção de encostas (área de contenção)</t>
  </si>
  <si>
    <r>
      <t>m</t>
    </r>
    <r>
      <rPr>
        <b/>
        <vertAlign val="superscript"/>
        <sz val="11"/>
        <rFont val="Ecofont Vera Sans"/>
        <family val="2"/>
      </rPr>
      <t>2</t>
    </r>
  </si>
  <si>
    <t>Mourão tratado de Ø 15 a 19cm com 2,00m (dividida ao meio - 4 peças de 1m - tora meia cana)</t>
  </si>
  <si>
    <t>Mourão tratado de Ø 6 a 08cm com 3,00m (3 peças de 1m - estaca de madeira)</t>
  </si>
  <si>
    <t>OC9 - Guarda-Corpo de cordas (duas cordas) - por metro linear</t>
  </si>
  <si>
    <t>Mourão tratado de Ø 8 a 10cm com 3,00m (2 peças de 1,5m - estaca de madeira)</t>
  </si>
  <si>
    <t>corda de poliamida (dipada) de 14 mm</t>
  </si>
  <si>
    <t>OC10 - Pinguela (90 cm de largura) - sem cabeceira - por metro linear</t>
  </si>
  <si>
    <t>Mourão tratado de Ø 20 a 25 cm com 2m com uma face serrada (2 peças com 1,0m cada -vigas de madeira)</t>
  </si>
  <si>
    <t>Regua de deck de pinus tratado de 3 x 10 de 3m (piso de tábuas -10 unid com 0,60m cada)</t>
  </si>
  <si>
    <t>Parafusos frances zincado 8 MM</t>
  </si>
  <si>
    <t>Materiais</t>
  </si>
  <si>
    <t>m3</t>
  </si>
  <si>
    <t>OC12 - Escada Vertical (60 cm de largura) - por metro linear</t>
  </si>
  <si>
    <t>B.01.000.010144</t>
  </si>
  <si>
    <t>mão de obra Serralheiro</t>
  </si>
  <si>
    <t>B.01.000.010145</t>
  </si>
  <si>
    <t>mão de obra ajudante serralheiro</t>
  </si>
  <si>
    <t>24.03.060</t>
  </si>
  <si>
    <t>Escada marinheiro (galvanizada)</t>
  </si>
  <si>
    <t>E.03.000.026516</t>
  </si>
  <si>
    <t>barras de rosca galavanizadas de 3/8" com 25 cm</t>
  </si>
  <si>
    <t>OC13 - Corrimão de Madeira (2 peça horizontal) - por metro linear</t>
  </si>
  <si>
    <t>Mourãos de eucalipto tratado de Ø 4 a 6 de 4m. (corrimão)</t>
  </si>
  <si>
    <t>Mourão de eucalipto tratado de Ø 6 a 8 de 3 m. (montante de madeira)</t>
  </si>
  <si>
    <t>OC15 - Sinalização de início de trilha/interpretação (por placa)</t>
  </si>
  <si>
    <t xml:space="preserve">Mourão tratado de Ø 10 cm de 1,50 m </t>
  </si>
  <si>
    <t>OC16 - Sinalização indicativa (por placa)</t>
  </si>
  <si>
    <t xml:space="preserve">Mourão tratado de Ø  10 cm de 1,50 m </t>
  </si>
  <si>
    <t>OC17 - Mirante (por área de tablado)</t>
  </si>
  <si>
    <t>Mão de obra carpinteiro</t>
  </si>
  <si>
    <t>Mão de obra ajudante geral</t>
  </si>
  <si>
    <t>B.01.000.010139</t>
  </si>
  <si>
    <t>Mão de obra de pedreiro</t>
  </si>
  <si>
    <t>Mourão tratado de Ø 4 a 6 de 4m. (corrimão)</t>
  </si>
  <si>
    <t>Mourão tratado de Ø 6 a 8 de 3 m. (montante de madeira)</t>
  </si>
  <si>
    <t>Mourão de eucalipto tratado de  Ø 10 a 12 de 2,20m (vigas de madeira)</t>
  </si>
  <si>
    <t>Mourãos de eucalipto tratado de Ø 6 a 8 de 3 m. (vigotas de madeira)</t>
  </si>
  <si>
    <t>Regua de deck de pinus tratado de 3 x 10 de 3m (piso de tábuas - 10 unid com 1,0m cada)</t>
  </si>
  <si>
    <t>Mourão de eucalipto tratado de  Ø 21 a 25 de 2,0m (vigas e mão francesa de madeira)</t>
  </si>
  <si>
    <t>OC18 - Área de descanso sem estrutura (por área de intervenção)</t>
  </si>
  <si>
    <t>OC19 - Área de descanso c/ estrutura (por área de intervenção)</t>
  </si>
  <si>
    <t>98.02.210</t>
  </si>
  <si>
    <t>Banco de madeira tratado sem encosto com pintura de verniz fungicida</t>
  </si>
  <si>
    <t>OC20 - Camping Selavagem (por área de intervenção)</t>
  </si>
  <si>
    <t>OC22 - Fechamento de picada com vegetação (por área de intervenção)</t>
  </si>
  <si>
    <t>34.03.150</t>
  </si>
  <si>
    <t xml:space="preserve">Arbustos de h = 0,50 a 0,70m  </t>
  </si>
  <si>
    <t>OC23 - Deck de Madeira (por área de tablado)</t>
  </si>
  <si>
    <t>OC24 - Trilha Suspensa (1,2 metros de largura) - por metro linear</t>
  </si>
  <si>
    <t>Mourão de eucalipto tratado de Ø 6 a 8 de 4,00m (vigota de madeira - 1,20m cada)</t>
  </si>
  <si>
    <t>Mourão de eucalipto tratado de Ø 6 a 8 de 4,00m (estaca de madeira)</t>
  </si>
  <si>
    <t>Regua de deck de pinus tratado de 3 x 10 de 3m (piso de tábuas -10 unid com 1,20m cada)</t>
  </si>
  <si>
    <t>OC25 - Abrigo para Monitor de Trilha (área de 2,88 m2)</t>
  </si>
  <si>
    <t>B.01.000.010130</t>
  </si>
  <si>
    <t>Mão de obra marceneiro</t>
  </si>
  <si>
    <t>Viga de madeira 6 x 16cm  2,0 m</t>
  </si>
  <si>
    <t>Viga de madeira 6 x 12cm 2,0 m</t>
  </si>
  <si>
    <t>20.03.010</t>
  </si>
  <si>
    <t>Soalho em tábua de madeira aparelhada</t>
  </si>
  <si>
    <t>caibro 5x5 quebrado a quina 1,2m</t>
  </si>
  <si>
    <t>22.01.020</t>
  </si>
  <si>
    <t>Forro em tábuas aparelhadas macho e fêmea de pinus tarugado</t>
  </si>
  <si>
    <t>32.15.040</t>
  </si>
  <si>
    <t>Impermeabilização em manta asfáltica com armadura, tipo III-B, espessura de 4 mm</t>
  </si>
  <si>
    <t>23.08.010</t>
  </si>
  <si>
    <t>estrutura de banco de tábua de madeira</t>
  </si>
  <si>
    <t>23.02.060</t>
  </si>
  <si>
    <t>Porta dupla macho e fêmea com batente de madeira-105 x 210cm</t>
  </si>
  <si>
    <t>OC 27 - Piso Elevado em Geotextil (90 cm de largura) - por metro linear</t>
  </si>
  <si>
    <t>54.06.040</t>
  </si>
  <si>
    <t>Guia pré-moldada reta tipo PMSP 100 - fck 25 MPa</t>
  </si>
  <si>
    <t>Sem desenho</t>
  </si>
  <si>
    <t>Mourão de eucalipto tratado de  Ø 10 a 12 de 2m</t>
  </si>
  <si>
    <t>32.15.260</t>
  </si>
  <si>
    <t>Impermeabilização em manta asfáltica tipo III-B, espessura de 3mm, face exposta em geotêxtil</t>
  </si>
  <si>
    <t>34.01.010</t>
  </si>
  <si>
    <t>Solo - Terra vegetal</t>
  </si>
  <si>
    <t>agulhas de vergalhão de aço 3/8" galvanizado 80 cm para  fixação (1 Barra)</t>
  </si>
  <si>
    <t>Não pode sem espaçamento</t>
  </si>
  <si>
    <t>Guarda corpo em estrutura de madeira roliça tratada com corrimão duplo em madeira (por metro linear)</t>
  </si>
  <si>
    <t>Igual ao OC13</t>
  </si>
  <si>
    <t>Guia balizadora em madeira maciça tratada (por metro linear)</t>
  </si>
  <si>
    <t>Mourão de eucalipto tratado de Ø 12 a 15 cm de 1m</t>
  </si>
  <si>
    <t>Bancos em madeira maciça tratada</t>
  </si>
  <si>
    <t>Pilar de sustentação da passarela em madeira roliça tratada dn 25cm (por metro linear de trilha)</t>
  </si>
  <si>
    <t>Mourão de eucalipto tratado de Ø 20 a 25 de 4 m</t>
  </si>
  <si>
    <t>Piso regularizado, compactado e impermeabilizado (trilha adaptada - largura de 1,6 m) - por metro linear</t>
  </si>
  <si>
    <t>32.15.240</t>
  </si>
  <si>
    <t>Impermeabilização com manta asfáltica tipo III, anti raiz, espessura de 4 mm</t>
  </si>
  <si>
    <t>Ponte (3,0 m de largura) por metro linear</t>
  </si>
  <si>
    <t>Mourão de eucalipto tratado de Ø 20 cm para cabeceira de 4m</t>
  </si>
  <si>
    <t xml:space="preserve">Mourão de eucalipto tratado de Ø 25 cm para vigamento de 4m </t>
  </si>
  <si>
    <t>Mourão de eucalipto tratado de Ø 20 cm para pilares 4m</t>
  </si>
  <si>
    <t>madeira de eucalipto tratado 8x20 cm de 3m para barroteamento</t>
  </si>
  <si>
    <t>Mourão de eucalipto tratado de Ø 9 a 12 cm de 2,2 m para corrimão</t>
  </si>
  <si>
    <t>Mourão de eucalipto tratado de Ø 6 a 8 cm</t>
  </si>
  <si>
    <t>Mirante estaiado em Aço Galvanizado</t>
  </si>
  <si>
    <t>mão de obra serralheiro</t>
  </si>
  <si>
    <t>mão de obra pedreiro</t>
  </si>
  <si>
    <t>estrutura metalica em aço</t>
  </si>
  <si>
    <t>Porteira (2 folhas de 1,75m) - por conjunto</t>
  </si>
  <si>
    <t>cj</t>
  </si>
  <si>
    <t>Mourão de eucalipto tratado de Ø  20 cm de 2,5 m</t>
  </si>
  <si>
    <t>madeira de eucalipto tratada 3x20 cm para barroteamento</t>
  </si>
  <si>
    <t>28.20.070</t>
  </si>
  <si>
    <t>Ferragem completa para portão de duas folhas</t>
  </si>
  <si>
    <t>Ponte de Apoio Chapeleta (por unidade)</t>
  </si>
  <si>
    <t>H.08.000.031740</t>
  </si>
  <si>
    <t>chapeleta de inox com anel</t>
  </si>
  <si>
    <t>E.03.000.026513</t>
  </si>
  <si>
    <t>chumbador de 1/2" x 4" de inox</t>
  </si>
  <si>
    <t>Drenagem Superficial Boeiro Diâmetro 80 cm (por metro linear)</t>
  </si>
  <si>
    <t>46.12.100</t>
  </si>
  <si>
    <t>tubo de concreto armado diâmetro de 80 cm</t>
  </si>
  <si>
    <t>17.01.120</t>
  </si>
  <si>
    <t>argamassa de vedação</t>
  </si>
  <si>
    <t>Drenagem Superficial Meia Cana 60 cm (por metro linear)</t>
  </si>
  <si>
    <t>46.12.240</t>
  </si>
  <si>
    <t>meia cana de concreto diâmetro de 60 cm</t>
  </si>
  <si>
    <t>Escavação 1ª Categoria Manual (por volume)</t>
  </si>
  <si>
    <t>07.01.020</t>
  </si>
  <si>
    <t>Escavação e carga mecanizada em solo de 1ª categoria, em campo aberto</t>
  </si>
  <si>
    <t>Compactação Aterro das Cavas (por volume)</t>
  </si>
  <si>
    <t>Ponto - Blinder (mirante) - por área de piso</t>
  </si>
  <si>
    <t>Viga de madeira de eucalipto tratado 6 x 16cm</t>
  </si>
  <si>
    <t xml:space="preserve">Viga de madeira de eucalipto tratado  6 x 12cm </t>
  </si>
  <si>
    <t>Mourão de eucalipto tratado de Ø  12 a 15 cm</t>
  </si>
  <si>
    <t>peça de eucalipto tratado Ø 15 a 20 cm  comp. médio 4,0 m</t>
  </si>
  <si>
    <t>Mourão de eucalipto tratado de Ø  6 a 8 cm</t>
  </si>
  <si>
    <t>madeira de eucalipto citriodora tratada 3x20 cm para barroteamento</t>
  </si>
  <si>
    <t>madeira de eucalipto citriodora tratado 8x20 cm de 3m</t>
  </si>
  <si>
    <t xml:space="preserve">Mourão de eucalipto tratado de  Ø 10 a 12 de 2,20m </t>
  </si>
  <si>
    <t xml:space="preserve">Mourão de eucalipto tratado de  Ø 21 a 25 de 2,0m </t>
  </si>
  <si>
    <t xml:space="preserve">Mourão de eucalipto tratado de Ø 6 a 8 de 3 m. </t>
  </si>
  <si>
    <t>Mourão de eucalipto tratado de Ø 6 a 8 de 4,00m</t>
  </si>
  <si>
    <t xml:space="preserve">Mourão tratado de Ø 15 a 19cm com 0,90m </t>
  </si>
  <si>
    <t>unid</t>
  </si>
  <si>
    <t>Mourão tratado de Ø 15 a 19cm com 2,00m</t>
  </si>
  <si>
    <t xml:space="preserve">Mourão tratado de Ø 20 a 25 cm com 1m </t>
  </si>
  <si>
    <t>Mourão tratado de Ø 20 a 25 cm com 2m</t>
  </si>
  <si>
    <t xml:space="preserve">Mourão tratado de Ø 4 a 6 de 4m. </t>
  </si>
  <si>
    <t>Mourão tratado de Ø 5cm com 0,4 cm</t>
  </si>
  <si>
    <t>Mourão tratado de Ø 6 a 8 cm com 3,00m</t>
  </si>
  <si>
    <t xml:space="preserve">Mourão tratado de Ø 8 a 10cm com 3,00m </t>
  </si>
  <si>
    <t xml:space="preserve">Mourãos de eucalipto tratado de Ø 4 a 6 de 4m. </t>
  </si>
  <si>
    <t xml:space="preserve">Mourãos de eucalipto tratado de Ø 6 a 8 de 3 m. </t>
  </si>
  <si>
    <t xml:space="preserve">Regua de deck de pinus tratado de 3 x 10 de 3m </t>
  </si>
  <si>
    <t>OC11 - PONTE</t>
  </si>
  <si>
    <t>s/cod</t>
  </si>
  <si>
    <t>Marceneiro</t>
  </si>
  <si>
    <t>Ajudante de Marceneiro</t>
  </si>
  <si>
    <t>S/ Cód.</t>
  </si>
  <si>
    <t>Prego tipo ardox c/ cabeça galvanizado ( 19JPx36LP) - Pacote 1kg</t>
  </si>
  <si>
    <t>pc</t>
  </si>
  <si>
    <t>Prego galvanizado c/ cabeça  (26JPx84LP) - Pacote 1kg</t>
  </si>
  <si>
    <t>15.20.020</t>
  </si>
  <si>
    <t>Fornecimento de peças diversas para estrutura em madeira</t>
  </si>
  <si>
    <t>OC 31 - PASSARELA SUSPENSA PARA TRILHA UNIERSAL</t>
  </si>
  <si>
    <t>11.01.170</t>
  </si>
  <si>
    <t>Concreto usinado, fck = 35,0 MPa</t>
  </si>
  <si>
    <t xml:space="preserve">m </t>
  </si>
  <si>
    <t xml:space="preserve">Peça de de madeira  Pinus tratada em autoclave em CCA ou CCB diam 25cm </t>
  </si>
  <si>
    <t>33.05.010</t>
  </si>
  <si>
    <t>Verniz fungicida para madeira</t>
  </si>
  <si>
    <t>OC 1 - Clareamento</t>
  </si>
  <si>
    <t>OC 2 - Regularização e construção de piso</t>
  </si>
  <si>
    <t>M²</t>
  </si>
  <si>
    <t>OC 3 - Regularização de traçado</t>
  </si>
  <si>
    <t>OC 4 - Drenagem longitudinal</t>
  </si>
  <si>
    <t>Ml</t>
  </si>
  <si>
    <t>OC 5 - Degraus e escadas de madeira</t>
  </si>
  <si>
    <t>OC 6 - Degraus de pedra arrumada</t>
  </si>
  <si>
    <t>OC 7 - Estivas</t>
  </si>
  <si>
    <t>OC 8 - Contenção de encostas</t>
  </si>
  <si>
    <t>OC 9 – Guarda - corpo.</t>
  </si>
  <si>
    <t>OC10 - Pinguela</t>
  </si>
  <si>
    <t>OC11 - Ponte pênsil</t>
  </si>
  <si>
    <t>OC12 - Escada vertical</t>
  </si>
  <si>
    <t>OC13 - Corrimão de madeira</t>
  </si>
  <si>
    <t>Painel</t>
  </si>
  <si>
    <t>OC16 - Sinalização indicativa</t>
  </si>
  <si>
    <t>OC17 - Mirante</t>
  </si>
  <si>
    <t>OC18 - Área de descanso com clareamento</t>
  </si>
  <si>
    <t>OC19 - Área de descanso com estrutura</t>
  </si>
  <si>
    <t>OC22 - Fechamento de picada com vegetação</t>
  </si>
  <si>
    <t>Mudas</t>
  </si>
  <si>
    <t>OC24 - Trilha suspensa</t>
  </si>
  <si>
    <t>OC31 – Passarela suspensa</t>
  </si>
  <si>
    <t>qtde</t>
  </si>
  <si>
    <t>total</t>
  </si>
  <si>
    <t>INTERVENÇÃO</t>
  </si>
  <si>
    <t>ML</t>
  </si>
  <si>
    <t>OC23 - Deck de madeira</t>
  </si>
  <si>
    <t>TRILHA PEDRA DO NAVIO</t>
  </si>
  <si>
    <t>PONTO</t>
  </si>
  <si>
    <t>COORDENADA</t>
  </si>
  <si>
    <t>UNIDADE</t>
  </si>
  <si>
    <t>QTDE</t>
  </si>
  <si>
    <t>Lat. 23º32.202'S</t>
  </si>
  <si>
    <t>Lon. 45º03.744'O</t>
  </si>
  <si>
    <t>PONTE</t>
  </si>
  <si>
    <t>M</t>
  </si>
  <si>
    <t>Lat. 23º32.196'S</t>
  </si>
  <si>
    <t>Lon. 45º03.699'O</t>
  </si>
  <si>
    <t>DEGRAU DE MADEIRA</t>
  </si>
  <si>
    <t>Lat. 23º32.134'S</t>
  </si>
  <si>
    <t>Lon. 45º03.674'O</t>
  </si>
  <si>
    <t>GUARDA CORPO</t>
  </si>
  <si>
    <t>Lat. 23º32'6.22"S</t>
  </si>
  <si>
    <t>Lon. 45º3'40.46"O</t>
  </si>
  <si>
    <t>TRILHA SUSPENSA</t>
  </si>
  <si>
    <t>Lat. 23º32'5.96"S</t>
  </si>
  <si>
    <t>Lon. 45º3'40.25"O</t>
  </si>
  <si>
    <t>DRENAGEM</t>
  </si>
  <si>
    <t>Lat. 23º32'4.65"S</t>
  </si>
  <si>
    <t>Lon. 45º3'38.74"O</t>
  </si>
  <si>
    <t>Lat. 23º32'4.61"S</t>
  </si>
  <si>
    <t>Lon. 45º3'39.02"O</t>
  </si>
  <si>
    <t>Lat. 23º32'3.55"S</t>
  </si>
  <si>
    <t>Lon. 45º3'38.22"O</t>
  </si>
  <si>
    <t>Lat. 23º32'3.71"S</t>
  </si>
  <si>
    <t>Lon. 45º3'38.24"O</t>
  </si>
  <si>
    <t>MIRANTE</t>
  </si>
  <si>
    <t>UN</t>
  </si>
  <si>
    <t>Lat. 23º32'2.73"S</t>
  </si>
  <si>
    <t>Lon. 45º3'37.48"O</t>
  </si>
  <si>
    <t>Lat. 23º32'2.74"S</t>
  </si>
  <si>
    <t>Lon. 45º3'37.50"O</t>
  </si>
  <si>
    <t>ESCADA</t>
  </si>
  <si>
    <t>CORRIMÃO</t>
  </si>
  <si>
    <t>Lat. 23º32'0.84"S</t>
  </si>
  <si>
    <t>Lon. 45º3'37.57"O</t>
  </si>
  <si>
    <t>Lat. 23º32'0.23"S</t>
  </si>
  <si>
    <t>Lon. 45º3'37.79"O</t>
  </si>
  <si>
    <t>Lat. 23º31'59.64"S</t>
  </si>
  <si>
    <t>Lon. 45º3'37.66"O</t>
  </si>
  <si>
    <t>Lat. 23º31'57.33"S</t>
  </si>
  <si>
    <t>Lon. 45º3'37.61"O</t>
  </si>
  <si>
    <t xml:space="preserve">MESA </t>
  </si>
  <si>
    <t>BANCOS</t>
  </si>
  <si>
    <t>PLACA</t>
  </si>
  <si>
    <t>Lon. 45º3'37.86"O</t>
  </si>
  <si>
    <t>Lat. 23º31'56.99 "S</t>
  </si>
  <si>
    <t>Lon. 45º3'37.77"O</t>
  </si>
  <si>
    <t>DRENAGEM COM MANILHA</t>
  </si>
  <si>
    <t>Lat. 23º31'56.66"S</t>
  </si>
  <si>
    <t>Lon. 45º3'37.80"O</t>
  </si>
  <si>
    <t>DECK SUSPENSO</t>
  </si>
  <si>
    <t>Lat. 23º31'55.91"S</t>
  </si>
  <si>
    <t>Lon. 45º3'38.25"O</t>
  </si>
  <si>
    <t>Lat. 23º31'55.63"S</t>
  </si>
  <si>
    <t>Lon. 45º3'38.56"O</t>
  </si>
  <si>
    <t>Lat. 23º31'54.78"S</t>
  </si>
  <si>
    <t>Lon. 45º3'38.89"O</t>
  </si>
  <si>
    <t>Lat. 23º31'53.42"S</t>
  </si>
  <si>
    <t>Lon. 45º3'38.49"O</t>
  </si>
  <si>
    <t>LIMPEZA E CONTENÇÃO</t>
  </si>
  <si>
    <t>Lat. 23º31'53.27"S</t>
  </si>
  <si>
    <t>Lon. 45º3'38.75"O</t>
  </si>
  <si>
    <t>Lat. 23º31'53.04"S</t>
  </si>
  <si>
    <t>Lon. 45º3'38.13"O</t>
  </si>
  <si>
    <t>Lat. 23º31'51.07"S</t>
  </si>
  <si>
    <t>Lon. 45º3'37.92"O</t>
  </si>
  <si>
    <t>Lat. 23º31'49.88"S</t>
  </si>
  <si>
    <t>Lon. 45º3'38.04"O</t>
  </si>
  <si>
    <t>Lat. 23º31'49.16"S</t>
  </si>
  <si>
    <t>Lon. 45º3'38.06"O</t>
  </si>
  <si>
    <t>Lat. 23º31'46.98"S</t>
  </si>
  <si>
    <t>Lon. 45º3'37.58"O</t>
  </si>
  <si>
    <t>Lat. 23º31'46.58"S</t>
  </si>
  <si>
    <t>Lat. 23º31'46.14"S</t>
  </si>
  <si>
    <t>Lon. 45º3'37.17"O</t>
  </si>
  <si>
    <t>Lat. 23º31'44.63"S</t>
  </si>
  <si>
    <t>Lon. 45º3'36.03"O</t>
  </si>
  <si>
    <t>Lat. 23º31'44.14"S</t>
  </si>
  <si>
    <t>Lon. 45º3'35.79"O</t>
  </si>
  <si>
    <t>Lat. 23º31'42.25"S</t>
  </si>
  <si>
    <t>Lon. 45º3'31.01"O</t>
  </si>
  <si>
    <t>ZIGUEZAGUE</t>
  </si>
  <si>
    <t>Lat. 23º31'44.66"S</t>
  </si>
  <si>
    <t>Lon. 45º3'28.88"O</t>
  </si>
  <si>
    <t>Lat. 23º31'44.64"S</t>
  </si>
  <si>
    <t>Lon. 45º3'27.37"O</t>
  </si>
  <si>
    <t>Lat. 23º31'45.23"S</t>
  </si>
  <si>
    <t>Lon. 45º3'26.70"O</t>
  </si>
  <si>
    <t>Lat. 23º31'45.14"S</t>
  </si>
  <si>
    <t>Lon. 45º3'26.06"O</t>
  </si>
  <si>
    <t>Lat. 23º31'45.33"S</t>
  </si>
  <si>
    <t>Lon. 45º3'25.68"O</t>
  </si>
  <si>
    <t>Lat. 23º31'45.21"S</t>
  </si>
  <si>
    <t>Lon. 45º3'24.53"O</t>
  </si>
  <si>
    <t>Lat. 23º31'44.93"S</t>
  </si>
  <si>
    <t>Lon. 45º3'23.93"O</t>
  </si>
  <si>
    <t>Lat. 23º31'44.80"S</t>
  </si>
  <si>
    <t>Lon. 45º3'23.27"O</t>
  </si>
  <si>
    <t>CONTENÇÃO</t>
  </si>
  <si>
    <t>Lon. 45º3'22.45"O</t>
  </si>
  <si>
    <t>Lat. 23º31'45.76"S</t>
  </si>
  <si>
    <t>Lon. 45º3'22.74"O</t>
  </si>
  <si>
    <t>Lat. 23º31'45.94"S</t>
  </si>
  <si>
    <t>Lon. 45º3'20.29"O</t>
  </si>
  <si>
    <t>Lat. 23º31'45.59"S</t>
  </si>
  <si>
    <t>Lon. 45º3'18.53"O</t>
  </si>
  <si>
    <t>Lat. 23º31'41.17"S</t>
  </si>
  <si>
    <t>Lon. 45º3'15.36"O</t>
  </si>
  <si>
    <t>PONTOS A SEREM DEFINIDOS</t>
  </si>
  <si>
    <t>PLACA INDICATIVA</t>
  </si>
  <si>
    <t>PLACA INTERPRETATIVA</t>
  </si>
  <si>
    <t>OC15 - Sinalização interpretativa</t>
  </si>
  <si>
    <t>TOTAL</t>
  </si>
  <si>
    <t>Serviços</t>
  </si>
  <si>
    <t>01</t>
  </si>
  <si>
    <t>02</t>
  </si>
  <si>
    <t>03</t>
  </si>
  <si>
    <t>04</t>
  </si>
  <si>
    <t>Valor R$</t>
  </si>
  <si>
    <t>MESES</t>
  </si>
  <si>
    <t>05</t>
  </si>
  <si>
    <t>06</t>
  </si>
  <si>
    <t>Placa de identificação para obra</t>
  </si>
  <si>
    <t>Construção provisória em madeira - fornecimento e montagem</t>
  </si>
  <si>
    <t>Banheiro químico, modelo Standard, com manutenção conforme exigências da CETESB</t>
  </si>
  <si>
    <t>unxmês</t>
  </si>
  <si>
    <t>Desmobilização de construção provisória</t>
  </si>
  <si>
    <t>SERVIÇOS INICIAIS E PROJETOS</t>
  </si>
  <si>
    <t>Projeto executivo de estrutura em formato A1</t>
  </si>
  <si>
    <t>Projeto executivo de instalações hidráulicas em formato A1</t>
  </si>
  <si>
    <t>Projeto executivo de arquitetura em formato A1</t>
  </si>
  <si>
    <t>,</t>
  </si>
  <si>
    <t>Aquisição de madeira - TdR  separado</t>
  </si>
  <si>
    <t>BDI 30%</t>
  </si>
  <si>
    <t>ADMINISTRAÇÃO LOCAL 10%</t>
  </si>
  <si>
    <t>TOTAL COM ADM. E BDI</t>
  </si>
  <si>
    <t>AMINISTRAÇÃO LOCAL 10%</t>
  </si>
  <si>
    <t>ADM.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</si>
</sst>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cofont Vera Sans"/>
      <family val="2"/>
    </font>
    <font>
      <sz val="11"/>
      <color indexed="8"/>
      <name val="Ecofont Vera Sans"/>
      <family val="2"/>
    </font>
    <font>
      <sz val="10"/>
      <name val="Courier"/>
      <family val="3"/>
    </font>
    <font>
      <sz val="11"/>
      <name val="Ecofont Vera Sans"/>
      <family val="2"/>
    </font>
    <font>
      <sz val="11"/>
      <color indexed="8"/>
      <name val="Calibri"/>
      <family val="2"/>
      <scheme val="minor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b/>
      <sz val="11"/>
      <color indexed="8"/>
      <name val="Ecofont Vera Sans"/>
      <family val="2"/>
    </font>
    <font>
      <sz val="11"/>
      <color rgb="FF000000"/>
      <name val="Ecofont Vera Sans"/>
      <family val="2"/>
    </font>
    <font>
      <vertAlign val="superscript"/>
      <sz val="11"/>
      <color theme="1"/>
      <name val="Ecofont Vera Sans"/>
      <family val="2"/>
    </font>
    <font>
      <b/>
      <vertAlign val="superscript"/>
      <sz val="11"/>
      <name val="Ecofont Vera Sans"/>
      <family val="2"/>
    </font>
    <font>
      <sz val="11"/>
      <color rgb="FFFF0000"/>
      <name val="Ecofont Vera Sans"/>
      <family val="2"/>
    </font>
    <font>
      <b/>
      <i/>
      <sz val="11"/>
      <name val="Ecofont Vera Sans"/>
      <family val="2"/>
    </font>
    <font>
      <b/>
      <sz val="11"/>
      <color rgb="FFFF0000"/>
      <name val="Ecofont Vera Sans"/>
      <family val="2"/>
    </font>
    <font>
      <b/>
      <sz val="11"/>
      <color theme="1"/>
      <name val="Ecofont Vera Sans"/>
      <family val="2"/>
    </font>
    <font>
      <b/>
      <sz val="11"/>
      <color rgb="FF000000"/>
      <name val="Ecofont Vera Sans"/>
      <family val="2"/>
    </font>
    <font>
      <sz val="12"/>
      <color theme="1"/>
      <name val="Ecofont Vera Sans"/>
      <family val="2"/>
    </font>
    <font>
      <b/>
      <sz val="12"/>
      <color theme="1"/>
      <name val="Ecofont Vera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69D18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43" fontId="8" fillId="4" borderId="24" xfId="0" applyNumberFormat="1" applyFont="1" applyFill="1" applyBorder="1" applyAlignment="1">
      <alignment horizontal="center" vertical="center" wrapText="1"/>
    </xf>
    <xf numFmtId="43" fontId="8" fillId="4" borderId="24" xfId="0" applyNumberFormat="1" applyFont="1" applyFill="1" applyBorder="1" applyAlignment="1">
      <alignment horizontal="center" vertical="center"/>
    </xf>
    <xf numFmtId="43" fontId="8" fillId="4" borderId="25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43" fontId="8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3" fontId="8" fillId="3" borderId="3" xfId="0" applyNumberFormat="1" applyFont="1" applyFill="1" applyBorder="1" applyAlignment="1">
      <alignment horizontal="right" vertical="center" wrapText="1"/>
    </xf>
    <xf numFmtId="43" fontId="8" fillId="3" borderId="26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43" fontId="10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right" vertical="center" wrapText="1"/>
    </xf>
    <xf numFmtId="43" fontId="10" fillId="3" borderId="5" xfId="1" applyNumberFormat="1" applyFont="1" applyFill="1" applyBorder="1" applyAlignment="1">
      <alignment horizontal="right" vertical="center" wrapText="1"/>
    </xf>
    <xf numFmtId="43" fontId="10" fillId="3" borderId="27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3" fontId="7" fillId="0" borderId="0" xfId="0" applyNumberFormat="1" applyFont="1" applyAlignment="1">
      <alignment horizontal="center" vertical="center" wrapText="1"/>
    </xf>
    <xf numFmtId="43" fontId="7" fillId="0" borderId="0" xfId="0" applyNumberFormat="1" applyFont="1" applyAlignment="1">
      <alignment vertical="center" wrapText="1"/>
    </xf>
    <xf numFmtId="43" fontId="8" fillId="3" borderId="3" xfId="1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4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3" fontId="10" fillId="3" borderId="4" xfId="0" applyNumberFormat="1" applyFont="1" applyFill="1" applyBorder="1" applyAlignment="1">
      <alignment horizontal="right" vertical="center" wrapText="1"/>
    </xf>
    <xf numFmtId="43" fontId="7" fillId="3" borderId="4" xfId="1" applyNumberFormat="1" applyFont="1" applyFill="1" applyBorder="1" applyAlignment="1">
      <alignment horizontal="right" vertical="center" wrapText="1"/>
    </xf>
    <xf numFmtId="43" fontId="7" fillId="3" borderId="28" xfId="1" applyNumberFormat="1" applyFont="1" applyFill="1" applyBorder="1" applyAlignment="1">
      <alignment horizontal="right" vertical="center" wrapText="1"/>
    </xf>
    <xf numFmtId="43" fontId="3" fillId="3" borderId="4" xfId="3" applyNumberFormat="1" applyFont="1" applyFill="1" applyBorder="1" applyAlignment="1">
      <alignment horizontal="right" vertical="center"/>
    </xf>
    <xf numFmtId="2" fontId="3" fillId="3" borderId="8" xfId="4" applyNumberFormat="1" applyFont="1" applyFill="1" applyBorder="1" applyAlignment="1">
      <alignment horizontal="center" vertical="center"/>
    </xf>
    <xf numFmtId="2" fontId="3" fillId="3" borderId="5" xfId="4" applyNumberFormat="1" applyFont="1" applyFill="1" applyBorder="1" applyAlignment="1">
      <alignment horizontal="left" vertical="center" wrapText="1"/>
    </xf>
    <xf numFmtId="43" fontId="3" fillId="3" borderId="5" xfId="4" applyNumberFormat="1" applyFont="1" applyFill="1" applyBorder="1" applyAlignment="1">
      <alignment horizontal="center" vertical="center"/>
    </xf>
    <xf numFmtId="2" fontId="3" fillId="3" borderId="5" xfId="4" applyNumberFormat="1" applyFont="1" applyFill="1" applyBorder="1" applyAlignment="1">
      <alignment horizontal="center" vertical="center"/>
    </xf>
    <xf numFmtId="43" fontId="3" fillId="3" borderId="5" xfId="3" applyNumberFormat="1" applyFont="1" applyFill="1" applyBorder="1" applyAlignment="1">
      <alignment horizontal="right" vertical="center"/>
    </xf>
    <xf numFmtId="43" fontId="7" fillId="3" borderId="5" xfId="1" applyNumberFormat="1" applyFont="1" applyFill="1" applyBorder="1" applyAlignment="1">
      <alignment horizontal="right" vertical="center" wrapText="1"/>
    </xf>
    <xf numFmtId="43" fontId="7" fillId="3" borderId="27" xfId="1" applyNumberFormat="1" applyFont="1" applyFill="1" applyBorder="1" applyAlignment="1">
      <alignment horizontal="right" vertical="center" wrapText="1"/>
    </xf>
    <xf numFmtId="2" fontId="3" fillId="3" borderId="7" xfId="4" applyNumberFormat="1" applyFont="1" applyFill="1" applyBorder="1" applyAlignment="1">
      <alignment horizontal="center" vertical="center"/>
    </xf>
    <xf numFmtId="2" fontId="3" fillId="3" borderId="4" xfId="4" applyNumberFormat="1" applyFont="1" applyFill="1" applyBorder="1" applyAlignment="1">
      <alignment horizontal="left" vertical="center" wrapText="1"/>
    </xf>
    <xf numFmtId="43" fontId="3" fillId="3" borderId="4" xfId="4" applyNumberFormat="1" applyFont="1" applyFill="1" applyBorder="1" applyAlignment="1">
      <alignment horizontal="center" vertical="center"/>
    </xf>
    <xf numFmtId="2" fontId="3" fillId="3" borderId="4" xfId="4" applyNumberFormat="1" applyFont="1" applyFill="1" applyBorder="1" applyAlignment="1">
      <alignment horizontal="center" vertical="center"/>
    </xf>
    <xf numFmtId="2" fontId="3" fillId="3" borderId="5" xfId="4" applyNumberFormat="1" applyFont="1" applyFill="1" applyBorder="1" applyAlignment="1">
      <alignment vertical="center" wrapText="1"/>
    </xf>
    <xf numFmtId="43" fontId="7" fillId="3" borderId="27" xfId="0" applyNumberFormat="1" applyFont="1" applyFill="1" applyBorder="1" applyAlignment="1">
      <alignment horizontal="right" vertical="center" wrapText="1"/>
    </xf>
    <xf numFmtId="2" fontId="5" fillId="3" borderId="7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43" fontId="5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right" vertical="center" wrapText="1"/>
    </xf>
    <xf numFmtId="43" fontId="5" fillId="3" borderId="4" xfId="1" applyNumberFormat="1" applyFont="1" applyFill="1" applyBorder="1" applyAlignment="1">
      <alignment horizontal="right" vertical="center" wrapText="1"/>
    </xf>
    <xf numFmtId="43" fontId="5" fillId="3" borderId="28" xfId="1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vertical="center" wrapText="1"/>
    </xf>
    <xf numFmtId="43" fontId="7" fillId="3" borderId="4" xfId="0" applyNumberFormat="1" applyFont="1" applyFill="1" applyBorder="1" applyAlignment="1">
      <alignment horizontal="right" vertical="center" wrapText="1"/>
    </xf>
    <xf numFmtId="43" fontId="10" fillId="3" borderId="28" xfId="1" applyNumberFormat="1" applyFont="1" applyFill="1" applyBorder="1" applyAlignment="1">
      <alignment horizontal="right" vertical="center" wrapText="1"/>
    </xf>
    <xf numFmtId="43" fontId="5" fillId="3" borderId="4" xfId="0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43" fontId="5" fillId="3" borderId="5" xfId="0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43" fontId="7" fillId="3" borderId="5" xfId="0" applyNumberFormat="1" applyFont="1" applyFill="1" applyBorder="1" applyAlignment="1">
      <alignment horizontal="right" vertical="center" wrapText="1"/>
    </xf>
    <xf numFmtId="43" fontId="5" fillId="3" borderId="5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3" fontId="8" fillId="3" borderId="26" xfId="0" applyNumberFormat="1" applyFont="1" applyFill="1" applyBorder="1" applyAlignment="1">
      <alignment horizontal="right" vertical="center" wrapText="1"/>
    </xf>
    <xf numFmtId="43" fontId="5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3" fontId="7" fillId="0" borderId="0" xfId="0" applyNumberFormat="1" applyFont="1" applyBorder="1" applyAlignment="1">
      <alignment vertical="center" wrapText="1"/>
    </xf>
    <xf numFmtId="43" fontId="13" fillId="3" borderId="4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4" fontId="5" fillId="3" borderId="4" xfId="0" quotePrefix="1" applyNumberFormat="1" applyFont="1" applyFill="1" applyBorder="1" applyAlignment="1">
      <alignment horizontal="left" vertical="center" wrapText="1"/>
    </xf>
    <xf numFmtId="43" fontId="3" fillId="3" borderId="4" xfId="1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43" fontId="3" fillId="3" borderId="4" xfId="0" applyNumberFormat="1" applyFont="1" applyFill="1" applyBorder="1" applyAlignment="1">
      <alignment horizontal="right" vertical="center"/>
    </xf>
    <xf numFmtId="2" fontId="3" fillId="3" borderId="4" xfId="4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7" fillId="0" borderId="0" xfId="0" applyNumberFormat="1" applyFont="1" applyFill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 applyProtection="1">
      <alignment horizontal="left" vertical="center" wrapText="1"/>
    </xf>
    <xf numFmtId="2" fontId="2" fillId="3" borderId="4" xfId="0" applyNumberFormat="1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 applyProtection="1">
      <alignment horizontal="left" vertical="center" wrapText="1"/>
    </xf>
    <xf numFmtId="2" fontId="3" fillId="3" borderId="4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left" vertical="center" wrapText="1"/>
    </xf>
    <xf numFmtId="2" fontId="3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3" fillId="0" borderId="0" xfId="3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right" vertical="center" wrapText="1"/>
    </xf>
    <xf numFmtId="43" fontId="10" fillId="0" borderId="0" xfId="1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5" xfId="0" applyNumberFormat="1" applyFont="1" applyFill="1" applyBorder="1" applyAlignment="1">
      <alignment horizontal="right" vertical="center" wrapText="1"/>
    </xf>
    <xf numFmtId="43" fontId="5" fillId="3" borderId="27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13" fillId="3" borderId="5" xfId="3" applyNumberFormat="1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3" fontId="3" fillId="3" borderId="5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" fontId="5" fillId="3" borderId="5" xfId="0" quotePrefix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0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3" fontId="8" fillId="3" borderId="3" xfId="1" applyNumberFormat="1" applyFont="1" applyFill="1" applyBorder="1" applyAlignment="1">
      <alignment horizontal="right" vertical="center" wrapText="1"/>
    </xf>
    <xf numFmtId="2" fontId="5" fillId="3" borderId="30" xfId="0" applyNumberFormat="1" applyFont="1" applyFill="1" applyBorder="1" applyAlignment="1">
      <alignment horizontal="center" vertical="center"/>
    </xf>
    <xf numFmtId="2" fontId="5" fillId="3" borderId="3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vertical="center" wrapText="1"/>
    </xf>
    <xf numFmtId="43" fontId="7" fillId="0" borderId="0" xfId="1" applyNumberFormat="1" applyFont="1" applyFill="1" applyBorder="1" applyAlignment="1">
      <alignment horizontal="center" vertical="center" wrapText="1"/>
    </xf>
    <xf numFmtId="43" fontId="5" fillId="3" borderId="3" xfId="1" applyNumberFormat="1" applyFont="1" applyFill="1" applyBorder="1" applyAlignment="1">
      <alignment horizontal="right" vertical="center" wrapText="1"/>
    </xf>
    <xf numFmtId="43" fontId="17" fillId="3" borderId="26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43" fontId="7" fillId="3" borderId="5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43" fontId="8" fillId="4" borderId="33" xfId="0" applyNumberFormat="1" applyFont="1" applyFill="1" applyBorder="1" applyAlignment="1">
      <alignment horizontal="center" vertical="center" wrapText="1"/>
    </xf>
    <xf numFmtId="43" fontId="8" fillId="4" borderId="33" xfId="0" applyNumberFormat="1" applyFont="1" applyFill="1" applyBorder="1" applyAlignment="1">
      <alignment horizontal="center" vertical="center"/>
    </xf>
    <xf numFmtId="43" fontId="8" fillId="4" borderId="3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3" fontId="5" fillId="3" borderId="3" xfId="1" applyNumberFormat="1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vertical="center" wrapText="1"/>
    </xf>
    <xf numFmtId="43" fontId="10" fillId="3" borderId="26" xfId="1" applyNumberFormat="1" applyFont="1" applyFill="1" applyBorder="1" applyAlignment="1">
      <alignment vertical="center" wrapText="1"/>
    </xf>
    <xf numFmtId="43" fontId="13" fillId="3" borderId="4" xfId="0" applyNumberFormat="1" applyFont="1" applyFill="1" applyBorder="1" applyAlignment="1">
      <alignment vertical="center" wrapText="1"/>
    </xf>
    <xf numFmtId="43" fontId="10" fillId="3" borderId="28" xfId="1" applyNumberFormat="1" applyFont="1" applyFill="1" applyBorder="1" applyAlignment="1">
      <alignment vertical="center" wrapText="1"/>
    </xf>
    <xf numFmtId="43" fontId="5" fillId="3" borderId="4" xfId="0" applyNumberFormat="1" applyFont="1" applyFill="1" applyBorder="1" applyAlignment="1">
      <alignment vertical="center" wrapText="1"/>
    </xf>
    <xf numFmtId="43" fontId="5" fillId="3" borderId="28" xfId="1" applyNumberFormat="1" applyFont="1" applyFill="1" applyBorder="1" applyAlignment="1">
      <alignment vertical="center" wrapText="1"/>
    </xf>
    <xf numFmtId="43" fontId="3" fillId="3" borderId="4" xfId="3" applyNumberFormat="1" applyFont="1" applyFill="1" applyBorder="1" applyAlignment="1">
      <alignment vertical="center"/>
    </xf>
    <xf numFmtId="43" fontId="7" fillId="3" borderId="4" xfId="1" applyNumberFormat="1" applyFont="1" applyFill="1" applyBorder="1" applyAlignment="1">
      <alignment vertical="center" wrapText="1"/>
    </xf>
    <xf numFmtId="43" fontId="13" fillId="3" borderId="4" xfId="1" applyNumberFormat="1" applyFont="1" applyFill="1" applyBorder="1" applyAlignment="1">
      <alignment horizontal="right" vertical="center" wrapText="1"/>
    </xf>
    <xf numFmtId="43" fontId="13" fillId="3" borderId="28" xfId="1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center" vertical="center"/>
    </xf>
    <xf numFmtId="43" fontId="7" fillId="3" borderId="4" xfId="0" applyNumberFormat="1" applyFont="1" applyFill="1" applyBorder="1" applyAlignment="1">
      <alignment vertical="center" wrapText="1"/>
    </xf>
    <xf numFmtId="43" fontId="7" fillId="3" borderId="4" xfId="1" applyNumberFormat="1" applyFont="1" applyFill="1" applyBorder="1" applyAlignment="1">
      <alignment horizontal="center" vertical="center" wrapText="1"/>
    </xf>
    <xf numFmtId="43" fontId="7" fillId="3" borderId="28" xfId="1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3" fontId="5" fillId="3" borderId="5" xfId="0" applyNumberFormat="1" applyFont="1" applyFill="1" applyBorder="1" applyAlignment="1">
      <alignment vertical="center" wrapText="1"/>
    </xf>
    <xf numFmtId="43" fontId="7" fillId="3" borderId="5" xfId="1" applyNumberFormat="1" applyFont="1" applyFill="1" applyBorder="1" applyAlignment="1">
      <alignment horizontal="center" vertical="center" wrapText="1"/>
    </xf>
    <xf numFmtId="43" fontId="7" fillId="3" borderId="27" xfId="1" applyNumberFormat="1" applyFont="1" applyFill="1" applyBorder="1" applyAlignment="1">
      <alignment horizontal="center" vertical="center" wrapText="1"/>
    </xf>
    <xf numFmtId="43" fontId="8" fillId="3" borderId="3" xfId="0" applyNumberFormat="1" applyFont="1" applyFill="1" applyBorder="1" applyAlignment="1">
      <alignment vertical="center" wrapText="1"/>
    </xf>
    <xf numFmtId="43" fontId="8" fillId="3" borderId="26" xfId="0" applyNumberFormat="1" applyFont="1" applyFill="1" applyBorder="1" applyAlignment="1">
      <alignment vertical="center" wrapText="1"/>
    </xf>
    <xf numFmtId="43" fontId="3" fillId="3" borderId="36" xfId="0" applyNumberFormat="1" applyFont="1" applyFill="1" applyBorder="1" applyAlignment="1">
      <alignment vertical="center"/>
    </xf>
    <xf numFmtId="43" fontId="3" fillId="3" borderId="35" xfId="0" applyNumberFormat="1" applyFont="1" applyFill="1" applyBorder="1" applyAlignment="1">
      <alignment vertical="center" wrapText="1"/>
    </xf>
    <xf numFmtId="43" fontId="3" fillId="3" borderId="35" xfId="0" applyNumberFormat="1" applyFont="1" applyFill="1" applyBorder="1" applyAlignment="1">
      <alignment vertical="center"/>
    </xf>
    <xf numFmtId="43" fontId="3" fillId="3" borderId="37" xfId="0" applyNumberFormat="1" applyFont="1" applyFill="1" applyBorder="1" applyAlignment="1">
      <alignment vertical="center"/>
    </xf>
    <xf numFmtId="43" fontId="3" fillId="3" borderId="28" xfId="3" applyNumberFormat="1" applyFont="1" applyFill="1" applyBorder="1" applyAlignment="1">
      <alignment vertical="center"/>
    </xf>
    <xf numFmtId="43" fontId="3" fillId="3" borderId="5" xfId="3" applyNumberFormat="1" applyFont="1" applyFill="1" applyBorder="1" applyAlignment="1">
      <alignment vertical="center"/>
    </xf>
    <xf numFmtId="43" fontId="3" fillId="3" borderId="38" xfId="3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justify" wrapText="1"/>
    </xf>
    <xf numFmtId="0" fontId="7" fillId="0" borderId="16" xfId="0" applyFont="1" applyBorder="1" applyAlignment="1">
      <alignment horizont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vertical="center" wrapText="1"/>
    </xf>
    <xf numFmtId="43" fontId="5" fillId="3" borderId="39" xfId="1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43" fontId="5" fillId="3" borderId="39" xfId="0" applyNumberFormat="1" applyFont="1" applyFill="1" applyBorder="1" applyAlignment="1">
      <alignment horizontal="right" vertical="center" wrapText="1"/>
    </xf>
    <xf numFmtId="43" fontId="7" fillId="3" borderId="39" xfId="1" applyNumberFormat="1" applyFont="1" applyFill="1" applyBorder="1" applyAlignment="1">
      <alignment horizontal="right" vertical="center" wrapText="1"/>
    </xf>
    <xf numFmtId="43" fontId="5" fillId="3" borderId="40" xfId="1" applyNumberFormat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/>
    </xf>
    <xf numFmtId="0" fontId="7" fillId="6" borderId="15" xfId="0" applyFont="1" applyFill="1" applyBorder="1" applyAlignment="1">
      <alignment horizontal="justify" wrapText="1"/>
    </xf>
    <xf numFmtId="0" fontId="7" fillId="6" borderId="16" xfId="0" applyFont="1" applyFill="1" applyBorder="1" applyAlignment="1">
      <alignment horizontal="justify" wrapText="1"/>
    </xf>
    <xf numFmtId="0" fontId="7" fillId="0" borderId="19" xfId="0" applyFont="1" applyBorder="1" applyAlignment="1">
      <alignment horizontal="justify" wrapText="1"/>
    </xf>
    <xf numFmtId="0" fontId="7" fillId="0" borderId="16" xfId="0" applyFont="1" applyBorder="1" applyAlignment="1">
      <alignment horizontal="justify" wrapText="1"/>
    </xf>
    <xf numFmtId="0" fontId="18" fillId="0" borderId="41" xfId="0" applyFont="1" applyBorder="1" applyAlignment="1">
      <alignment horizontal="justify" wrapText="1"/>
    </xf>
    <xf numFmtId="0" fontId="18" fillId="0" borderId="42" xfId="0" applyFont="1" applyBorder="1" applyAlignment="1">
      <alignment horizontal="center" wrapText="1"/>
    </xf>
    <xf numFmtId="43" fontId="18" fillId="0" borderId="42" xfId="1" applyFont="1" applyBorder="1" applyAlignment="1">
      <alignment horizontal="right" vertical="center" wrapText="1"/>
    </xf>
    <xf numFmtId="0" fontId="18" fillId="0" borderId="42" xfId="0" applyFont="1" applyBorder="1"/>
    <xf numFmtId="43" fontId="18" fillId="0" borderId="43" xfId="0" applyNumberFormat="1" applyFont="1" applyBorder="1"/>
    <xf numFmtId="0" fontId="18" fillId="0" borderId="44" xfId="0" applyFont="1" applyBorder="1" applyAlignment="1">
      <alignment horizontal="justify" wrapText="1"/>
    </xf>
    <xf numFmtId="0" fontId="18" fillId="0" borderId="45" xfId="0" applyFont="1" applyBorder="1" applyAlignment="1">
      <alignment horizontal="center" wrapText="1"/>
    </xf>
    <xf numFmtId="43" fontId="18" fillId="0" borderId="45" xfId="1" applyFont="1" applyBorder="1" applyAlignment="1">
      <alignment horizontal="right" vertical="center" wrapText="1"/>
    </xf>
    <xf numFmtId="0" fontId="18" fillId="0" borderId="45" xfId="0" applyFont="1" applyBorder="1"/>
    <xf numFmtId="43" fontId="18" fillId="0" borderId="46" xfId="0" applyNumberFormat="1" applyFont="1" applyBorder="1"/>
    <xf numFmtId="0" fontId="18" fillId="0" borderId="47" xfId="0" applyFont="1" applyBorder="1" applyAlignment="1">
      <alignment horizontal="justify" wrapText="1"/>
    </xf>
    <xf numFmtId="0" fontId="18" fillId="0" borderId="48" xfId="0" applyFont="1" applyBorder="1" applyAlignment="1">
      <alignment horizontal="center" wrapText="1"/>
    </xf>
    <xf numFmtId="43" fontId="18" fillId="0" borderId="48" xfId="1" applyFont="1" applyBorder="1" applyAlignment="1">
      <alignment horizontal="right" vertical="center" wrapText="1"/>
    </xf>
    <xf numFmtId="0" fontId="18" fillId="0" borderId="48" xfId="0" applyFont="1" applyBorder="1"/>
    <xf numFmtId="43" fontId="18" fillId="0" borderId="49" xfId="0" applyNumberFormat="1" applyFont="1" applyBorder="1"/>
    <xf numFmtId="43" fontId="18" fillId="7" borderId="18" xfId="0" applyNumberFormat="1" applyFont="1" applyFill="1" applyBorder="1"/>
    <xf numFmtId="43" fontId="18" fillId="7" borderId="21" xfId="0" applyNumberFormat="1" applyFont="1" applyFill="1" applyBorder="1"/>
    <xf numFmtId="43" fontId="19" fillId="8" borderId="20" xfId="0" applyNumberFormat="1" applyFont="1" applyFill="1" applyBorder="1"/>
    <xf numFmtId="0" fontId="8" fillId="9" borderId="53" xfId="0" applyFont="1" applyFill="1" applyBorder="1" applyAlignment="1">
      <alignment horizontal="center" vertical="center"/>
    </xf>
    <xf numFmtId="0" fontId="0" fillId="0" borderId="0" xfId="0" applyFont="1"/>
    <xf numFmtId="43" fontId="8" fillId="0" borderId="6" xfId="1" applyFont="1" applyFill="1" applyBorder="1" applyAlignment="1">
      <alignment vertical="center" wrapText="1"/>
    </xf>
    <xf numFmtId="43" fontId="8" fillId="0" borderId="3" xfId="1" applyFont="1" applyFill="1" applyBorder="1" applyAlignment="1">
      <alignment vertical="center" wrapText="1"/>
    </xf>
    <xf numFmtId="43" fontId="8" fillId="0" borderId="52" xfId="1" applyFont="1" applyFill="1" applyBorder="1" applyAlignment="1">
      <alignment vertical="center" wrapText="1"/>
    </xf>
    <xf numFmtId="43" fontId="8" fillId="0" borderId="26" xfId="1" applyFont="1" applyFill="1" applyBorder="1" applyAlignment="1">
      <alignment vertical="center" wrapText="1"/>
    </xf>
    <xf numFmtId="43" fontId="0" fillId="0" borderId="0" xfId="0" applyNumberFormat="1" applyFont="1"/>
    <xf numFmtId="9" fontId="0" fillId="0" borderId="0" xfId="5" applyFont="1"/>
    <xf numFmtId="43" fontId="8" fillId="0" borderId="7" xfId="1" applyFont="1" applyFill="1" applyBorder="1" applyAlignment="1">
      <alignment vertical="center" wrapText="1"/>
    </xf>
    <xf numFmtId="43" fontId="8" fillId="0" borderId="4" xfId="1" applyFont="1" applyFill="1" applyBorder="1" applyAlignment="1">
      <alignment vertical="center" wrapText="1"/>
    </xf>
    <xf numFmtId="43" fontId="8" fillId="0" borderId="64" xfId="1" applyFont="1" applyFill="1" applyBorder="1" applyAlignment="1">
      <alignment vertical="center" wrapText="1"/>
    </xf>
    <xf numFmtId="43" fontId="8" fillId="0" borderId="28" xfId="1" applyFont="1" applyFill="1" applyBorder="1" applyAlignment="1">
      <alignment vertical="center" wrapText="1"/>
    </xf>
    <xf numFmtId="0" fontId="16" fillId="5" borderId="66" xfId="0" applyFont="1" applyFill="1" applyBorder="1" applyAlignment="1">
      <alignment horizontal="center" wrapText="1"/>
    </xf>
    <xf numFmtId="43" fontId="16" fillId="5" borderId="66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center" wrapText="1"/>
    </xf>
    <xf numFmtId="2" fontId="3" fillId="0" borderId="4" xfId="4" applyNumberFormat="1" applyFont="1" applyBorder="1" applyAlignment="1">
      <alignment horizontal="center" vertical="center"/>
    </xf>
    <xf numFmtId="0" fontId="16" fillId="5" borderId="67" xfId="0" applyFont="1" applyFill="1" applyBorder="1" applyAlignment="1">
      <alignment horizontal="center" wrapText="1"/>
    </xf>
    <xf numFmtId="0" fontId="16" fillId="5" borderId="68" xfId="0" applyFont="1" applyFill="1" applyBorder="1" applyAlignment="1">
      <alignment horizontal="center" wrapText="1"/>
    </xf>
    <xf numFmtId="43" fontId="16" fillId="5" borderId="68" xfId="1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wrapText="1"/>
    </xf>
    <xf numFmtId="43" fontId="16" fillId="5" borderId="70" xfId="0" applyNumberFormat="1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left" vertical="center" wrapText="1"/>
    </xf>
    <xf numFmtId="43" fontId="3" fillId="2" borderId="72" xfId="1" applyFont="1" applyFill="1" applyBorder="1" applyAlignment="1">
      <alignment horizontal="right" vertical="center" wrapText="1"/>
    </xf>
    <xf numFmtId="0" fontId="3" fillId="2" borderId="73" xfId="0" applyFont="1" applyFill="1" applyBorder="1" applyAlignment="1">
      <alignment horizontal="left" vertical="center" wrapText="1"/>
    </xf>
    <xf numFmtId="43" fontId="3" fillId="2" borderId="74" xfId="1" applyFont="1" applyFill="1" applyBorder="1" applyAlignment="1">
      <alignment horizontal="right" vertical="center" wrapText="1"/>
    </xf>
    <xf numFmtId="2" fontId="3" fillId="0" borderId="73" xfId="4" applyNumberFormat="1" applyFont="1" applyBorder="1" applyAlignment="1">
      <alignment vertical="center" wrapText="1"/>
    </xf>
    <xf numFmtId="0" fontId="16" fillId="5" borderId="75" xfId="0" applyFont="1" applyFill="1" applyBorder="1" applyAlignment="1">
      <alignment horizontal="center" wrapText="1"/>
    </xf>
    <xf numFmtId="0" fontId="16" fillId="5" borderId="76" xfId="0" applyFont="1" applyFill="1" applyBorder="1" applyAlignment="1">
      <alignment horizontal="center" wrapText="1"/>
    </xf>
    <xf numFmtId="43" fontId="16" fillId="5" borderId="76" xfId="1" applyFont="1" applyFill="1" applyBorder="1" applyAlignment="1">
      <alignment horizontal="center" vertical="center" wrapText="1"/>
    </xf>
    <xf numFmtId="43" fontId="16" fillId="5" borderId="76" xfId="0" applyNumberFormat="1" applyFont="1" applyFill="1" applyBorder="1" applyAlignment="1">
      <alignment horizontal="center" wrapText="1"/>
    </xf>
    <xf numFmtId="4" fontId="8" fillId="9" borderId="53" xfId="0" applyNumberFormat="1" applyFont="1" applyFill="1" applyBorder="1" applyAlignment="1">
      <alignment horizontal="center" vertical="center"/>
    </xf>
    <xf numFmtId="0" fontId="0" fillId="0" borderId="0" xfId="0" applyFont="1" applyFill="1"/>
    <xf numFmtId="43" fontId="8" fillId="11" borderId="6" xfId="1" applyFont="1" applyFill="1" applyBorder="1" applyAlignment="1">
      <alignment vertical="center" wrapText="1"/>
    </xf>
    <xf numFmtId="43" fontId="8" fillId="11" borderId="3" xfId="1" applyFont="1" applyFill="1" applyBorder="1" applyAlignment="1">
      <alignment vertical="center" wrapText="1"/>
    </xf>
    <xf numFmtId="43" fontId="8" fillId="11" borderId="52" xfId="1" applyFont="1" applyFill="1" applyBorder="1" applyAlignment="1">
      <alignment vertical="center" wrapText="1"/>
    </xf>
    <xf numFmtId="43" fontId="8" fillId="11" borderId="26" xfId="1" applyFont="1" applyFill="1" applyBorder="1" applyAlignment="1">
      <alignment vertical="center" wrapText="1"/>
    </xf>
    <xf numFmtId="43" fontId="8" fillId="11" borderId="7" xfId="1" applyFont="1" applyFill="1" applyBorder="1" applyAlignment="1">
      <alignment vertical="center" wrapText="1"/>
    </xf>
    <xf numFmtId="43" fontId="8" fillId="11" borderId="4" xfId="1" applyFont="1" applyFill="1" applyBorder="1" applyAlignment="1">
      <alignment vertical="center" wrapText="1"/>
    </xf>
    <xf numFmtId="43" fontId="8" fillId="11" borderId="64" xfId="1" applyFont="1" applyFill="1" applyBorder="1" applyAlignment="1">
      <alignment vertical="center" wrapText="1"/>
    </xf>
    <xf numFmtId="43" fontId="8" fillId="11" borderId="28" xfId="1" applyFont="1" applyFill="1" applyBorder="1" applyAlignment="1">
      <alignment vertical="center" wrapText="1"/>
    </xf>
    <xf numFmtId="0" fontId="8" fillId="9" borderId="53" xfId="0" applyFont="1" applyFill="1" applyBorder="1" applyAlignment="1">
      <alignment horizontal="center" vertical="center"/>
    </xf>
    <xf numFmtId="49" fontId="8" fillId="9" borderId="59" xfId="0" applyNumberFormat="1" applyFont="1" applyFill="1" applyBorder="1" applyAlignment="1">
      <alignment horizontal="center" vertical="center"/>
    </xf>
    <xf numFmtId="43" fontId="8" fillId="9" borderId="56" xfId="1" applyFont="1" applyFill="1" applyBorder="1" applyAlignment="1">
      <alignment horizontal="center" vertical="center" wrapText="1"/>
    </xf>
    <xf numFmtId="43" fontId="8" fillId="9" borderId="53" xfId="1" applyFont="1" applyFill="1" applyBorder="1" applyAlignment="1">
      <alignment horizontal="center" vertical="center" wrapText="1"/>
    </xf>
    <xf numFmtId="0" fontId="8" fillId="9" borderId="53" xfId="0" applyFont="1" applyFill="1" applyBorder="1" applyAlignment="1">
      <alignment horizontal="center" vertical="center"/>
    </xf>
    <xf numFmtId="49" fontId="8" fillId="9" borderId="59" xfId="0" applyNumberFormat="1" applyFont="1" applyFill="1" applyBorder="1" applyAlignment="1">
      <alignment horizontal="center" vertical="center"/>
    </xf>
    <xf numFmtId="43" fontId="8" fillId="9" borderId="77" xfId="1" applyFont="1" applyFill="1" applyBorder="1" applyAlignment="1">
      <alignment vertical="center"/>
    </xf>
    <xf numFmtId="43" fontId="8" fillId="9" borderId="45" xfId="1" applyFont="1" applyFill="1" applyBorder="1" applyAlignment="1">
      <alignment vertical="center"/>
    </xf>
    <xf numFmtId="43" fontId="8" fillId="9" borderId="78" xfId="1" applyFont="1" applyFill="1" applyBorder="1" applyAlignment="1">
      <alignment vertical="center"/>
    </xf>
    <xf numFmtId="4" fontId="8" fillId="9" borderId="59" xfId="0" applyNumberFormat="1" applyFont="1" applyFill="1" applyBorder="1" applyAlignment="1">
      <alignment horizontal="center" vertical="center"/>
    </xf>
    <xf numFmtId="4" fontId="8" fillId="9" borderId="89" xfId="0" applyNumberFormat="1" applyFont="1" applyFill="1" applyBorder="1" applyAlignment="1">
      <alignment horizontal="center" vertical="center"/>
    </xf>
    <xf numFmtId="4" fontId="8" fillId="9" borderId="84" xfId="0" applyNumberFormat="1" applyFont="1" applyFill="1" applyBorder="1" applyAlignment="1">
      <alignment horizontal="center" vertical="center"/>
    </xf>
    <xf numFmtId="43" fontId="8" fillId="9" borderId="2" xfId="1" applyFont="1" applyFill="1" applyBorder="1" applyAlignment="1">
      <alignment horizontal="center" vertical="center" wrapText="1"/>
    </xf>
    <xf numFmtId="43" fontId="8" fillId="9" borderId="76" xfId="1" applyFont="1" applyFill="1" applyBorder="1" applyAlignment="1">
      <alignment vertical="center"/>
    </xf>
    <xf numFmtId="0" fontId="8" fillId="9" borderId="62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right"/>
    </xf>
    <xf numFmtId="0" fontId="18" fillId="7" borderId="12" xfId="0" applyFont="1" applyFill="1" applyBorder="1" applyAlignment="1">
      <alignment horizontal="right"/>
    </xf>
    <xf numFmtId="0" fontId="18" fillId="7" borderId="50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right"/>
    </xf>
    <xf numFmtId="0" fontId="19" fillId="8" borderId="13" xfId="0" applyFont="1" applyFill="1" applyBorder="1" applyAlignment="1">
      <alignment horizontal="right"/>
    </xf>
    <xf numFmtId="0" fontId="19" fillId="8" borderId="14" xfId="0" applyFont="1" applyFill="1" applyBorder="1" applyAlignment="1">
      <alignment horizontal="right"/>
    </xf>
    <xf numFmtId="0" fontId="7" fillId="0" borderId="1" xfId="0" applyFont="1" applyBorder="1" applyAlignment="1">
      <alignment horizontal="justify" wrapText="1"/>
    </xf>
    <xf numFmtId="0" fontId="7" fillId="0" borderId="15" xfId="0" applyFont="1" applyBorder="1" applyAlignment="1">
      <alignment horizontal="justify" wrapText="1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6" fillId="6" borderId="9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43" fontId="8" fillId="9" borderId="64" xfId="0" applyNumberFormat="1" applyFont="1" applyFill="1" applyBorder="1" applyAlignment="1">
      <alignment vertical="center" wrapText="1"/>
    </xf>
    <xf numFmtId="0" fontId="8" fillId="9" borderId="62" xfId="0" applyFont="1" applyFill="1" applyBorder="1" applyAlignment="1">
      <alignment vertical="center" wrapText="1"/>
    </xf>
    <xf numFmtId="0" fontId="8" fillId="9" borderId="65" xfId="0" applyFont="1" applyFill="1" applyBorder="1" applyAlignment="1">
      <alignment vertical="center" wrapText="1"/>
    </xf>
    <xf numFmtId="43" fontId="8" fillId="10" borderId="86" xfId="1" applyFont="1" applyFill="1" applyBorder="1" applyAlignment="1">
      <alignment horizontal="center" vertical="center" wrapText="1"/>
    </xf>
    <xf numFmtId="43" fontId="8" fillId="10" borderId="87" xfId="1" applyFont="1" applyFill="1" applyBorder="1" applyAlignment="1">
      <alignment horizontal="center" vertical="center" wrapText="1"/>
    </xf>
    <xf numFmtId="43" fontId="8" fillId="10" borderId="81" xfId="1" applyFont="1" applyFill="1" applyBorder="1" applyAlignment="1">
      <alignment horizontal="center" vertical="center" wrapText="1"/>
    </xf>
    <xf numFmtId="43" fontId="8" fillId="10" borderId="82" xfId="1" applyFont="1" applyFill="1" applyBorder="1" applyAlignment="1">
      <alignment horizontal="center" vertical="center" wrapText="1"/>
    </xf>
    <xf numFmtId="43" fontId="8" fillId="10" borderId="83" xfId="1" applyFont="1" applyFill="1" applyBorder="1" applyAlignment="1">
      <alignment horizontal="center" vertical="center" wrapText="1"/>
    </xf>
    <xf numFmtId="43" fontId="8" fillId="10" borderId="84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43" fontId="8" fillId="0" borderId="61" xfId="1" applyFont="1" applyFill="1" applyBorder="1" applyAlignment="1">
      <alignment vertical="center" wrapText="1"/>
    </xf>
    <xf numFmtId="43" fontId="8" fillId="0" borderId="62" xfId="1" applyFont="1" applyFill="1" applyBorder="1" applyAlignment="1">
      <alignment vertical="center" wrapText="1"/>
    </xf>
    <xf numFmtId="43" fontId="8" fillId="0" borderId="63" xfId="1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vertical="center" wrapText="1"/>
    </xf>
    <xf numFmtId="43" fontId="8" fillId="0" borderId="4" xfId="1" applyFont="1" applyFill="1" applyBorder="1" applyAlignment="1">
      <alignment vertical="center" wrapText="1"/>
    </xf>
    <xf numFmtId="43" fontId="8" fillId="0" borderId="64" xfId="1" applyFont="1" applyFill="1" applyBorder="1" applyAlignment="1">
      <alignment vertical="center" wrapText="1"/>
    </xf>
    <xf numFmtId="43" fontId="8" fillId="0" borderId="28" xfId="1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/>
    </xf>
    <xf numFmtId="49" fontId="8" fillId="9" borderId="55" xfId="0" applyNumberFormat="1" applyFont="1" applyFill="1" applyBorder="1" applyAlignment="1">
      <alignment horizontal="center" vertical="center"/>
    </xf>
    <xf numFmtId="49" fontId="8" fillId="9" borderId="56" xfId="0" applyNumberFormat="1" applyFont="1" applyFill="1" applyBorder="1" applyAlignment="1">
      <alignment horizontal="center" vertical="center"/>
    </xf>
    <xf numFmtId="49" fontId="8" fillId="9" borderId="54" xfId="0" applyNumberFormat="1" applyFont="1" applyFill="1" applyBorder="1" applyAlignment="1">
      <alignment horizontal="center" vertical="center"/>
    </xf>
    <xf numFmtId="49" fontId="8" fillId="9" borderId="57" xfId="0" applyNumberFormat="1" applyFont="1" applyFill="1" applyBorder="1" applyAlignment="1">
      <alignment horizontal="center" vertical="center"/>
    </xf>
    <xf numFmtId="49" fontId="8" fillId="9" borderId="58" xfId="0" applyNumberFormat="1" applyFont="1" applyFill="1" applyBorder="1" applyAlignment="1">
      <alignment horizontal="center" vertical="center"/>
    </xf>
    <xf numFmtId="49" fontId="8" fillId="9" borderId="59" xfId="0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 wrapText="1"/>
    </xf>
    <xf numFmtId="43" fontId="8" fillId="0" borderId="5" xfId="1" applyFont="1" applyFill="1" applyBorder="1" applyAlignment="1">
      <alignment vertical="center" wrapText="1"/>
    </xf>
    <xf numFmtId="43" fontId="8" fillId="0" borderId="55" xfId="1" applyFont="1" applyFill="1" applyBorder="1" applyAlignment="1">
      <alignment vertical="center" wrapText="1"/>
    </xf>
    <xf numFmtId="43" fontId="8" fillId="0" borderId="27" xfId="1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43" fontId="8" fillId="9" borderId="3" xfId="1" applyFont="1" applyFill="1" applyBorder="1" applyAlignment="1">
      <alignment vertical="center" wrapText="1"/>
    </xf>
    <xf numFmtId="43" fontId="8" fillId="9" borderId="52" xfId="1" applyFont="1" applyFill="1" applyBorder="1" applyAlignment="1">
      <alignment horizontal="center" vertical="center" wrapText="1"/>
    </xf>
    <xf numFmtId="43" fontId="8" fillId="9" borderId="53" xfId="1" applyFont="1" applyFill="1" applyBorder="1" applyAlignment="1">
      <alignment horizontal="center" vertical="center" wrapText="1"/>
    </xf>
    <xf numFmtId="43" fontId="8" fillId="9" borderId="51" xfId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43" fontId="8" fillId="9" borderId="55" xfId="1" applyFont="1" applyFill="1" applyBorder="1" applyAlignment="1">
      <alignment horizontal="center" vertical="center" wrapText="1"/>
    </xf>
    <xf numFmtId="43" fontId="8" fillId="9" borderId="56" xfId="1" applyFont="1" applyFill="1" applyBorder="1" applyAlignment="1">
      <alignment horizontal="center" vertical="center" wrapText="1"/>
    </xf>
    <xf numFmtId="43" fontId="8" fillId="9" borderId="54" xfId="1" applyFont="1" applyFill="1" applyBorder="1" applyAlignment="1">
      <alignment horizontal="center" vertical="center" wrapText="1"/>
    </xf>
    <xf numFmtId="43" fontId="8" fillId="9" borderId="5" xfId="1" applyFont="1" applyFill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/>
    </xf>
    <xf numFmtId="43" fontId="8" fillId="10" borderId="79" xfId="1" applyFont="1" applyFill="1" applyBorder="1" applyAlignment="1">
      <alignment horizontal="center" vertical="center" wrapText="1"/>
    </xf>
    <xf numFmtId="43" fontId="8" fillId="10" borderId="80" xfId="1" applyFont="1" applyFill="1" applyBorder="1" applyAlignment="1">
      <alignment horizontal="center" vertical="center" wrapText="1"/>
    </xf>
    <xf numFmtId="43" fontId="8" fillId="10" borderId="85" xfId="1" applyFont="1" applyFill="1" applyBorder="1" applyAlignment="1">
      <alignment horizontal="center" vertical="center" wrapText="1"/>
    </xf>
    <xf numFmtId="43" fontId="8" fillId="10" borderId="38" xfId="1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43" fontId="8" fillId="9" borderId="33" xfId="1" applyFont="1" applyFill="1" applyBorder="1" applyAlignment="1">
      <alignment vertical="center" wrapText="1"/>
    </xf>
    <xf numFmtId="43" fontId="8" fillId="9" borderId="90" xfId="1" applyFont="1" applyFill="1" applyBorder="1" applyAlignment="1">
      <alignment horizontal="center" vertical="center" wrapText="1"/>
    </xf>
    <xf numFmtId="43" fontId="8" fillId="9" borderId="2" xfId="1" applyFont="1" applyFill="1" applyBorder="1" applyAlignment="1">
      <alignment horizontal="center" vertical="center" wrapText="1"/>
    </xf>
    <xf numFmtId="43" fontId="8" fillId="9" borderId="91" xfId="1" applyFont="1" applyFill="1" applyBorder="1" applyAlignment="1">
      <alignment horizontal="center" vertical="center" wrapText="1"/>
    </xf>
    <xf numFmtId="0" fontId="18" fillId="7" borderId="92" xfId="0" applyFont="1" applyFill="1" applyBorder="1" applyAlignment="1">
      <alignment horizontal="right"/>
    </xf>
    <xf numFmtId="0" fontId="18" fillId="7" borderId="93" xfId="0" applyFont="1" applyFill="1" applyBorder="1" applyAlignment="1">
      <alignment horizontal="right"/>
    </xf>
    <xf numFmtId="43" fontId="18" fillId="7" borderId="94" xfId="0" applyNumberFormat="1" applyFont="1" applyFill="1" applyBorder="1"/>
  </cellXfs>
  <cellStyles count="6">
    <cellStyle name="Normal" xfId="0" builtinId="0"/>
    <cellStyle name="Normal 2" xfId="4"/>
    <cellStyle name="Normal_Caragua1" xfId="2"/>
    <cellStyle name="Porcentagem" xfId="5" builtinId="5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view="pageLayout" topLeftCell="B334" zoomScaleNormal="100" workbookViewId="0">
      <selection activeCell="C356" sqref="C356"/>
    </sheetView>
  </sheetViews>
  <sheetFormatPr defaultRowHeight="15" x14ac:dyDescent="0.25"/>
  <cols>
    <col min="1" max="1" width="4.7109375" style="3" customWidth="1"/>
    <col min="2" max="2" width="20.85546875" style="4" bestFit="1" customWidth="1"/>
    <col min="3" max="3" width="68.7109375" style="3" customWidth="1"/>
    <col min="4" max="4" width="16.42578125" style="5" customWidth="1"/>
    <col min="5" max="5" width="14.42578125" style="4" customWidth="1"/>
    <col min="6" max="6" width="16.85546875" style="6" customWidth="1"/>
    <col min="7" max="7" width="12.42578125" style="6" bestFit="1" customWidth="1"/>
    <col min="8" max="8" width="14.42578125" style="6" customWidth="1"/>
    <col min="9" max="9" width="22.140625" style="6" customWidth="1"/>
    <col min="10" max="10" width="4.7109375" style="3" customWidth="1"/>
    <col min="11" max="16384" width="9.140625" style="3"/>
  </cols>
  <sheetData>
    <row r="1" spans="1:9" ht="15.75" thickBot="1" x14ac:dyDescent="0.3"/>
    <row r="2" spans="1:9" s="4" customFormat="1" ht="32.25" customHeight="1" thickBot="1" x14ac:dyDescent="0.3">
      <c r="A2" s="3"/>
      <c r="B2" s="7" t="s">
        <v>40</v>
      </c>
      <c r="C2" s="8" t="s">
        <v>41</v>
      </c>
      <c r="D2" s="9" t="s">
        <v>42</v>
      </c>
      <c r="E2" s="8" t="s">
        <v>43</v>
      </c>
      <c r="F2" s="9" t="s">
        <v>0</v>
      </c>
      <c r="G2" s="10" t="s">
        <v>1</v>
      </c>
      <c r="H2" s="9" t="s">
        <v>44</v>
      </c>
      <c r="I2" s="11" t="s">
        <v>45</v>
      </c>
    </row>
    <row r="3" spans="1:9" x14ac:dyDescent="0.25">
      <c r="B3" s="12"/>
    </row>
    <row r="4" spans="1:9" x14ac:dyDescent="0.25">
      <c r="B4" s="13"/>
      <c r="C4" s="14" t="s">
        <v>46</v>
      </c>
      <c r="D4" s="15">
        <v>1</v>
      </c>
      <c r="E4" s="16" t="s">
        <v>38</v>
      </c>
      <c r="F4" s="17"/>
      <c r="G4" s="17"/>
      <c r="H4" s="17"/>
      <c r="I4" s="18">
        <f>SUM(I5:I5)</f>
        <v>15.091999999999999</v>
      </c>
    </row>
    <row r="5" spans="1:9" x14ac:dyDescent="0.25">
      <c r="B5" s="19" t="s">
        <v>47</v>
      </c>
      <c r="C5" s="20" t="s">
        <v>48</v>
      </c>
      <c r="D5" s="21">
        <v>1</v>
      </c>
      <c r="E5" s="22" t="s">
        <v>5</v>
      </c>
      <c r="F5" s="23"/>
      <c r="G5" s="23">
        <v>15.091999999999999</v>
      </c>
      <c r="H5" s="24">
        <f>G5+F5</f>
        <v>15.091999999999999</v>
      </c>
      <c r="I5" s="25">
        <f>D5*H5</f>
        <v>15.091999999999999</v>
      </c>
    </row>
    <row r="6" spans="1:9" x14ac:dyDescent="0.25">
      <c r="B6" s="26"/>
      <c r="C6" s="27"/>
      <c r="D6" s="28"/>
      <c r="E6" s="26"/>
      <c r="F6" s="29"/>
      <c r="G6" s="29"/>
      <c r="H6" s="29"/>
      <c r="I6" s="29"/>
    </row>
    <row r="7" spans="1:9" x14ac:dyDescent="0.25">
      <c r="B7" s="13"/>
      <c r="C7" s="14" t="s">
        <v>49</v>
      </c>
      <c r="D7" s="30">
        <v>1</v>
      </c>
      <c r="E7" s="16" t="s">
        <v>3</v>
      </c>
      <c r="F7" s="17"/>
      <c r="G7" s="17"/>
      <c r="H7" s="17"/>
      <c r="I7" s="18">
        <f>SUM(I8:I10)</f>
        <v>17.259499999999999</v>
      </c>
    </row>
    <row r="8" spans="1:9" x14ac:dyDescent="0.25">
      <c r="B8" s="31" t="s">
        <v>47</v>
      </c>
      <c r="C8" s="32" t="s">
        <v>48</v>
      </c>
      <c r="D8" s="33">
        <v>1</v>
      </c>
      <c r="E8" s="34" t="s">
        <v>5</v>
      </c>
      <c r="F8" s="35"/>
      <c r="G8" s="35">
        <v>15.091999999999999</v>
      </c>
      <c r="H8" s="36">
        <f t="shared" ref="H8:H10" si="0">F8+G8</f>
        <v>15.091999999999999</v>
      </c>
      <c r="I8" s="37">
        <f t="shared" ref="I8:I10" si="1">H8*D8</f>
        <v>15.091999999999999</v>
      </c>
    </row>
    <row r="9" spans="1:9" ht="30" x14ac:dyDescent="0.25">
      <c r="B9" s="31" t="s">
        <v>8</v>
      </c>
      <c r="C9" s="1" t="s">
        <v>9</v>
      </c>
      <c r="D9" s="33">
        <v>0.05</v>
      </c>
      <c r="E9" s="34" t="s">
        <v>50</v>
      </c>
      <c r="F9" s="38"/>
      <c r="G9" s="38">
        <v>36.9</v>
      </c>
      <c r="H9" s="36">
        <f t="shared" si="0"/>
        <v>36.9</v>
      </c>
      <c r="I9" s="37">
        <f t="shared" si="1"/>
        <v>1.845</v>
      </c>
    </row>
    <row r="10" spans="1:9" ht="30" x14ac:dyDescent="0.25">
      <c r="B10" s="39" t="s">
        <v>51</v>
      </c>
      <c r="C10" s="40" t="s">
        <v>52</v>
      </c>
      <c r="D10" s="41">
        <v>0.05</v>
      </c>
      <c r="E10" s="42" t="s">
        <v>10</v>
      </c>
      <c r="F10" s="43">
        <v>6.23</v>
      </c>
      <c r="G10" s="43">
        <v>0.22</v>
      </c>
      <c r="H10" s="44">
        <f t="shared" si="0"/>
        <v>6.45</v>
      </c>
      <c r="I10" s="45">
        <f t="shared" si="1"/>
        <v>0.32250000000000001</v>
      </c>
    </row>
    <row r="11" spans="1:9" x14ac:dyDescent="0.25">
      <c r="B11" s="26"/>
      <c r="C11" s="27"/>
      <c r="D11" s="28"/>
      <c r="E11" s="26"/>
      <c r="F11" s="29"/>
      <c r="G11" s="29"/>
      <c r="H11" s="29"/>
      <c r="I11" s="29"/>
    </row>
    <row r="12" spans="1:9" ht="30" x14ac:dyDescent="0.25">
      <c r="B12" s="13"/>
      <c r="C12" s="14" t="s">
        <v>53</v>
      </c>
      <c r="D12" s="30">
        <v>1</v>
      </c>
      <c r="E12" s="16" t="s">
        <v>3</v>
      </c>
      <c r="F12" s="17"/>
      <c r="G12" s="17"/>
      <c r="H12" s="17"/>
      <c r="I12" s="18">
        <f>SUM(I13:I15)</f>
        <v>17.259499999999999</v>
      </c>
    </row>
    <row r="13" spans="1:9" x14ac:dyDescent="0.25">
      <c r="B13" s="31" t="s">
        <v>47</v>
      </c>
      <c r="C13" s="1" t="s">
        <v>48</v>
      </c>
      <c r="D13" s="33">
        <v>1</v>
      </c>
      <c r="E13" s="34" t="s">
        <v>5</v>
      </c>
      <c r="F13" s="38"/>
      <c r="G13" s="38">
        <v>15.091999999999999</v>
      </c>
      <c r="H13" s="36">
        <f t="shared" ref="H13:H15" si="2">F13+G13</f>
        <v>15.091999999999999</v>
      </c>
      <c r="I13" s="37">
        <f t="shared" ref="I13:I15" si="3">H13*D13</f>
        <v>15.091999999999999</v>
      </c>
    </row>
    <row r="14" spans="1:9" ht="30" x14ac:dyDescent="0.25">
      <c r="B14" s="31" t="s">
        <v>8</v>
      </c>
      <c r="C14" s="1" t="s">
        <v>9</v>
      </c>
      <c r="D14" s="33">
        <v>0.05</v>
      </c>
      <c r="E14" s="34" t="s">
        <v>50</v>
      </c>
      <c r="F14" s="38"/>
      <c r="G14" s="38">
        <v>36.9</v>
      </c>
      <c r="H14" s="36">
        <f t="shared" si="2"/>
        <v>36.9</v>
      </c>
      <c r="I14" s="37">
        <f t="shared" si="3"/>
        <v>1.845</v>
      </c>
    </row>
    <row r="15" spans="1:9" ht="30" x14ac:dyDescent="0.25">
      <c r="B15" s="39" t="s">
        <v>51</v>
      </c>
      <c r="C15" s="40" t="s">
        <v>52</v>
      </c>
      <c r="D15" s="41">
        <v>0.05</v>
      </c>
      <c r="E15" s="42" t="s">
        <v>10</v>
      </c>
      <c r="F15" s="43">
        <v>6.23</v>
      </c>
      <c r="G15" s="43">
        <v>0.22</v>
      </c>
      <c r="H15" s="44">
        <f t="shared" si="2"/>
        <v>6.45</v>
      </c>
      <c r="I15" s="45">
        <f t="shared" si="3"/>
        <v>0.32250000000000001</v>
      </c>
    </row>
    <row r="16" spans="1:9" x14ac:dyDescent="0.25">
      <c r="B16" s="26"/>
      <c r="C16" s="27"/>
      <c r="D16" s="28"/>
      <c r="E16" s="26"/>
      <c r="F16" s="29"/>
      <c r="G16" s="29"/>
      <c r="H16" s="29"/>
      <c r="I16" s="29"/>
    </row>
    <row r="17" spans="1:10" ht="30" x14ac:dyDescent="0.25">
      <c r="B17" s="13"/>
      <c r="C17" s="14" t="s">
        <v>54</v>
      </c>
      <c r="D17" s="30">
        <v>1</v>
      </c>
      <c r="E17" s="16" t="s">
        <v>38</v>
      </c>
      <c r="F17" s="17"/>
      <c r="G17" s="17"/>
      <c r="H17" s="17"/>
      <c r="I17" s="18">
        <f>SUM(I18:I20)</f>
        <v>6.6140000000000008</v>
      </c>
    </row>
    <row r="18" spans="1:10" ht="30" x14ac:dyDescent="0.25">
      <c r="B18" s="31" t="s">
        <v>8</v>
      </c>
      <c r="C18" s="1" t="s">
        <v>9</v>
      </c>
      <c r="D18" s="33">
        <v>0.05</v>
      </c>
      <c r="E18" s="34" t="s">
        <v>50</v>
      </c>
      <c r="F18" s="38"/>
      <c r="G18" s="38">
        <v>36.9</v>
      </c>
      <c r="H18" s="36">
        <f t="shared" ref="H18:H20" si="4">F18+G18</f>
        <v>36.9</v>
      </c>
      <c r="I18" s="37">
        <f t="shared" ref="I18:I19" si="5">H18*D18</f>
        <v>1.845</v>
      </c>
    </row>
    <row r="19" spans="1:10" ht="30" x14ac:dyDescent="0.25">
      <c r="B19" s="46" t="s">
        <v>51</v>
      </c>
      <c r="C19" s="47" t="s">
        <v>52</v>
      </c>
      <c r="D19" s="48">
        <v>0.05</v>
      </c>
      <c r="E19" s="49" t="s">
        <v>10</v>
      </c>
      <c r="F19" s="38">
        <v>6.23</v>
      </c>
      <c r="G19" s="38">
        <v>0.22</v>
      </c>
      <c r="H19" s="36">
        <f t="shared" si="4"/>
        <v>6.45</v>
      </c>
      <c r="I19" s="37">
        <f t="shared" si="5"/>
        <v>0.32250000000000001</v>
      </c>
    </row>
    <row r="20" spans="1:10" x14ac:dyDescent="0.25">
      <c r="B20" s="39" t="s">
        <v>55</v>
      </c>
      <c r="C20" s="50" t="s">
        <v>56</v>
      </c>
      <c r="D20" s="41">
        <v>0.05</v>
      </c>
      <c r="E20" s="42" t="s">
        <v>10</v>
      </c>
      <c r="F20" s="43">
        <v>72.61</v>
      </c>
      <c r="G20" s="43">
        <v>16.32</v>
      </c>
      <c r="H20" s="44">
        <f t="shared" si="4"/>
        <v>88.93</v>
      </c>
      <c r="I20" s="51">
        <f>H20*D20</f>
        <v>4.4465000000000003</v>
      </c>
    </row>
    <row r="21" spans="1:10" x14ac:dyDescent="0.25">
      <c r="B21" s="26"/>
      <c r="C21" s="27"/>
      <c r="D21" s="28"/>
      <c r="E21" s="26"/>
      <c r="F21" s="29"/>
      <c r="G21" s="29"/>
      <c r="H21" s="29"/>
      <c r="I21" s="29"/>
    </row>
    <row r="22" spans="1:10" x14ac:dyDescent="0.25">
      <c r="B22" s="13"/>
      <c r="C22" s="14" t="s">
        <v>57</v>
      </c>
      <c r="D22" s="30">
        <v>1</v>
      </c>
      <c r="E22" s="16" t="s">
        <v>38</v>
      </c>
      <c r="F22" s="17"/>
      <c r="G22" s="17"/>
      <c r="H22" s="17"/>
      <c r="I22" s="18">
        <f>SUM(I23:I47)</f>
        <v>1131.011</v>
      </c>
    </row>
    <row r="23" spans="1:10" ht="30" x14ac:dyDescent="0.25">
      <c r="B23" s="31" t="s">
        <v>8</v>
      </c>
      <c r="C23" s="1" t="s">
        <v>9</v>
      </c>
      <c r="D23" s="33">
        <v>0.06</v>
      </c>
      <c r="E23" s="34" t="s">
        <v>50</v>
      </c>
      <c r="F23" s="38">
        <v>0</v>
      </c>
      <c r="G23" s="38">
        <v>36.9</v>
      </c>
      <c r="H23" s="36">
        <f t="shared" ref="H23:H24" si="6">F23+G23</f>
        <v>36.9</v>
      </c>
      <c r="I23" s="37">
        <f t="shared" ref="I23:I25" si="7">H23*D23</f>
        <v>2.214</v>
      </c>
    </row>
    <row r="24" spans="1:10" ht="30" x14ac:dyDescent="0.25">
      <c r="B24" s="46" t="s">
        <v>51</v>
      </c>
      <c r="C24" s="47" t="s">
        <v>52</v>
      </c>
      <c r="D24" s="48">
        <v>0.06</v>
      </c>
      <c r="E24" s="49" t="s">
        <v>10</v>
      </c>
      <c r="F24" s="38">
        <v>6.23</v>
      </c>
      <c r="G24" s="38">
        <v>0.22</v>
      </c>
      <c r="H24" s="36">
        <f t="shared" si="6"/>
        <v>6.45</v>
      </c>
      <c r="I24" s="37">
        <f t="shared" si="7"/>
        <v>0.38700000000000001</v>
      </c>
    </row>
    <row r="25" spans="1:10" x14ac:dyDescent="0.25">
      <c r="B25" s="52" t="s">
        <v>58</v>
      </c>
      <c r="C25" s="53" t="s">
        <v>59</v>
      </c>
      <c r="D25" s="54">
        <v>0.5</v>
      </c>
      <c r="E25" s="55" t="s">
        <v>5</v>
      </c>
      <c r="F25" s="56"/>
      <c r="G25" s="57">
        <v>16.72</v>
      </c>
      <c r="H25" s="57">
        <f>F25+G25</f>
        <v>16.72</v>
      </c>
      <c r="I25" s="58">
        <f t="shared" si="7"/>
        <v>8.36</v>
      </c>
    </row>
    <row r="26" spans="1:10" x14ac:dyDescent="0.25">
      <c r="B26" s="52" t="s">
        <v>60</v>
      </c>
      <c r="C26" s="59" t="s">
        <v>61</v>
      </c>
      <c r="D26" s="33">
        <v>0.5</v>
      </c>
      <c r="E26" s="34" t="s">
        <v>5</v>
      </c>
      <c r="F26" s="60"/>
      <c r="G26" s="57">
        <v>14.49</v>
      </c>
      <c r="H26" s="57">
        <f>F26+G26</f>
        <v>14.49</v>
      </c>
      <c r="I26" s="61">
        <f>H26*D26</f>
        <v>7.2450000000000001</v>
      </c>
    </row>
    <row r="27" spans="1:10" ht="30" x14ac:dyDescent="0.25">
      <c r="B27" s="52" t="s">
        <v>62</v>
      </c>
      <c r="C27" s="53" t="s">
        <v>63</v>
      </c>
      <c r="D27" s="62">
        <v>1</v>
      </c>
      <c r="E27" s="63" t="s">
        <v>6</v>
      </c>
      <c r="F27" s="60">
        <v>22.02</v>
      </c>
      <c r="G27" s="57"/>
      <c r="H27" s="57">
        <f t="shared" ref="H27:H28" si="8">F27+G27</f>
        <v>22.02</v>
      </c>
      <c r="I27" s="61">
        <f t="shared" ref="I27:I28" si="9">H27*D27</f>
        <v>22.02</v>
      </c>
    </row>
    <row r="28" spans="1:10" ht="30" x14ac:dyDescent="0.25">
      <c r="B28" s="64" t="s">
        <v>62</v>
      </c>
      <c r="C28" s="65" t="s">
        <v>64</v>
      </c>
      <c r="D28" s="66">
        <v>1</v>
      </c>
      <c r="E28" s="67" t="s">
        <v>6</v>
      </c>
      <c r="F28" s="68">
        <v>7.9</v>
      </c>
      <c r="G28" s="69"/>
      <c r="H28" s="69">
        <f t="shared" si="8"/>
        <v>7.9</v>
      </c>
      <c r="I28" s="25">
        <f t="shared" si="9"/>
        <v>7.9</v>
      </c>
    </row>
    <row r="29" spans="1:10" s="77" customFormat="1" x14ac:dyDescent="0.25">
      <c r="A29" s="3"/>
      <c r="B29" s="70"/>
      <c r="C29" s="71"/>
      <c r="D29" s="72"/>
      <c r="E29" s="70"/>
      <c r="F29" s="73"/>
      <c r="G29" s="74"/>
      <c r="H29" s="75"/>
      <c r="I29" s="75"/>
      <c r="J29" s="76"/>
    </row>
    <row r="30" spans="1:10" ht="30" x14ac:dyDescent="0.25">
      <c r="B30" s="13" t="s">
        <v>40</v>
      </c>
      <c r="C30" s="16" t="s">
        <v>65</v>
      </c>
      <c r="D30" s="30">
        <v>1</v>
      </c>
      <c r="E30" s="16" t="s">
        <v>38</v>
      </c>
      <c r="F30" s="17"/>
      <c r="G30" s="17"/>
      <c r="H30" s="17"/>
      <c r="I30" s="18">
        <f>SUM(I31:I33)</f>
        <v>167.22749999999996</v>
      </c>
    </row>
    <row r="31" spans="1:10" ht="30" x14ac:dyDescent="0.25">
      <c r="B31" s="31" t="s">
        <v>7</v>
      </c>
      <c r="C31" s="1" t="s">
        <v>66</v>
      </c>
      <c r="D31" s="33">
        <v>0.9</v>
      </c>
      <c r="E31" s="34" t="s">
        <v>67</v>
      </c>
      <c r="F31" s="38">
        <v>159.79</v>
      </c>
      <c r="G31" s="38">
        <v>23.61</v>
      </c>
      <c r="H31" s="36">
        <f>F31+G31</f>
        <v>183.39999999999998</v>
      </c>
      <c r="I31" s="37">
        <f>H31*D31</f>
        <v>165.05999999999997</v>
      </c>
    </row>
    <row r="32" spans="1:10" ht="30" x14ac:dyDescent="0.25">
      <c r="B32" s="31" t="s">
        <v>8</v>
      </c>
      <c r="C32" s="1" t="s">
        <v>9</v>
      </c>
      <c r="D32" s="33">
        <v>0.05</v>
      </c>
      <c r="E32" s="34" t="s">
        <v>50</v>
      </c>
      <c r="F32" s="38">
        <v>0</v>
      </c>
      <c r="G32" s="38">
        <v>36.9</v>
      </c>
      <c r="H32" s="36">
        <f t="shared" ref="H32:H33" si="10">F32+G32</f>
        <v>36.9</v>
      </c>
      <c r="I32" s="37">
        <f t="shared" ref="I32:I33" si="11">H32*D32</f>
        <v>1.845</v>
      </c>
    </row>
    <row r="33" spans="2:11" ht="30" x14ac:dyDescent="0.25">
      <c r="B33" s="39" t="s">
        <v>51</v>
      </c>
      <c r="C33" s="40" t="s">
        <v>52</v>
      </c>
      <c r="D33" s="41">
        <v>0.05</v>
      </c>
      <c r="E33" s="42" t="s">
        <v>10</v>
      </c>
      <c r="F33" s="43">
        <v>6.23</v>
      </c>
      <c r="G33" s="43">
        <v>0.22</v>
      </c>
      <c r="H33" s="44">
        <f t="shared" si="10"/>
        <v>6.45</v>
      </c>
      <c r="I33" s="45">
        <f t="shared" si="11"/>
        <v>0.32250000000000001</v>
      </c>
    </row>
    <row r="34" spans="2:11" x14ac:dyDescent="0.25">
      <c r="B34" s="26"/>
      <c r="C34" s="27"/>
      <c r="D34" s="28"/>
      <c r="E34" s="26"/>
      <c r="F34" s="29"/>
      <c r="G34" s="29"/>
      <c r="H34" s="29"/>
      <c r="I34" s="29"/>
    </row>
    <row r="35" spans="2:11" x14ac:dyDescent="0.25">
      <c r="B35" s="13" t="s">
        <v>40</v>
      </c>
      <c r="C35" s="14" t="s">
        <v>68</v>
      </c>
      <c r="D35" s="30">
        <v>1</v>
      </c>
      <c r="E35" s="16" t="s">
        <v>69</v>
      </c>
      <c r="F35" s="17"/>
      <c r="G35" s="17"/>
      <c r="H35" s="17"/>
      <c r="I35" s="78">
        <f>SUM(I36:I38)</f>
        <v>76.819999999999993</v>
      </c>
    </row>
    <row r="36" spans="2:11" x14ac:dyDescent="0.25">
      <c r="B36" s="52" t="s">
        <v>58</v>
      </c>
      <c r="C36" s="53" t="s">
        <v>59</v>
      </c>
      <c r="D36" s="54">
        <v>1</v>
      </c>
      <c r="E36" s="55" t="s">
        <v>5</v>
      </c>
      <c r="F36" s="56"/>
      <c r="G36" s="57">
        <v>22.5</v>
      </c>
      <c r="H36" s="57">
        <f>F36+G36</f>
        <v>22.5</v>
      </c>
      <c r="I36" s="58">
        <f t="shared" ref="I36" si="12">H36*D36</f>
        <v>22.5</v>
      </c>
    </row>
    <row r="37" spans="2:11" x14ac:dyDescent="0.25">
      <c r="B37" s="52" t="s">
        <v>70</v>
      </c>
      <c r="C37" s="59" t="s">
        <v>71</v>
      </c>
      <c r="D37" s="33">
        <v>1</v>
      </c>
      <c r="E37" s="34" t="s">
        <v>5</v>
      </c>
      <c r="F37" s="60"/>
      <c r="G37" s="57">
        <v>7</v>
      </c>
      <c r="H37" s="57">
        <f>F37+G37</f>
        <v>7</v>
      </c>
      <c r="I37" s="61">
        <f>H37*D37</f>
        <v>7</v>
      </c>
    </row>
    <row r="38" spans="2:11" ht="30" x14ac:dyDescent="0.25">
      <c r="B38" s="64" t="s">
        <v>62</v>
      </c>
      <c r="C38" s="65" t="s">
        <v>72</v>
      </c>
      <c r="D38" s="66">
        <v>1</v>
      </c>
      <c r="E38" s="63" t="s">
        <v>6</v>
      </c>
      <c r="F38" s="68">
        <v>47.32</v>
      </c>
      <c r="G38" s="69"/>
      <c r="H38" s="69">
        <f t="shared" ref="H38" si="13">F38+G38</f>
        <v>47.32</v>
      </c>
      <c r="I38" s="25">
        <f>H38*D38</f>
        <v>47.32</v>
      </c>
    </row>
    <row r="39" spans="2:11" x14ac:dyDescent="0.25">
      <c r="B39" s="26"/>
      <c r="C39" s="27"/>
      <c r="D39" s="28"/>
      <c r="E39" s="26"/>
      <c r="F39" s="29"/>
      <c r="G39" s="29"/>
      <c r="H39" s="29"/>
      <c r="I39" s="29"/>
    </row>
    <row r="40" spans="2:11" ht="16.5" x14ac:dyDescent="0.25">
      <c r="B40" s="13" t="s">
        <v>40</v>
      </c>
      <c r="C40" s="14" t="s">
        <v>73</v>
      </c>
      <c r="D40" s="30">
        <v>1</v>
      </c>
      <c r="E40" s="16" t="s">
        <v>74</v>
      </c>
      <c r="F40" s="17"/>
      <c r="G40" s="17"/>
      <c r="H40" s="17"/>
      <c r="I40" s="78">
        <f>SUM(I41:I47)</f>
        <v>297.39499999999998</v>
      </c>
      <c r="J40" s="77"/>
    </row>
    <row r="41" spans="2:11" x14ac:dyDescent="0.25">
      <c r="B41" s="52" t="s">
        <v>58</v>
      </c>
      <c r="C41" s="53" t="s">
        <v>59</v>
      </c>
      <c r="D41" s="54">
        <v>1.4</v>
      </c>
      <c r="E41" s="55" t="s">
        <v>5</v>
      </c>
      <c r="F41" s="56"/>
      <c r="G41" s="57">
        <v>16.72</v>
      </c>
      <c r="H41" s="57">
        <f>F41+G41</f>
        <v>16.72</v>
      </c>
      <c r="I41" s="58">
        <f t="shared" ref="I41" si="14">H41*D41</f>
        <v>23.407999999999998</v>
      </c>
      <c r="J41" s="77"/>
    </row>
    <row r="42" spans="2:11" x14ac:dyDescent="0.25">
      <c r="B42" s="52" t="s">
        <v>60</v>
      </c>
      <c r="C42" s="59" t="s">
        <v>61</v>
      </c>
      <c r="D42" s="33">
        <v>2.8</v>
      </c>
      <c r="E42" s="34" t="s">
        <v>5</v>
      </c>
      <c r="F42" s="60"/>
      <c r="G42" s="57">
        <v>14.49</v>
      </c>
      <c r="H42" s="57">
        <f>F42+G42</f>
        <v>14.49</v>
      </c>
      <c r="I42" s="61">
        <f>H42*D42</f>
        <v>40.571999999999996</v>
      </c>
      <c r="J42" s="77"/>
    </row>
    <row r="43" spans="2:11" ht="30" x14ac:dyDescent="0.25">
      <c r="B43" s="31" t="s">
        <v>8</v>
      </c>
      <c r="C43" s="1" t="s">
        <v>9</v>
      </c>
      <c r="D43" s="33">
        <v>0.3</v>
      </c>
      <c r="E43" s="34" t="s">
        <v>50</v>
      </c>
      <c r="F43" s="38">
        <v>0</v>
      </c>
      <c r="G43" s="38">
        <v>36.9</v>
      </c>
      <c r="H43" s="36">
        <f t="shared" ref="H43:H47" si="15">F43+G43</f>
        <v>36.9</v>
      </c>
      <c r="I43" s="37">
        <f t="shared" ref="I43:I47" si="16">H43*D43</f>
        <v>11.069999999999999</v>
      </c>
      <c r="J43" s="77"/>
    </row>
    <row r="44" spans="2:11" ht="30" x14ac:dyDescent="0.25">
      <c r="B44" s="46" t="s">
        <v>51</v>
      </c>
      <c r="C44" s="47" t="s">
        <v>52</v>
      </c>
      <c r="D44" s="48">
        <v>0.3</v>
      </c>
      <c r="E44" s="49" t="s">
        <v>10</v>
      </c>
      <c r="F44" s="38">
        <v>6.23</v>
      </c>
      <c r="G44" s="38">
        <v>0.22</v>
      </c>
      <c r="H44" s="36">
        <f t="shared" si="15"/>
        <v>6.45</v>
      </c>
      <c r="I44" s="37">
        <f t="shared" si="16"/>
        <v>1.9350000000000001</v>
      </c>
      <c r="J44" s="77"/>
    </row>
    <row r="45" spans="2:11" ht="30" x14ac:dyDescent="0.25">
      <c r="B45" s="52" t="s">
        <v>62</v>
      </c>
      <c r="C45" s="53" t="s">
        <v>75</v>
      </c>
      <c r="D45" s="33">
        <v>1</v>
      </c>
      <c r="E45" s="63" t="s">
        <v>6</v>
      </c>
      <c r="F45" s="60">
        <v>41.48</v>
      </c>
      <c r="G45" s="57"/>
      <c r="H45" s="57">
        <f t="shared" si="15"/>
        <v>41.48</v>
      </c>
      <c r="I45" s="61">
        <f t="shared" si="16"/>
        <v>41.48</v>
      </c>
      <c r="J45" s="77"/>
      <c r="K45" s="77"/>
    </row>
    <row r="46" spans="2:11" ht="30" x14ac:dyDescent="0.25">
      <c r="B46" s="52" t="s">
        <v>62</v>
      </c>
      <c r="C46" s="53" t="s">
        <v>76</v>
      </c>
      <c r="D46" s="33">
        <v>1</v>
      </c>
      <c r="E46" s="63" t="s">
        <v>6</v>
      </c>
      <c r="F46" s="60">
        <v>24.68</v>
      </c>
      <c r="G46" s="57"/>
      <c r="H46" s="57">
        <f t="shared" si="15"/>
        <v>24.68</v>
      </c>
      <c r="I46" s="61">
        <f t="shared" si="16"/>
        <v>24.68</v>
      </c>
      <c r="J46" s="77"/>
      <c r="K46" s="77"/>
    </row>
    <row r="47" spans="2:11" x14ac:dyDescent="0.25">
      <c r="B47" s="39" t="s">
        <v>14</v>
      </c>
      <c r="C47" s="65" t="s">
        <v>15</v>
      </c>
      <c r="D47" s="79">
        <v>0.5</v>
      </c>
      <c r="E47" s="80" t="s">
        <v>10</v>
      </c>
      <c r="F47" s="43">
        <v>219.94</v>
      </c>
      <c r="G47" s="43">
        <v>88.56</v>
      </c>
      <c r="H47" s="69">
        <f t="shared" si="15"/>
        <v>308.5</v>
      </c>
      <c r="I47" s="25">
        <f t="shared" si="16"/>
        <v>154.25</v>
      </c>
      <c r="J47" s="76"/>
      <c r="K47" s="77"/>
    </row>
    <row r="48" spans="2:11" x14ac:dyDescent="0.25">
      <c r="B48" s="26"/>
      <c r="C48" s="27"/>
      <c r="D48" s="28"/>
      <c r="E48" s="26"/>
      <c r="F48" s="29"/>
      <c r="G48" s="29"/>
      <c r="H48" s="29"/>
      <c r="I48" s="81"/>
      <c r="J48" s="77"/>
      <c r="K48" s="77"/>
    </row>
    <row r="49" spans="2:11" ht="30" x14ac:dyDescent="0.25">
      <c r="B49" s="13" t="s">
        <v>40</v>
      </c>
      <c r="C49" s="14" t="s">
        <v>77</v>
      </c>
      <c r="D49" s="30">
        <v>1</v>
      </c>
      <c r="E49" s="16" t="s">
        <v>38</v>
      </c>
      <c r="F49" s="17"/>
      <c r="G49" s="17"/>
      <c r="H49" s="17"/>
      <c r="I49" s="18">
        <f>SUM(I50:I54)</f>
        <v>280.35000000000002</v>
      </c>
      <c r="J49" s="77"/>
      <c r="K49" s="77"/>
    </row>
    <row r="50" spans="2:11" x14ac:dyDescent="0.25">
      <c r="B50" s="52" t="s">
        <v>58</v>
      </c>
      <c r="C50" s="53" t="s">
        <v>59</v>
      </c>
      <c r="D50" s="54">
        <v>1.4</v>
      </c>
      <c r="E50" s="55" t="s">
        <v>5</v>
      </c>
      <c r="F50" s="56"/>
      <c r="G50" s="57">
        <v>16.72</v>
      </c>
      <c r="H50" s="57">
        <f>F50+G50</f>
        <v>16.72</v>
      </c>
      <c r="I50" s="58">
        <f t="shared" ref="I50" si="17">H50*D50</f>
        <v>23.407999999999998</v>
      </c>
      <c r="J50" s="77"/>
      <c r="K50" s="77"/>
    </row>
    <row r="51" spans="2:11" x14ac:dyDescent="0.25">
      <c r="B51" s="52" t="s">
        <v>60</v>
      </c>
      <c r="C51" s="59" t="s">
        <v>61</v>
      </c>
      <c r="D51" s="33">
        <v>2.8</v>
      </c>
      <c r="E51" s="34" t="s">
        <v>5</v>
      </c>
      <c r="F51" s="60"/>
      <c r="G51" s="57">
        <v>14.49</v>
      </c>
      <c r="H51" s="57">
        <f>F51+G51</f>
        <v>14.49</v>
      </c>
      <c r="I51" s="61">
        <f>H51*D51</f>
        <v>40.571999999999996</v>
      </c>
      <c r="J51" s="77"/>
      <c r="K51" s="77"/>
    </row>
    <row r="52" spans="2:11" ht="30" x14ac:dyDescent="0.25">
      <c r="B52" s="52" t="s">
        <v>62</v>
      </c>
      <c r="C52" s="53" t="s">
        <v>78</v>
      </c>
      <c r="D52" s="33">
        <v>2</v>
      </c>
      <c r="E52" s="63" t="s">
        <v>6</v>
      </c>
      <c r="F52" s="60">
        <v>24.5</v>
      </c>
      <c r="G52" s="57"/>
      <c r="H52" s="57">
        <f t="shared" ref="H52:H54" si="18">F52+G52</f>
        <v>24.5</v>
      </c>
      <c r="I52" s="61">
        <f t="shared" ref="I52:I54" si="19">H52*D52</f>
        <v>49</v>
      </c>
      <c r="J52" s="77"/>
      <c r="K52" s="77"/>
    </row>
    <row r="53" spans="2:11" x14ac:dyDescent="0.25">
      <c r="B53" s="52" t="s">
        <v>62</v>
      </c>
      <c r="C53" s="53" t="s">
        <v>79</v>
      </c>
      <c r="D53" s="62">
        <v>4</v>
      </c>
      <c r="E53" s="55" t="s">
        <v>16</v>
      </c>
      <c r="F53" s="56">
        <v>3.28</v>
      </c>
      <c r="G53" s="82"/>
      <c r="H53" s="57">
        <f t="shared" si="18"/>
        <v>3.28</v>
      </c>
      <c r="I53" s="61">
        <f t="shared" si="19"/>
        <v>13.12</v>
      </c>
      <c r="J53" s="77"/>
      <c r="K53" s="77"/>
    </row>
    <row r="54" spans="2:11" x14ac:dyDescent="0.25">
      <c r="B54" s="39" t="s">
        <v>14</v>
      </c>
      <c r="C54" s="65" t="s">
        <v>15</v>
      </c>
      <c r="D54" s="79">
        <v>0.5</v>
      </c>
      <c r="E54" s="80" t="s">
        <v>10</v>
      </c>
      <c r="F54" s="43">
        <v>219.94</v>
      </c>
      <c r="G54" s="43">
        <v>88.56</v>
      </c>
      <c r="H54" s="69">
        <f t="shared" si="18"/>
        <v>308.5</v>
      </c>
      <c r="I54" s="25">
        <f t="shared" si="19"/>
        <v>154.25</v>
      </c>
      <c r="J54" s="76"/>
      <c r="K54" s="77"/>
    </row>
    <row r="55" spans="2:11" x14ac:dyDescent="0.25">
      <c r="B55" s="26"/>
      <c r="C55" s="27"/>
      <c r="D55" s="28"/>
      <c r="E55" s="26"/>
      <c r="F55" s="29"/>
      <c r="G55" s="29"/>
      <c r="H55" s="29"/>
      <c r="I55" s="29"/>
      <c r="K55" s="77"/>
    </row>
    <row r="56" spans="2:11" x14ac:dyDescent="0.25">
      <c r="B56" s="26"/>
      <c r="C56" s="27"/>
      <c r="D56" s="28"/>
      <c r="E56" s="26"/>
      <c r="F56" s="29"/>
      <c r="G56" s="29"/>
      <c r="H56" s="29"/>
      <c r="I56" s="29"/>
    </row>
    <row r="57" spans="2:11" ht="30" x14ac:dyDescent="0.25">
      <c r="B57" s="13" t="s">
        <v>40</v>
      </c>
      <c r="C57" s="14" t="s">
        <v>80</v>
      </c>
      <c r="D57" s="30">
        <v>1</v>
      </c>
      <c r="E57" s="16" t="s">
        <v>38</v>
      </c>
      <c r="F57" s="17"/>
      <c r="G57" s="17"/>
      <c r="H57" s="17"/>
      <c r="I57" s="18">
        <f>SUM(I58:I65)</f>
        <v>460.39</v>
      </c>
    </row>
    <row r="58" spans="2:11" x14ac:dyDescent="0.25">
      <c r="B58" s="52" t="s">
        <v>58</v>
      </c>
      <c r="C58" s="53" t="s">
        <v>59</v>
      </c>
      <c r="D58" s="54">
        <v>4</v>
      </c>
      <c r="E58" s="55" t="s">
        <v>5</v>
      </c>
      <c r="F58" s="56"/>
      <c r="G58" s="57">
        <v>16.72</v>
      </c>
      <c r="H58" s="57">
        <f>F58+G58</f>
        <v>16.72</v>
      </c>
      <c r="I58" s="58">
        <f t="shared" ref="I58" si="20">H58*D58</f>
        <v>66.88</v>
      </c>
    </row>
    <row r="59" spans="2:11" x14ac:dyDescent="0.25">
      <c r="B59" s="52" t="s">
        <v>60</v>
      </c>
      <c r="C59" s="59" t="s">
        <v>61</v>
      </c>
      <c r="D59" s="33">
        <v>4</v>
      </c>
      <c r="E59" s="34" t="s">
        <v>5</v>
      </c>
      <c r="F59" s="60"/>
      <c r="G59" s="57">
        <v>14.49</v>
      </c>
      <c r="H59" s="57">
        <f>F59+G59</f>
        <v>14.49</v>
      </c>
      <c r="I59" s="61">
        <f>H59*D59</f>
        <v>57.96</v>
      </c>
    </row>
    <row r="60" spans="2:11" ht="20.100000000000001" customHeight="1" x14ac:dyDescent="0.25">
      <c r="B60" s="52" t="s">
        <v>62</v>
      </c>
      <c r="C60" s="53" t="s">
        <v>81</v>
      </c>
      <c r="D60" s="62">
        <v>1</v>
      </c>
      <c r="E60" s="63" t="s">
        <v>6</v>
      </c>
      <c r="F60" s="60">
        <v>59.5</v>
      </c>
      <c r="G60" s="57"/>
      <c r="H60" s="57">
        <f t="shared" ref="H60:H65" si="21">F60+G60</f>
        <v>59.5</v>
      </c>
      <c r="I60" s="61">
        <f>H60*D60</f>
        <v>59.5</v>
      </c>
    </row>
    <row r="61" spans="2:11" ht="30" x14ac:dyDescent="0.25">
      <c r="B61" s="52" t="s">
        <v>62</v>
      </c>
      <c r="C61" s="53" t="s">
        <v>78</v>
      </c>
      <c r="D61" s="33">
        <v>2</v>
      </c>
      <c r="E61" s="63" t="s">
        <v>6</v>
      </c>
      <c r="F61" s="60">
        <v>24.5</v>
      </c>
      <c r="G61" s="57"/>
      <c r="H61" s="57">
        <f t="shared" si="21"/>
        <v>24.5</v>
      </c>
      <c r="I61" s="61">
        <f t="shared" ref="I61:I62" si="22">H61*D61</f>
        <v>49</v>
      </c>
    </row>
    <row r="62" spans="2:11" x14ac:dyDescent="0.25">
      <c r="B62" s="52" t="s">
        <v>62</v>
      </c>
      <c r="C62" s="53" t="s">
        <v>79</v>
      </c>
      <c r="D62" s="62">
        <v>4</v>
      </c>
      <c r="E62" s="55" t="s">
        <v>16</v>
      </c>
      <c r="F62" s="56">
        <v>3.28</v>
      </c>
      <c r="G62" s="82"/>
      <c r="H62" s="57">
        <f t="shared" si="21"/>
        <v>3.28</v>
      </c>
      <c r="I62" s="61">
        <f t="shared" si="22"/>
        <v>13.12</v>
      </c>
    </row>
    <row r="63" spans="2:11" ht="30" x14ac:dyDescent="0.25">
      <c r="B63" s="83" t="s">
        <v>62</v>
      </c>
      <c r="C63" s="84" t="s">
        <v>82</v>
      </c>
      <c r="D63" s="54">
        <v>2</v>
      </c>
      <c r="E63" s="63" t="s">
        <v>6</v>
      </c>
      <c r="F63" s="85">
        <v>29.49</v>
      </c>
      <c r="G63" s="56"/>
      <c r="H63" s="85">
        <f t="shared" si="21"/>
        <v>29.49</v>
      </c>
      <c r="I63" s="58">
        <f>H63*D63</f>
        <v>58.98</v>
      </c>
    </row>
    <row r="64" spans="2:11" ht="20.100000000000001" customHeight="1" x14ac:dyDescent="0.25">
      <c r="B64" s="83" t="s">
        <v>62</v>
      </c>
      <c r="C64" s="84" t="s">
        <v>83</v>
      </c>
      <c r="D64" s="54">
        <v>1</v>
      </c>
      <c r="E64" s="55" t="s">
        <v>36</v>
      </c>
      <c r="F64" s="85">
        <v>0.7</v>
      </c>
      <c r="G64" s="56"/>
      <c r="H64" s="85">
        <f t="shared" si="21"/>
        <v>0.7</v>
      </c>
      <c r="I64" s="58">
        <f>H64*D64</f>
        <v>0.7</v>
      </c>
      <c r="J64" s="77"/>
      <c r="K64" s="77"/>
    </row>
    <row r="65" spans="2:11" x14ac:dyDescent="0.25">
      <c r="B65" s="39" t="s">
        <v>14</v>
      </c>
      <c r="C65" s="65" t="s">
        <v>15</v>
      </c>
      <c r="D65" s="79">
        <v>0.5</v>
      </c>
      <c r="E65" s="80" t="s">
        <v>10</v>
      </c>
      <c r="F65" s="43">
        <v>219.94</v>
      </c>
      <c r="G65" s="43">
        <v>88.56</v>
      </c>
      <c r="H65" s="69">
        <f t="shared" si="21"/>
        <v>308.5</v>
      </c>
      <c r="I65" s="25">
        <f t="shared" ref="I65" si="23">H65*D65</f>
        <v>154.25</v>
      </c>
      <c r="J65" s="76"/>
      <c r="K65" s="77"/>
    </row>
    <row r="66" spans="2:11" x14ac:dyDescent="0.25">
      <c r="B66" s="26"/>
      <c r="C66" s="27"/>
      <c r="D66" s="28"/>
      <c r="E66" s="26"/>
      <c r="F66" s="29"/>
      <c r="G66" s="29"/>
      <c r="H66" s="29"/>
      <c r="I66" s="29"/>
    </row>
    <row r="67" spans="2:11" x14ac:dyDescent="0.25">
      <c r="B67" s="13"/>
      <c r="C67" s="14" t="s">
        <v>221</v>
      </c>
      <c r="D67" s="30">
        <v>1</v>
      </c>
      <c r="E67" s="16" t="s">
        <v>38</v>
      </c>
      <c r="F67" s="174"/>
      <c r="G67" s="174"/>
      <c r="H67" s="174"/>
      <c r="I67" s="175">
        <f>SUM(I68:I80)</f>
        <v>3657.248</v>
      </c>
    </row>
    <row r="68" spans="2:11" ht="20.100000000000001" customHeight="1" x14ac:dyDescent="0.25">
      <c r="B68" s="52" t="s">
        <v>58</v>
      </c>
      <c r="C68" s="53" t="s">
        <v>59</v>
      </c>
      <c r="D68" s="54">
        <v>4</v>
      </c>
      <c r="E68" s="55" t="s">
        <v>5</v>
      </c>
      <c r="F68" s="56"/>
      <c r="G68" s="57">
        <v>16.72</v>
      </c>
      <c r="H68" s="57">
        <f>F68+G68</f>
        <v>16.72</v>
      </c>
      <c r="I68" s="58">
        <f t="shared" ref="I68" si="24">H68*D68</f>
        <v>66.88</v>
      </c>
    </row>
    <row r="69" spans="2:11" x14ac:dyDescent="0.25">
      <c r="B69" s="52" t="s">
        <v>60</v>
      </c>
      <c r="C69" s="59" t="s">
        <v>61</v>
      </c>
      <c r="D69" s="33">
        <v>4</v>
      </c>
      <c r="E69" s="34" t="s">
        <v>5</v>
      </c>
      <c r="F69" s="60"/>
      <c r="G69" s="57">
        <v>14.49</v>
      </c>
      <c r="H69" s="57">
        <f>F69+G69</f>
        <v>14.49</v>
      </c>
      <c r="I69" s="61">
        <f>H69*D69</f>
        <v>57.96</v>
      </c>
    </row>
    <row r="70" spans="2:11" x14ac:dyDescent="0.25">
      <c r="B70" s="83" t="s">
        <v>17</v>
      </c>
      <c r="C70" s="84" t="s">
        <v>27</v>
      </c>
      <c r="D70" s="54" t="s">
        <v>13</v>
      </c>
      <c r="E70" s="63">
        <v>0.5</v>
      </c>
      <c r="F70" s="85"/>
      <c r="G70" s="56">
        <v>619.4</v>
      </c>
      <c r="H70" s="85">
        <v>619.4</v>
      </c>
      <c r="I70" s="58">
        <f t="shared" ref="I70:I80" si="25">H70*E70</f>
        <v>309.7</v>
      </c>
    </row>
    <row r="71" spans="2:11" x14ac:dyDescent="0.25">
      <c r="B71" s="52" t="s">
        <v>25</v>
      </c>
      <c r="C71" s="53" t="s">
        <v>26</v>
      </c>
      <c r="D71" s="62" t="s">
        <v>16</v>
      </c>
      <c r="E71" s="63">
        <v>15.6</v>
      </c>
      <c r="F71" s="60">
        <v>9.91</v>
      </c>
      <c r="G71" s="57">
        <v>12.6</v>
      </c>
      <c r="H71" s="57">
        <v>22.51</v>
      </c>
      <c r="I71" s="61">
        <f t="shared" si="25"/>
        <v>351.15600000000001</v>
      </c>
    </row>
    <row r="72" spans="2:11" ht="30" x14ac:dyDescent="0.25">
      <c r="B72" s="52" t="s">
        <v>8</v>
      </c>
      <c r="C72" s="53" t="s">
        <v>9</v>
      </c>
      <c r="D72" s="33" t="s">
        <v>10</v>
      </c>
      <c r="E72" s="63">
        <v>1</v>
      </c>
      <c r="F72" s="60">
        <v>0</v>
      </c>
      <c r="G72" s="57">
        <v>36.630000000000003</v>
      </c>
      <c r="H72" s="57">
        <v>36.630000000000003</v>
      </c>
      <c r="I72" s="61">
        <f t="shared" si="25"/>
        <v>36.630000000000003</v>
      </c>
    </row>
    <row r="73" spans="2:11" ht="30" x14ac:dyDescent="0.25">
      <c r="B73" s="52" t="s">
        <v>11</v>
      </c>
      <c r="C73" s="53" t="s">
        <v>12</v>
      </c>
      <c r="D73" s="62" t="s">
        <v>10</v>
      </c>
      <c r="E73" s="55">
        <v>1</v>
      </c>
      <c r="F73" s="56">
        <v>8.5399999999999991</v>
      </c>
      <c r="G73" s="82">
        <v>0.31</v>
      </c>
      <c r="H73" s="57">
        <v>8.85</v>
      </c>
      <c r="I73" s="61">
        <f t="shared" si="25"/>
        <v>8.85</v>
      </c>
    </row>
    <row r="74" spans="2:11" x14ac:dyDescent="0.25">
      <c r="B74" s="83" t="s">
        <v>17</v>
      </c>
      <c r="C74" s="84" t="s">
        <v>18</v>
      </c>
      <c r="D74" s="54" t="s">
        <v>19</v>
      </c>
      <c r="E74" s="63">
        <v>10</v>
      </c>
      <c r="F74" s="85"/>
      <c r="G74" s="56">
        <v>49.43</v>
      </c>
      <c r="H74" s="85">
        <v>49.43</v>
      </c>
      <c r="I74" s="58">
        <f t="shared" si="25"/>
        <v>494.3</v>
      </c>
    </row>
    <row r="75" spans="2:11" x14ac:dyDescent="0.25">
      <c r="B75" s="52" t="s">
        <v>17</v>
      </c>
      <c r="C75" s="53" t="s">
        <v>20</v>
      </c>
      <c r="D75" s="62" t="s">
        <v>19</v>
      </c>
      <c r="E75" s="63">
        <v>10</v>
      </c>
      <c r="F75" s="60"/>
      <c r="G75" s="57">
        <v>24.71</v>
      </c>
      <c r="H75" s="57">
        <v>24.71</v>
      </c>
      <c r="I75" s="61">
        <f t="shared" si="25"/>
        <v>247.10000000000002</v>
      </c>
    </row>
    <row r="76" spans="2:11" x14ac:dyDescent="0.25">
      <c r="B76" s="52" t="s">
        <v>28</v>
      </c>
      <c r="C76" s="53" t="s">
        <v>29</v>
      </c>
      <c r="D76" s="33" t="s">
        <v>16</v>
      </c>
      <c r="E76" s="63">
        <v>12</v>
      </c>
      <c r="F76" s="60">
        <v>74.849999999999994</v>
      </c>
      <c r="G76" s="57">
        <v>0</v>
      </c>
      <c r="H76" s="57">
        <v>74.849999999999994</v>
      </c>
      <c r="I76" s="61">
        <f t="shared" si="25"/>
        <v>898.19999999999993</v>
      </c>
    </row>
    <row r="77" spans="2:11" x14ac:dyDescent="0.25">
      <c r="B77" s="52" t="s">
        <v>30</v>
      </c>
      <c r="C77" s="53" t="s">
        <v>31</v>
      </c>
      <c r="D77" s="62" t="s">
        <v>16</v>
      </c>
      <c r="E77" s="55">
        <v>12</v>
      </c>
      <c r="F77" s="56">
        <v>11.2</v>
      </c>
      <c r="G77" s="82">
        <v>34.18</v>
      </c>
      <c r="H77" s="57">
        <v>45.38</v>
      </c>
      <c r="I77" s="61">
        <f t="shared" si="25"/>
        <v>544.56000000000006</v>
      </c>
    </row>
    <row r="78" spans="2:11" x14ac:dyDescent="0.25">
      <c r="B78" s="83" t="s">
        <v>32</v>
      </c>
      <c r="C78" s="84" t="s">
        <v>33</v>
      </c>
      <c r="D78" s="54" t="s">
        <v>3</v>
      </c>
      <c r="E78" s="63">
        <v>4.8</v>
      </c>
      <c r="F78" s="85">
        <v>18.489999999999998</v>
      </c>
      <c r="G78" s="56">
        <v>40.94</v>
      </c>
      <c r="H78" s="85">
        <v>59.43</v>
      </c>
      <c r="I78" s="58">
        <f t="shared" si="25"/>
        <v>285.26400000000001</v>
      </c>
    </row>
    <row r="79" spans="2:11" x14ac:dyDescent="0.25">
      <c r="B79" s="52" t="s">
        <v>14</v>
      </c>
      <c r="C79" s="53" t="s">
        <v>15</v>
      </c>
      <c r="D79" s="62" t="s">
        <v>10</v>
      </c>
      <c r="E79" s="63">
        <v>1</v>
      </c>
      <c r="F79" s="60">
        <v>215.66</v>
      </c>
      <c r="G79" s="57">
        <v>87.9</v>
      </c>
      <c r="H79" s="57">
        <v>303.56</v>
      </c>
      <c r="I79" s="61">
        <f t="shared" si="25"/>
        <v>303.56</v>
      </c>
    </row>
    <row r="80" spans="2:11" x14ac:dyDescent="0.25">
      <c r="B80" s="64" t="s">
        <v>34</v>
      </c>
      <c r="C80" s="65" t="s">
        <v>35</v>
      </c>
      <c r="D80" s="143" t="s">
        <v>36</v>
      </c>
      <c r="E80" s="67">
        <v>9.6</v>
      </c>
      <c r="F80" s="68">
        <v>3.68</v>
      </c>
      <c r="G80" s="69">
        <v>1.85</v>
      </c>
      <c r="H80" s="69">
        <v>5.53</v>
      </c>
      <c r="I80" s="25">
        <f t="shared" si="25"/>
        <v>53.088000000000001</v>
      </c>
    </row>
    <row r="81" spans="2:11" x14ac:dyDescent="0.25">
      <c r="B81" s="26"/>
      <c r="C81" s="27"/>
      <c r="D81" s="28"/>
      <c r="E81" s="26"/>
      <c r="F81" s="29"/>
      <c r="G81" s="29"/>
      <c r="H81" s="29"/>
      <c r="I81" s="29"/>
    </row>
    <row r="82" spans="2:11" ht="30" x14ac:dyDescent="0.25">
      <c r="B82" s="13" t="s">
        <v>40</v>
      </c>
      <c r="C82" s="14" t="s">
        <v>86</v>
      </c>
      <c r="D82" s="30">
        <v>1</v>
      </c>
      <c r="E82" s="16" t="s">
        <v>38</v>
      </c>
      <c r="F82" s="17"/>
      <c r="G82" s="17"/>
      <c r="H82" s="17"/>
      <c r="I82" s="18">
        <f>SUM(I83:I87)</f>
        <v>704.43200000000002</v>
      </c>
      <c r="J82" s="77"/>
      <c r="K82" s="77"/>
    </row>
    <row r="83" spans="2:11" x14ac:dyDescent="0.25">
      <c r="B83" s="31" t="s">
        <v>87</v>
      </c>
      <c r="C83" s="86" t="s">
        <v>88</v>
      </c>
      <c r="D83" s="48">
        <v>1.5</v>
      </c>
      <c r="E83" s="49" t="s">
        <v>5</v>
      </c>
      <c r="F83" s="56"/>
      <c r="G83" s="87">
        <v>22.660000000000004</v>
      </c>
      <c r="H83" s="36">
        <f>F83+G83</f>
        <v>22.660000000000004</v>
      </c>
      <c r="I83" s="58">
        <f t="shared" ref="I83:I87" si="26">H83*D83</f>
        <v>33.990000000000009</v>
      </c>
      <c r="J83" s="77"/>
      <c r="K83" s="77"/>
    </row>
    <row r="84" spans="2:11" x14ac:dyDescent="0.25">
      <c r="B84" s="31" t="s">
        <v>89</v>
      </c>
      <c r="C84" s="86" t="s">
        <v>90</v>
      </c>
      <c r="D84" s="48">
        <f>D83</f>
        <v>1.5</v>
      </c>
      <c r="E84" s="49" t="s">
        <v>5</v>
      </c>
      <c r="F84" s="60"/>
      <c r="G84" s="87">
        <v>13.728</v>
      </c>
      <c r="H84" s="36">
        <f t="shared" ref="H84:H87" si="27">F84+G84</f>
        <v>13.728</v>
      </c>
      <c r="I84" s="58">
        <f t="shared" si="26"/>
        <v>20.591999999999999</v>
      </c>
      <c r="J84" s="77"/>
      <c r="K84" s="77"/>
    </row>
    <row r="85" spans="2:11" x14ac:dyDescent="0.25">
      <c r="B85" s="46" t="s">
        <v>91</v>
      </c>
      <c r="C85" s="88" t="s">
        <v>92</v>
      </c>
      <c r="D85" s="48">
        <v>1</v>
      </c>
      <c r="E85" s="49" t="s">
        <v>16</v>
      </c>
      <c r="F85" s="38">
        <v>465.66</v>
      </c>
      <c r="G85" s="38">
        <v>13.06</v>
      </c>
      <c r="H85" s="36">
        <f t="shared" si="27"/>
        <v>478.72</v>
      </c>
      <c r="I85" s="58">
        <f t="shared" si="26"/>
        <v>478.72</v>
      </c>
      <c r="J85" s="77"/>
      <c r="K85" s="77"/>
    </row>
    <row r="86" spans="2:11" x14ac:dyDescent="0.25">
      <c r="B86" s="31" t="s">
        <v>93</v>
      </c>
      <c r="C86" s="86" t="s">
        <v>94</v>
      </c>
      <c r="D86" s="48">
        <v>4</v>
      </c>
      <c r="E86" s="63" t="s">
        <v>6</v>
      </c>
      <c r="F86" s="56">
        <v>4.22</v>
      </c>
      <c r="G86" s="87"/>
      <c r="H86" s="36">
        <f t="shared" si="27"/>
        <v>4.22</v>
      </c>
      <c r="I86" s="58">
        <f t="shared" si="26"/>
        <v>16.88</v>
      </c>
      <c r="J86" s="77"/>
      <c r="K86" s="77"/>
    </row>
    <row r="87" spans="2:11" x14ac:dyDescent="0.25">
      <c r="B87" s="39" t="s">
        <v>14</v>
      </c>
      <c r="C87" s="65" t="s">
        <v>15</v>
      </c>
      <c r="D87" s="79">
        <v>0.5</v>
      </c>
      <c r="E87" s="80" t="s">
        <v>10</v>
      </c>
      <c r="F87" s="43">
        <v>219.94</v>
      </c>
      <c r="G87" s="43">
        <v>88.56</v>
      </c>
      <c r="H87" s="69">
        <f t="shared" si="27"/>
        <v>308.5</v>
      </c>
      <c r="I87" s="25">
        <f t="shared" si="26"/>
        <v>154.25</v>
      </c>
      <c r="J87" s="76"/>
      <c r="K87" s="77"/>
    </row>
    <row r="88" spans="2:11" x14ac:dyDescent="0.25">
      <c r="B88" s="26"/>
      <c r="C88" s="27"/>
      <c r="D88" s="28"/>
      <c r="E88" s="26"/>
      <c r="F88" s="29"/>
      <c r="G88" s="29"/>
      <c r="H88" s="29"/>
      <c r="I88" s="81"/>
      <c r="J88" s="77"/>
      <c r="K88" s="77"/>
    </row>
    <row r="89" spans="2:11" ht="30" x14ac:dyDescent="0.25">
      <c r="B89" s="13"/>
      <c r="C89" s="14" t="s">
        <v>95</v>
      </c>
      <c r="D89" s="30">
        <v>1</v>
      </c>
      <c r="E89" s="16" t="s">
        <v>38</v>
      </c>
      <c r="F89" s="17"/>
      <c r="G89" s="17"/>
      <c r="H89" s="17"/>
      <c r="I89" s="18">
        <f>SUM(I90:I95)</f>
        <v>322.68</v>
      </c>
      <c r="J89" s="77"/>
      <c r="K89" s="77"/>
    </row>
    <row r="90" spans="2:11" x14ac:dyDescent="0.25">
      <c r="B90" s="83" t="s">
        <v>62</v>
      </c>
      <c r="C90" s="84" t="s">
        <v>96</v>
      </c>
      <c r="D90" s="54">
        <v>1</v>
      </c>
      <c r="E90" s="63" t="s">
        <v>6</v>
      </c>
      <c r="F90" s="56">
        <v>21.57</v>
      </c>
      <c r="G90" s="56"/>
      <c r="H90" s="57">
        <f>F90+G90</f>
        <v>21.57</v>
      </c>
      <c r="I90" s="58">
        <f t="shared" ref="I90" si="28">H90*D90</f>
        <v>21.57</v>
      </c>
      <c r="J90" s="77"/>
      <c r="K90" s="77"/>
    </row>
    <row r="91" spans="2:11" ht="30" x14ac:dyDescent="0.25">
      <c r="B91" s="83" t="s">
        <v>62</v>
      </c>
      <c r="C91" s="84" t="s">
        <v>97</v>
      </c>
      <c r="D91" s="54">
        <v>1</v>
      </c>
      <c r="E91" s="63" t="s">
        <v>6</v>
      </c>
      <c r="F91" s="85">
        <v>20.62</v>
      </c>
      <c r="G91" s="56"/>
      <c r="H91" s="85">
        <f>F91+G91</f>
        <v>20.62</v>
      </c>
      <c r="I91" s="58">
        <f>H91*D91</f>
        <v>20.62</v>
      </c>
      <c r="J91" s="77"/>
      <c r="K91" s="77"/>
    </row>
    <row r="92" spans="2:11" x14ac:dyDescent="0.25">
      <c r="B92" s="52" t="s">
        <v>58</v>
      </c>
      <c r="C92" s="53" t="s">
        <v>59</v>
      </c>
      <c r="D92" s="54">
        <v>4</v>
      </c>
      <c r="E92" s="55" t="s">
        <v>5</v>
      </c>
      <c r="F92" s="56"/>
      <c r="G92" s="57">
        <v>16.72</v>
      </c>
      <c r="H92" s="57">
        <f>F92+G92</f>
        <v>16.72</v>
      </c>
      <c r="I92" s="61">
        <f>H92*D92</f>
        <v>66.88</v>
      </c>
      <c r="J92" s="77"/>
      <c r="K92" s="77"/>
    </row>
    <row r="93" spans="2:11" x14ac:dyDescent="0.25">
      <c r="B93" s="52" t="s">
        <v>60</v>
      </c>
      <c r="C93" s="59" t="s">
        <v>61</v>
      </c>
      <c r="D93" s="33">
        <v>4</v>
      </c>
      <c r="E93" s="34" t="s">
        <v>5</v>
      </c>
      <c r="F93" s="60"/>
      <c r="G93" s="57">
        <v>14.49</v>
      </c>
      <c r="H93" s="57">
        <f>F93+G93</f>
        <v>14.49</v>
      </c>
      <c r="I93" s="61">
        <f t="shared" ref="I93:I95" si="29">H93*D93</f>
        <v>57.96</v>
      </c>
      <c r="J93" s="77"/>
      <c r="K93" s="77"/>
    </row>
    <row r="94" spans="2:11" x14ac:dyDescent="0.25">
      <c r="B94" s="83" t="s">
        <v>62</v>
      </c>
      <c r="C94" s="84" t="s">
        <v>83</v>
      </c>
      <c r="D94" s="54">
        <v>2</v>
      </c>
      <c r="E94" s="55" t="s">
        <v>36</v>
      </c>
      <c r="F94" s="85">
        <v>0.7</v>
      </c>
      <c r="G94" s="56"/>
      <c r="H94" s="85">
        <f t="shared" ref="H94:H95" si="30">F94+G94</f>
        <v>0.7</v>
      </c>
      <c r="I94" s="61">
        <f t="shared" si="29"/>
        <v>1.4</v>
      </c>
      <c r="J94" s="77"/>
      <c r="K94" s="77"/>
    </row>
    <row r="95" spans="2:11" x14ac:dyDescent="0.25">
      <c r="B95" s="39" t="s">
        <v>14</v>
      </c>
      <c r="C95" s="65" t="s">
        <v>15</v>
      </c>
      <c r="D95" s="79">
        <v>0.5</v>
      </c>
      <c r="E95" s="80" t="s">
        <v>10</v>
      </c>
      <c r="F95" s="43">
        <v>219.94</v>
      </c>
      <c r="G95" s="43">
        <v>88.56</v>
      </c>
      <c r="H95" s="69">
        <f t="shared" si="30"/>
        <v>308.5</v>
      </c>
      <c r="I95" s="25">
        <f t="shared" si="29"/>
        <v>154.25</v>
      </c>
      <c r="J95" s="76"/>
      <c r="K95" s="77"/>
    </row>
    <row r="96" spans="2:11" x14ac:dyDescent="0.25">
      <c r="B96" s="26"/>
      <c r="C96" s="27"/>
      <c r="D96" s="28"/>
      <c r="E96" s="26"/>
      <c r="F96" s="29"/>
      <c r="G96" s="29"/>
      <c r="H96" s="29"/>
      <c r="I96" s="29"/>
    </row>
    <row r="97" spans="1:10" ht="30" x14ac:dyDescent="0.25">
      <c r="A97" s="89"/>
      <c r="B97" s="13"/>
      <c r="C97" s="14" t="s">
        <v>98</v>
      </c>
      <c r="D97" s="30">
        <v>1</v>
      </c>
      <c r="E97" s="16" t="s">
        <v>39</v>
      </c>
      <c r="F97" s="17"/>
      <c r="G97" s="17"/>
      <c r="H97" s="17"/>
      <c r="I97" s="18">
        <f>SUM(I98:I105)</f>
        <v>1044.0059999999999</v>
      </c>
      <c r="J97" s="89"/>
    </row>
    <row r="98" spans="1:10" x14ac:dyDescent="0.25">
      <c r="A98" s="89"/>
      <c r="B98" s="52" t="s">
        <v>4</v>
      </c>
      <c r="C98" s="53" t="s">
        <v>99</v>
      </c>
      <c r="D98" s="54">
        <v>2</v>
      </c>
      <c r="E98" s="55" t="s">
        <v>6</v>
      </c>
      <c r="F98" s="56">
        <v>15.07</v>
      </c>
      <c r="G98" s="57"/>
      <c r="H98" s="57">
        <f t="shared" ref="H98:H105" si="31">F98+G98</f>
        <v>15.07</v>
      </c>
      <c r="I98" s="61">
        <f t="shared" ref="I98:I105" si="32">H98*D98</f>
        <v>30.14</v>
      </c>
      <c r="J98" s="89"/>
    </row>
    <row r="99" spans="1:10" ht="30" x14ac:dyDescent="0.25">
      <c r="A99" s="89"/>
      <c r="B99" s="52" t="s">
        <v>8</v>
      </c>
      <c r="C99" s="59" t="s">
        <v>9</v>
      </c>
      <c r="D99" s="33">
        <v>0.75</v>
      </c>
      <c r="E99" s="34" t="s">
        <v>10</v>
      </c>
      <c r="F99" s="60"/>
      <c r="G99" s="57">
        <v>36.9</v>
      </c>
      <c r="H99" s="57">
        <f t="shared" si="31"/>
        <v>36.9</v>
      </c>
      <c r="I99" s="61">
        <f t="shared" si="32"/>
        <v>27.674999999999997</v>
      </c>
      <c r="J99" s="89"/>
    </row>
    <row r="100" spans="1:10" x14ac:dyDescent="0.25">
      <c r="A100" s="89"/>
      <c r="B100" s="83" t="s">
        <v>14</v>
      </c>
      <c r="C100" s="84" t="s">
        <v>15</v>
      </c>
      <c r="D100" s="54">
        <v>0.75</v>
      </c>
      <c r="E100" s="55" t="s">
        <v>10</v>
      </c>
      <c r="F100" s="85">
        <v>219.94</v>
      </c>
      <c r="G100" s="56">
        <v>88.56</v>
      </c>
      <c r="H100" s="85">
        <f t="shared" si="31"/>
        <v>308.5</v>
      </c>
      <c r="I100" s="61">
        <f t="shared" si="32"/>
        <v>231.375</v>
      </c>
      <c r="J100" s="89"/>
    </row>
    <row r="101" spans="1:10" x14ac:dyDescent="0.25">
      <c r="A101" s="89"/>
      <c r="B101" s="46" t="s">
        <v>21</v>
      </c>
      <c r="C101" s="53" t="s">
        <v>22</v>
      </c>
      <c r="D101" s="54">
        <v>0.65</v>
      </c>
      <c r="E101" s="34" t="s">
        <v>3</v>
      </c>
      <c r="F101" s="38">
        <v>58.34</v>
      </c>
      <c r="G101" s="38">
        <v>19.03</v>
      </c>
      <c r="H101" s="57">
        <f t="shared" si="31"/>
        <v>77.37</v>
      </c>
      <c r="I101" s="61">
        <f t="shared" si="32"/>
        <v>50.290500000000002</v>
      </c>
      <c r="J101" s="89"/>
    </row>
    <row r="102" spans="1:10" ht="30" x14ac:dyDescent="0.25">
      <c r="A102" s="89"/>
      <c r="B102" s="52" t="s">
        <v>11</v>
      </c>
      <c r="C102" s="53" t="s">
        <v>12</v>
      </c>
      <c r="D102" s="54">
        <v>0.75</v>
      </c>
      <c r="E102" s="55" t="s">
        <v>10</v>
      </c>
      <c r="F102" s="56">
        <v>8.75</v>
      </c>
      <c r="G102" s="57">
        <v>0.32</v>
      </c>
      <c r="H102" s="57">
        <f t="shared" si="31"/>
        <v>9.07</v>
      </c>
      <c r="I102" s="61">
        <f t="shared" si="32"/>
        <v>6.8025000000000002</v>
      </c>
      <c r="J102" s="89"/>
    </row>
    <row r="103" spans="1:10" x14ac:dyDescent="0.25">
      <c r="A103" s="89"/>
      <c r="B103" s="52" t="s">
        <v>4</v>
      </c>
      <c r="C103" s="59" t="s">
        <v>18</v>
      </c>
      <c r="D103" s="33">
        <v>1</v>
      </c>
      <c r="E103" s="34" t="s">
        <v>5</v>
      </c>
      <c r="F103" s="60">
        <v>16.72</v>
      </c>
      <c r="G103" s="57"/>
      <c r="H103" s="57">
        <f t="shared" si="31"/>
        <v>16.72</v>
      </c>
      <c r="I103" s="61">
        <f t="shared" si="32"/>
        <v>16.72</v>
      </c>
      <c r="J103" s="89"/>
    </row>
    <row r="104" spans="1:10" x14ac:dyDescent="0.25">
      <c r="A104" s="89"/>
      <c r="B104" s="52" t="s">
        <v>4</v>
      </c>
      <c r="C104" s="84" t="s">
        <v>20</v>
      </c>
      <c r="D104" s="54">
        <v>1</v>
      </c>
      <c r="E104" s="55" t="s">
        <v>5</v>
      </c>
      <c r="F104" s="85">
        <v>14.49</v>
      </c>
      <c r="G104" s="56"/>
      <c r="H104" s="85">
        <f t="shared" si="31"/>
        <v>14.49</v>
      </c>
      <c r="I104" s="61">
        <f t="shared" si="32"/>
        <v>14.49</v>
      </c>
      <c r="J104" s="89"/>
    </row>
    <row r="105" spans="1:10" x14ac:dyDescent="0.25">
      <c r="A105" s="89"/>
      <c r="B105" s="39" t="s">
        <v>23</v>
      </c>
      <c r="C105" s="65" t="s">
        <v>24</v>
      </c>
      <c r="D105" s="79">
        <v>0.9</v>
      </c>
      <c r="E105" s="80" t="s">
        <v>3</v>
      </c>
      <c r="F105" s="43">
        <v>675.55</v>
      </c>
      <c r="G105" s="43">
        <v>65.02</v>
      </c>
      <c r="H105" s="69">
        <f t="shared" si="31"/>
        <v>740.56999999999994</v>
      </c>
      <c r="I105" s="25">
        <f t="shared" si="32"/>
        <v>666.51299999999992</v>
      </c>
      <c r="J105" s="89"/>
    </row>
    <row r="106" spans="1:10" x14ac:dyDescent="0.25">
      <c r="A106" s="89"/>
      <c r="B106" s="90"/>
      <c r="C106" s="91"/>
      <c r="D106" s="92"/>
      <c r="E106" s="93"/>
      <c r="F106" s="94"/>
      <c r="G106" s="94"/>
      <c r="H106" s="94"/>
      <c r="I106" s="94"/>
      <c r="J106" s="89"/>
    </row>
    <row r="107" spans="1:10" x14ac:dyDescent="0.25">
      <c r="A107" s="89"/>
      <c r="B107" s="13"/>
      <c r="C107" s="14" t="s">
        <v>100</v>
      </c>
      <c r="D107" s="30">
        <v>1</v>
      </c>
      <c r="E107" s="16" t="s">
        <v>39</v>
      </c>
      <c r="F107" s="17"/>
      <c r="G107" s="17"/>
      <c r="H107" s="17"/>
      <c r="I107" s="18">
        <f>SUM(I108:I115)</f>
        <v>843.25850000000003</v>
      </c>
      <c r="J107" s="89"/>
    </row>
    <row r="108" spans="1:10" x14ac:dyDescent="0.2">
      <c r="A108" s="89"/>
      <c r="B108" s="95" t="s">
        <v>4</v>
      </c>
      <c r="C108" s="96" t="s">
        <v>101</v>
      </c>
      <c r="D108" s="97">
        <v>2</v>
      </c>
      <c r="E108" s="55" t="s">
        <v>6</v>
      </c>
      <c r="F108" s="56">
        <v>15.07</v>
      </c>
      <c r="G108" s="57"/>
      <c r="H108" s="57">
        <f t="shared" ref="H108:H115" si="33">F108+G108</f>
        <v>15.07</v>
      </c>
      <c r="I108" s="61">
        <f t="shared" ref="I108:I115" si="34">H108*D108</f>
        <v>30.14</v>
      </c>
      <c r="J108" s="89"/>
    </row>
    <row r="109" spans="1:10" ht="30" x14ac:dyDescent="0.25">
      <c r="A109" s="89"/>
      <c r="B109" s="31" t="s">
        <v>8</v>
      </c>
      <c r="C109" s="1" t="s">
        <v>9</v>
      </c>
      <c r="D109" s="98">
        <v>0.75</v>
      </c>
      <c r="E109" s="99" t="s">
        <v>10</v>
      </c>
      <c r="F109" s="60"/>
      <c r="G109" s="57">
        <v>36.9</v>
      </c>
      <c r="H109" s="57">
        <f t="shared" si="33"/>
        <v>36.9</v>
      </c>
      <c r="I109" s="61">
        <f t="shared" si="34"/>
        <v>27.674999999999997</v>
      </c>
      <c r="J109" s="89"/>
    </row>
    <row r="110" spans="1:10" x14ac:dyDescent="0.25">
      <c r="A110" s="89"/>
      <c r="B110" s="31" t="s">
        <v>14</v>
      </c>
      <c r="C110" s="1" t="s">
        <v>15</v>
      </c>
      <c r="D110" s="98">
        <v>0.75</v>
      </c>
      <c r="E110" s="99" t="s">
        <v>10</v>
      </c>
      <c r="F110" s="85">
        <v>219.94</v>
      </c>
      <c r="G110" s="56">
        <v>88.56</v>
      </c>
      <c r="H110" s="57">
        <f t="shared" si="33"/>
        <v>308.5</v>
      </c>
      <c r="I110" s="61">
        <f t="shared" si="34"/>
        <v>231.375</v>
      </c>
      <c r="J110" s="89"/>
    </row>
    <row r="111" spans="1:10" x14ac:dyDescent="0.25">
      <c r="A111" s="89"/>
      <c r="B111" s="31" t="s">
        <v>21</v>
      </c>
      <c r="C111" s="1" t="s">
        <v>22</v>
      </c>
      <c r="D111" s="98">
        <v>0.65</v>
      </c>
      <c r="E111" s="99" t="s">
        <v>3</v>
      </c>
      <c r="F111" s="38">
        <v>58.34</v>
      </c>
      <c r="G111" s="38">
        <v>19.03</v>
      </c>
      <c r="H111" s="57">
        <f t="shared" si="33"/>
        <v>77.37</v>
      </c>
      <c r="I111" s="61">
        <f t="shared" si="34"/>
        <v>50.290500000000002</v>
      </c>
      <c r="J111" s="89"/>
    </row>
    <row r="112" spans="1:10" ht="30" x14ac:dyDescent="0.25">
      <c r="A112" s="89"/>
      <c r="B112" s="31" t="s">
        <v>11</v>
      </c>
      <c r="C112" s="1" t="s">
        <v>12</v>
      </c>
      <c r="D112" s="98">
        <v>0.75</v>
      </c>
      <c r="E112" s="99" t="s">
        <v>10</v>
      </c>
      <c r="F112" s="56">
        <v>8.75</v>
      </c>
      <c r="G112" s="57">
        <v>0.32</v>
      </c>
      <c r="H112" s="57">
        <f t="shared" si="33"/>
        <v>9.07</v>
      </c>
      <c r="I112" s="61">
        <f t="shared" si="34"/>
        <v>6.8025000000000002</v>
      </c>
      <c r="J112" s="89"/>
    </row>
    <row r="113" spans="1:10" x14ac:dyDescent="0.2">
      <c r="A113" s="89"/>
      <c r="B113" s="95" t="s">
        <v>4</v>
      </c>
      <c r="C113" s="100" t="s">
        <v>18</v>
      </c>
      <c r="D113" s="97">
        <v>0.5</v>
      </c>
      <c r="E113" s="101" t="s">
        <v>19</v>
      </c>
      <c r="F113" s="60">
        <v>16.72</v>
      </c>
      <c r="G113" s="57"/>
      <c r="H113" s="57">
        <f t="shared" si="33"/>
        <v>16.72</v>
      </c>
      <c r="I113" s="61">
        <f t="shared" si="34"/>
        <v>8.36</v>
      </c>
      <c r="J113" s="89"/>
    </row>
    <row r="114" spans="1:10" x14ac:dyDescent="0.2">
      <c r="A114" s="89"/>
      <c r="B114" s="95" t="s">
        <v>4</v>
      </c>
      <c r="C114" s="100" t="s">
        <v>20</v>
      </c>
      <c r="D114" s="97">
        <v>0.5</v>
      </c>
      <c r="E114" s="101" t="s">
        <v>19</v>
      </c>
      <c r="F114" s="85">
        <v>14.49</v>
      </c>
      <c r="G114" s="56"/>
      <c r="H114" s="57">
        <f t="shared" si="33"/>
        <v>14.49</v>
      </c>
      <c r="I114" s="61">
        <f t="shared" si="34"/>
        <v>7.2450000000000001</v>
      </c>
      <c r="J114" s="89"/>
    </row>
    <row r="115" spans="1:10" x14ac:dyDescent="0.25">
      <c r="A115" s="89"/>
      <c r="B115" s="19" t="s">
        <v>23</v>
      </c>
      <c r="C115" s="2" t="s">
        <v>24</v>
      </c>
      <c r="D115" s="102">
        <v>0.65</v>
      </c>
      <c r="E115" s="103" t="s">
        <v>3</v>
      </c>
      <c r="F115" s="43">
        <v>675.55</v>
      </c>
      <c r="G115" s="43">
        <v>65.02</v>
      </c>
      <c r="H115" s="69">
        <f t="shared" si="33"/>
        <v>740.56999999999994</v>
      </c>
      <c r="I115" s="25">
        <f t="shared" si="34"/>
        <v>481.37049999999999</v>
      </c>
      <c r="J115" s="89"/>
    </row>
    <row r="116" spans="1:10" x14ac:dyDescent="0.25">
      <c r="B116" s="26"/>
      <c r="C116" s="27"/>
      <c r="D116" s="28"/>
      <c r="E116" s="26"/>
      <c r="F116" s="29"/>
      <c r="G116" s="29"/>
      <c r="H116" s="29"/>
      <c r="I116" s="29"/>
    </row>
    <row r="117" spans="1:10" x14ac:dyDescent="0.25">
      <c r="B117" s="13"/>
      <c r="C117" s="14" t="s">
        <v>102</v>
      </c>
      <c r="D117" s="30">
        <v>1</v>
      </c>
      <c r="E117" s="16" t="s">
        <v>69</v>
      </c>
      <c r="F117" s="17"/>
      <c r="G117" s="17"/>
      <c r="H117" s="17"/>
      <c r="I117" s="18">
        <f>SUM(I118:I128)</f>
        <v>644.88999999999987</v>
      </c>
    </row>
    <row r="118" spans="1:10" x14ac:dyDescent="0.25">
      <c r="B118" s="52" t="s">
        <v>58</v>
      </c>
      <c r="C118" s="53" t="s">
        <v>103</v>
      </c>
      <c r="D118" s="54">
        <v>2</v>
      </c>
      <c r="E118" s="55" t="s">
        <v>5</v>
      </c>
      <c r="F118" s="56"/>
      <c r="G118" s="57">
        <v>16.72</v>
      </c>
      <c r="H118" s="57">
        <f>F118+G118</f>
        <v>16.72</v>
      </c>
      <c r="I118" s="58">
        <f t="shared" ref="I118" si="35">H118*D118</f>
        <v>33.44</v>
      </c>
    </row>
    <row r="119" spans="1:10" x14ac:dyDescent="0.25">
      <c r="B119" s="52" t="s">
        <v>60</v>
      </c>
      <c r="C119" s="59" t="s">
        <v>104</v>
      </c>
      <c r="D119" s="33">
        <v>6</v>
      </c>
      <c r="E119" s="34" t="s">
        <v>5</v>
      </c>
      <c r="F119" s="60"/>
      <c r="G119" s="57">
        <v>14.49</v>
      </c>
      <c r="H119" s="57">
        <f>F119+G119</f>
        <v>14.49</v>
      </c>
      <c r="I119" s="61">
        <f>H119*D119</f>
        <v>86.94</v>
      </c>
    </row>
    <row r="120" spans="1:10" x14ac:dyDescent="0.25">
      <c r="B120" s="52" t="s">
        <v>105</v>
      </c>
      <c r="C120" s="84" t="s">
        <v>106</v>
      </c>
      <c r="D120" s="54">
        <v>2</v>
      </c>
      <c r="E120" s="55" t="s">
        <v>5</v>
      </c>
      <c r="F120" s="85"/>
      <c r="G120" s="56">
        <v>17.16</v>
      </c>
      <c r="H120" s="57">
        <f>F120+G120</f>
        <v>17.16</v>
      </c>
      <c r="I120" s="61">
        <f>H120*D120</f>
        <v>34.32</v>
      </c>
    </row>
    <row r="121" spans="1:10" x14ac:dyDescent="0.25">
      <c r="B121" s="52" t="s">
        <v>62</v>
      </c>
      <c r="C121" s="84" t="s">
        <v>107</v>
      </c>
      <c r="D121" s="54">
        <v>1</v>
      </c>
      <c r="E121" s="55" t="s">
        <v>6</v>
      </c>
      <c r="F121" s="56">
        <v>21.57</v>
      </c>
      <c r="G121" s="56"/>
      <c r="H121" s="57">
        <f t="shared" ref="H121" si="36">F121+G121</f>
        <v>21.57</v>
      </c>
      <c r="I121" s="58">
        <f t="shared" ref="I121:I128" si="37">H121*D121</f>
        <v>21.57</v>
      </c>
    </row>
    <row r="122" spans="1:10" x14ac:dyDescent="0.25">
      <c r="B122" s="52" t="s">
        <v>62</v>
      </c>
      <c r="C122" s="84" t="s">
        <v>108</v>
      </c>
      <c r="D122" s="54">
        <v>1</v>
      </c>
      <c r="E122" s="55" t="s">
        <v>6</v>
      </c>
      <c r="F122" s="85">
        <v>20.62</v>
      </c>
      <c r="G122" s="56"/>
      <c r="H122" s="85">
        <f>F122+G122</f>
        <v>20.62</v>
      </c>
      <c r="I122" s="58">
        <f t="shared" si="37"/>
        <v>20.62</v>
      </c>
    </row>
    <row r="123" spans="1:10" ht="30" x14ac:dyDescent="0.25">
      <c r="B123" s="52" t="s">
        <v>62</v>
      </c>
      <c r="C123" s="104" t="s">
        <v>109</v>
      </c>
      <c r="D123" s="54">
        <v>1</v>
      </c>
      <c r="E123" s="55" t="s">
        <v>6</v>
      </c>
      <c r="F123" s="85">
        <v>15.07</v>
      </c>
      <c r="G123" s="56"/>
      <c r="H123" s="85">
        <f t="shared" ref="H123:H128" si="38">F123+G123</f>
        <v>15.07</v>
      </c>
      <c r="I123" s="58">
        <f t="shared" si="37"/>
        <v>15.07</v>
      </c>
    </row>
    <row r="124" spans="1:10" ht="30" x14ac:dyDescent="0.25">
      <c r="B124" s="52" t="s">
        <v>62</v>
      </c>
      <c r="C124" s="84" t="s">
        <v>110</v>
      </c>
      <c r="D124" s="54">
        <v>1</v>
      </c>
      <c r="E124" s="55" t="s">
        <v>6</v>
      </c>
      <c r="F124" s="85">
        <v>20.62</v>
      </c>
      <c r="G124" s="56"/>
      <c r="H124" s="85">
        <f t="shared" si="38"/>
        <v>20.62</v>
      </c>
      <c r="I124" s="58">
        <f t="shared" si="37"/>
        <v>20.62</v>
      </c>
    </row>
    <row r="125" spans="1:10" ht="30" x14ac:dyDescent="0.25">
      <c r="B125" s="52" t="s">
        <v>62</v>
      </c>
      <c r="C125" s="84" t="s">
        <v>111</v>
      </c>
      <c r="D125" s="54">
        <v>4</v>
      </c>
      <c r="E125" s="55" t="s">
        <v>6</v>
      </c>
      <c r="F125" s="85">
        <v>23.43</v>
      </c>
      <c r="G125" s="56"/>
      <c r="H125" s="85">
        <f t="shared" si="38"/>
        <v>23.43</v>
      </c>
      <c r="I125" s="58">
        <f t="shared" si="37"/>
        <v>93.72</v>
      </c>
    </row>
    <row r="126" spans="1:10" x14ac:dyDescent="0.25">
      <c r="B126" s="52" t="s">
        <v>62</v>
      </c>
      <c r="C126" s="84" t="s">
        <v>83</v>
      </c>
      <c r="D126" s="54">
        <v>2</v>
      </c>
      <c r="E126" s="55" t="s">
        <v>36</v>
      </c>
      <c r="F126" s="85">
        <v>0.7</v>
      </c>
      <c r="G126" s="56"/>
      <c r="H126" s="85">
        <f t="shared" si="38"/>
        <v>0.7</v>
      </c>
      <c r="I126" s="58">
        <f t="shared" si="37"/>
        <v>1.4</v>
      </c>
    </row>
    <row r="127" spans="1:10" ht="30" x14ac:dyDescent="0.25">
      <c r="B127" s="52" t="s">
        <v>62</v>
      </c>
      <c r="C127" s="84" t="s">
        <v>112</v>
      </c>
      <c r="D127" s="54">
        <v>2</v>
      </c>
      <c r="E127" s="55" t="s">
        <v>6</v>
      </c>
      <c r="F127" s="85">
        <v>81.47</v>
      </c>
      <c r="G127" s="56"/>
      <c r="H127" s="85">
        <f t="shared" si="38"/>
        <v>81.47</v>
      </c>
      <c r="I127" s="58">
        <f t="shared" si="37"/>
        <v>162.94</v>
      </c>
    </row>
    <row r="128" spans="1:10" x14ac:dyDescent="0.25">
      <c r="B128" s="39" t="s">
        <v>14</v>
      </c>
      <c r="C128" s="65" t="s">
        <v>15</v>
      </c>
      <c r="D128" s="79">
        <v>0.5</v>
      </c>
      <c r="E128" s="80" t="s">
        <v>10</v>
      </c>
      <c r="F128" s="43">
        <v>219.94</v>
      </c>
      <c r="G128" s="43">
        <v>88.56</v>
      </c>
      <c r="H128" s="69">
        <f t="shared" si="38"/>
        <v>308.5</v>
      </c>
      <c r="I128" s="25">
        <f t="shared" si="37"/>
        <v>154.25</v>
      </c>
    </row>
    <row r="129" spans="1:9" s="89" customFormat="1" x14ac:dyDescent="0.25">
      <c r="A129" s="3"/>
      <c r="B129" s="105"/>
      <c r="C129" s="106"/>
      <c r="D129" s="107"/>
      <c r="E129" s="108"/>
      <c r="F129" s="109"/>
      <c r="G129" s="109"/>
      <c r="H129" s="110"/>
      <c r="I129" s="111"/>
    </row>
    <row r="130" spans="1:9" ht="30" x14ac:dyDescent="0.25">
      <c r="B130" s="13"/>
      <c r="C130" s="14" t="s">
        <v>113</v>
      </c>
      <c r="D130" s="30">
        <v>1</v>
      </c>
      <c r="E130" s="16" t="s">
        <v>69</v>
      </c>
      <c r="F130" s="17"/>
      <c r="G130" s="17"/>
      <c r="H130" s="17"/>
      <c r="I130" s="18">
        <f>SUM(I131:I132)</f>
        <v>14.789000000000001</v>
      </c>
    </row>
    <row r="131" spans="1:9" x14ac:dyDescent="0.25">
      <c r="B131" s="31" t="s">
        <v>47</v>
      </c>
      <c r="C131" s="32" t="s">
        <v>48</v>
      </c>
      <c r="D131" s="54">
        <v>0.5</v>
      </c>
      <c r="E131" s="55" t="s">
        <v>5</v>
      </c>
      <c r="F131" s="56"/>
      <c r="G131" s="56">
        <v>15.092000000000001</v>
      </c>
      <c r="H131" s="36">
        <f>F131+G131</f>
        <v>15.092000000000001</v>
      </c>
      <c r="I131" s="58">
        <f>H131*D131</f>
        <v>7.5460000000000003</v>
      </c>
    </row>
    <row r="132" spans="1:9" x14ac:dyDescent="0.25">
      <c r="B132" s="112" t="s">
        <v>60</v>
      </c>
      <c r="C132" s="65" t="s">
        <v>104</v>
      </c>
      <c r="D132" s="79">
        <v>0.5</v>
      </c>
      <c r="E132" s="113" t="s">
        <v>5</v>
      </c>
      <c r="F132" s="114"/>
      <c r="G132" s="114">
        <v>14.486000000000001</v>
      </c>
      <c r="H132" s="44">
        <f>F132+G132</f>
        <v>14.486000000000001</v>
      </c>
      <c r="I132" s="115">
        <f>H132*D132</f>
        <v>7.2430000000000003</v>
      </c>
    </row>
    <row r="133" spans="1:9" x14ac:dyDescent="0.25">
      <c r="B133" s="26"/>
      <c r="C133" s="27"/>
      <c r="D133" s="28"/>
      <c r="E133" s="26"/>
      <c r="F133" s="29"/>
      <c r="G133" s="29"/>
      <c r="H133" s="29"/>
      <c r="I133" s="29"/>
    </row>
    <row r="134" spans="1:9" ht="30" x14ac:dyDescent="0.25">
      <c r="B134" s="13"/>
      <c r="C134" s="14" t="s">
        <v>114</v>
      </c>
      <c r="D134" s="30">
        <v>1</v>
      </c>
      <c r="E134" s="16" t="s">
        <v>69</v>
      </c>
      <c r="F134" s="17"/>
      <c r="G134" s="17"/>
      <c r="H134" s="17"/>
      <c r="I134" s="18">
        <f>SUM(I135:I138)</f>
        <v>362.28899999999999</v>
      </c>
    </row>
    <row r="135" spans="1:9" x14ac:dyDescent="0.25">
      <c r="B135" s="31" t="s">
        <v>47</v>
      </c>
      <c r="C135" s="32" t="s">
        <v>48</v>
      </c>
      <c r="D135" s="54">
        <v>0.5</v>
      </c>
      <c r="E135" s="55" t="s">
        <v>5</v>
      </c>
      <c r="F135" s="56"/>
      <c r="G135" s="56">
        <v>15.092000000000001</v>
      </c>
      <c r="H135" s="36">
        <f>F135+G135</f>
        <v>15.092000000000001</v>
      </c>
      <c r="I135" s="58">
        <f>H135*D135</f>
        <v>7.5460000000000003</v>
      </c>
    </row>
    <row r="136" spans="1:9" x14ac:dyDescent="0.25">
      <c r="B136" s="116" t="s">
        <v>60</v>
      </c>
      <c r="C136" s="53" t="s">
        <v>104</v>
      </c>
      <c r="D136" s="54">
        <v>0.5</v>
      </c>
      <c r="E136" s="55" t="s">
        <v>5</v>
      </c>
      <c r="F136" s="56"/>
      <c r="G136" s="56">
        <v>14.486000000000001</v>
      </c>
      <c r="H136" s="36">
        <f>F136+G136</f>
        <v>14.486000000000001</v>
      </c>
      <c r="I136" s="58">
        <f>H136*D136</f>
        <v>7.2430000000000003</v>
      </c>
    </row>
    <row r="137" spans="1:9" x14ac:dyDescent="0.25">
      <c r="B137" s="185"/>
      <c r="C137" s="186"/>
      <c r="D137" s="187"/>
      <c r="E137" s="188"/>
      <c r="F137" s="189"/>
      <c r="G137" s="189"/>
      <c r="H137" s="190"/>
      <c r="I137" s="191"/>
    </row>
    <row r="138" spans="1:9" ht="30" x14ac:dyDescent="0.25">
      <c r="B138" s="112" t="s">
        <v>115</v>
      </c>
      <c r="C138" s="65" t="s">
        <v>116</v>
      </c>
      <c r="D138" s="79">
        <v>1</v>
      </c>
      <c r="E138" s="113" t="s">
        <v>6</v>
      </c>
      <c r="F138" s="44">
        <v>347.5</v>
      </c>
      <c r="G138" s="117"/>
      <c r="H138" s="44">
        <f>F138+G138</f>
        <v>347.5</v>
      </c>
      <c r="I138" s="115">
        <f>H138*D138</f>
        <v>347.5</v>
      </c>
    </row>
    <row r="139" spans="1:9" x14ac:dyDescent="0.25">
      <c r="B139" s="26"/>
      <c r="C139" s="27"/>
      <c r="D139" s="28"/>
      <c r="E139" s="26"/>
      <c r="F139" s="29"/>
      <c r="G139" s="29"/>
      <c r="H139" s="29"/>
      <c r="I139" s="29"/>
    </row>
    <row r="140" spans="1:9" ht="30" x14ac:dyDescent="0.25">
      <c r="B140" s="13"/>
      <c r="C140" s="14" t="s">
        <v>117</v>
      </c>
      <c r="D140" s="30">
        <v>1</v>
      </c>
      <c r="E140" s="16" t="s">
        <v>69</v>
      </c>
      <c r="F140" s="17"/>
      <c r="G140" s="17"/>
      <c r="H140" s="17"/>
      <c r="I140" s="18">
        <f>SUM(I141:I142)</f>
        <v>14.789000000000001</v>
      </c>
    </row>
    <row r="141" spans="1:9" x14ac:dyDescent="0.25">
      <c r="B141" s="31" t="s">
        <v>47</v>
      </c>
      <c r="C141" s="32" t="s">
        <v>48</v>
      </c>
      <c r="D141" s="54">
        <v>0.5</v>
      </c>
      <c r="E141" s="55" t="s">
        <v>5</v>
      </c>
      <c r="F141" s="56"/>
      <c r="G141" s="56">
        <v>15.092000000000001</v>
      </c>
      <c r="H141" s="36">
        <f>F141+G141</f>
        <v>15.092000000000001</v>
      </c>
      <c r="I141" s="58">
        <f>H141*D141</f>
        <v>7.5460000000000003</v>
      </c>
    </row>
    <row r="142" spans="1:9" x14ac:dyDescent="0.25">
      <c r="B142" s="112" t="s">
        <v>60</v>
      </c>
      <c r="C142" s="65" t="s">
        <v>104</v>
      </c>
      <c r="D142" s="79">
        <v>0.5</v>
      </c>
      <c r="E142" s="113" t="s">
        <v>5</v>
      </c>
      <c r="F142" s="114"/>
      <c r="G142" s="114">
        <v>14.486000000000001</v>
      </c>
      <c r="H142" s="44">
        <f>F142+G142</f>
        <v>14.486000000000001</v>
      </c>
      <c r="I142" s="115">
        <f>H142*D142</f>
        <v>7.2430000000000003</v>
      </c>
    </row>
    <row r="143" spans="1:9" x14ac:dyDescent="0.25">
      <c r="B143" s="26"/>
      <c r="C143" s="27"/>
      <c r="D143" s="28"/>
      <c r="E143" s="26"/>
      <c r="F143" s="29"/>
      <c r="G143" s="29"/>
      <c r="H143" s="29"/>
      <c r="I143" s="29"/>
    </row>
    <row r="144" spans="1:9" ht="30" x14ac:dyDescent="0.25">
      <c r="B144" s="13"/>
      <c r="C144" s="14" t="s">
        <v>118</v>
      </c>
      <c r="D144" s="30">
        <v>1</v>
      </c>
      <c r="E144" s="16" t="s">
        <v>69</v>
      </c>
      <c r="F144" s="17"/>
      <c r="G144" s="17"/>
      <c r="H144" s="17"/>
      <c r="I144" s="78">
        <f>SUM(I145:I148)</f>
        <v>77.649000000000001</v>
      </c>
    </row>
    <row r="145" spans="2:11" x14ac:dyDescent="0.25">
      <c r="B145" s="31" t="s">
        <v>47</v>
      </c>
      <c r="C145" s="32" t="s">
        <v>48</v>
      </c>
      <c r="D145" s="54">
        <v>0.5</v>
      </c>
      <c r="E145" s="55" t="s">
        <v>5</v>
      </c>
      <c r="F145" s="56"/>
      <c r="G145" s="56">
        <v>15.092000000000001</v>
      </c>
      <c r="H145" s="36">
        <f>F145+G145</f>
        <v>15.092000000000001</v>
      </c>
      <c r="I145" s="58">
        <f>H145*D145</f>
        <v>7.5460000000000003</v>
      </c>
    </row>
    <row r="146" spans="2:11" x14ac:dyDescent="0.25">
      <c r="B146" s="116" t="s">
        <v>60</v>
      </c>
      <c r="C146" s="53" t="s">
        <v>104</v>
      </c>
      <c r="D146" s="54">
        <v>0.5</v>
      </c>
      <c r="E146" s="55" t="s">
        <v>5</v>
      </c>
      <c r="F146" s="56"/>
      <c r="G146" s="56">
        <v>14.486000000000001</v>
      </c>
      <c r="H146" s="36">
        <f>F146+G146</f>
        <v>14.486000000000001</v>
      </c>
      <c r="I146" s="58">
        <f>H146*D146</f>
        <v>7.2430000000000003</v>
      </c>
    </row>
    <row r="147" spans="2:11" x14ac:dyDescent="0.25">
      <c r="B147" s="118" t="s">
        <v>84</v>
      </c>
      <c r="C147" s="59"/>
      <c r="D147" s="33"/>
      <c r="E147" s="34"/>
      <c r="F147" s="60"/>
      <c r="G147" s="60"/>
      <c r="H147" s="36"/>
      <c r="I147" s="37"/>
    </row>
    <row r="148" spans="2:11" x14ac:dyDescent="0.25">
      <c r="B148" s="112" t="s">
        <v>119</v>
      </c>
      <c r="C148" s="65" t="s">
        <v>120</v>
      </c>
      <c r="D148" s="79">
        <v>2</v>
      </c>
      <c r="E148" s="67" t="s">
        <v>6</v>
      </c>
      <c r="F148" s="114">
        <v>28.86</v>
      </c>
      <c r="G148" s="114">
        <v>2.57</v>
      </c>
      <c r="H148" s="44">
        <f>F148+G148</f>
        <v>31.43</v>
      </c>
      <c r="I148" s="115">
        <f>H148*D148</f>
        <v>62.86</v>
      </c>
    </row>
    <row r="149" spans="2:11" x14ac:dyDescent="0.25">
      <c r="B149" s="26"/>
      <c r="C149" s="27"/>
      <c r="D149" s="28"/>
      <c r="E149" s="26"/>
      <c r="F149" s="29"/>
      <c r="G149" s="29"/>
      <c r="H149" s="29"/>
      <c r="I149" s="29"/>
    </row>
    <row r="150" spans="2:11" ht="16.5" x14ac:dyDescent="0.25">
      <c r="B150" s="119" t="s">
        <v>40</v>
      </c>
      <c r="C150" s="14" t="s">
        <v>121</v>
      </c>
      <c r="D150" s="30">
        <v>1</v>
      </c>
      <c r="E150" s="16" t="s">
        <v>74</v>
      </c>
      <c r="F150" s="17"/>
      <c r="G150" s="17"/>
      <c r="H150" s="17"/>
      <c r="I150" s="78">
        <f>SUM(I151:I159)</f>
        <v>418.65</v>
      </c>
    </row>
    <row r="151" spans="2:11" x14ac:dyDescent="0.25">
      <c r="B151" s="52" t="s">
        <v>58</v>
      </c>
      <c r="C151" s="53" t="s">
        <v>103</v>
      </c>
      <c r="D151" s="54">
        <v>2</v>
      </c>
      <c r="E151" s="55" t="s">
        <v>5</v>
      </c>
      <c r="F151" s="56"/>
      <c r="G151" s="57">
        <v>16.72</v>
      </c>
      <c r="H151" s="57">
        <f>F151+G151</f>
        <v>16.72</v>
      </c>
      <c r="I151" s="58">
        <f t="shared" ref="I151" si="39">H151*D151</f>
        <v>33.44</v>
      </c>
    </row>
    <row r="152" spans="2:11" x14ac:dyDescent="0.25">
      <c r="B152" s="52" t="s">
        <v>60</v>
      </c>
      <c r="C152" s="59" t="s">
        <v>104</v>
      </c>
      <c r="D152" s="33">
        <v>4</v>
      </c>
      <c r="E152" s="34" t="s">
        <v>5</v>
      </c>
      <c r="F152" s="60"/>
      <c r="G152" s="57">
        <v>14.49</v>
      </c>
      <c r="H152" s="57">
        <f>F152+G152</f>
        <v>14.49</v>
      </c>
      <c r="I152" s="61">
        <f>H152*D152</f>
        <v>57.96</v>
      </c>
    </row>
    <row r="153" spans="2:11" x14ac:dyDescent="0.25">
      <c r="B153" s="120" t="s">
        <v>62</v>
      </c>
      <c r="C153" s="84" t="s">
        <v>107</v>
      </c>
      <c r="D153" s="54">
        <v>1</v>
      </c>
      <c r="E153" s="63" t="s">
        <v>6</v>
      </c>
      <c r="F153" s="56">
        <v>21.57</v>
      </c>
      <c r="G153" s="56"/>
      <c r="H153" s="57">
        <f t="shared" ref="H153:H159" si="40">F153+G153</f>
        <v>21.57</v>
      </c>
      <c r="I153" s="58">
        <f t="shared" ref="I153:I159" si="41">H153*D153</f>
        <v>21.57</v>
      </c>
    </row>
    <row r="154" spans="2:11" x14ac:dyDescent="0.25">
      <c r="B154" s="83" t="s">
        <v>62</v>
      </c>
      <c r="C154" s="84" t="s">
        <v>108</v>
      </c>
      <c r="D154" s="54">
        <v>1</v>
      </c>
      <c r="E154" s="63" t="s">
        <v>6</v>
      </c>
      <c r="F154" s="85">
        <v>20.62</v>
      </c>
      <c r="G154" s="56"/>
      <c r="H154" s="85">
        <f>F154+G154</f>
        <v>20.62</v>
      </c>
      <c r="I154" s="58">
        <f t="shared" si="41"/>
        <v>20.62</v>
      </c>
    </row>
    <row r="155" spans="2:11" ht="30" x14ac:dyDescent="0.25">
      <c r="B155" s="83" t="s">
        <v>62</v>
      </c>
      <c r="C155" s="104" t="s">
        <v>109</v>
      </c>
      <c r="D155" s="54">
        <v>1</v>
      </c>
      <c r="E155" s="63" t="s">
        <v>6</v>
      </c>
      <c r="F155" s="85">
        <v>15.07</v>
      </c>
      <c r="G155" s="56"/>
      <c r="H155" s="85">
        <f t="shared" si="40"/>
        <v>15.07</v>
      </c>
      <c r="I155" s="58">
        <f t="shared" si="41"/>
        <v>15.07</v>
      </c>
    </row>
    <row r="156" spans="2:11" ht="30" x14ac:dyDescent="0.25">
      <c r="B156" s="83" t="s">
        <v>62</v>
      </c>
      <c r="C156" s="84" t="s">
        <v>110</v>
      </c>
      <c r="D156" s="54">
        <v>1</v>
      </c>
      <c r="E156" s="63" t="s">
        <v>6</v>
      </c>
      <c r="F156" s="85">
        <v>20.62</v>
      </c>
      <c r="G156" s="56"/>
      <c r="H156" s="85">
        <f t="shared" si="40"/>
        <v>20.62</v>
      </c>
      <c r="I156" s="58">
        <f t="shared" si="41"/>
        <v>20.62</v>
      </c>
      <c r="J156" s="77"/>
      <c r="K156" s="77"/>
    </row>
    <row r="157" spans="2:11" ht="30" x14ac:dyDescent="0.25">
      <c r="B157" s="83" t="s">
        <v>62</v>
      </c>
      <c r="C157" s="84" t="s">
        <v>111</v>
      </c>
      <c r="D157" s="54">
        <v>4</v>
      </c>
      <c r="E157" s="63" t="s">
        <v>6</v>
      </c>
      <c r="F157" s="85">
        <v>23.43</v>
      </c>
      <c r="G157" s="56"/>
      <c r="H157" s="85">
        <f t="shared" si="40"/>
        <v>23.43</v>
      </c>
      <c r="I157" s="58">
        <f t="shared" si="41"/>
        <v>93.72</v>
      </c>
      <c r="J157" s="77"/>
      <c r="K157" s="77"/>
    </row>
    <row r="158" spans="2:11" x14ac:dyDescent="0.25">
      <c r="B158" s="83" t="s">
        <v>62</v>
      </c>
      <c r="C158" s="84" t="s">
        <v>83</v>
      </c>
      <c r="D158" s="54">
        <v>2</v>
      </c>
      <c r="E158" s="55" t="s">
        <v>36</v>
      </c>
      <c r="F158" s="85">
        <v>0.7</v>
      </c>
      <c r="G158" s="56"/>
      <c r="H158" s="85">
        <f t="shared" si="40"/>
        <v>0.7</v>
      </c>
      <c r="I158" s="58">
        <f t="shared" si="41"/>
        <v>1.4</v>
      </c>
      <c r="J158" s="77"/>
      <c r="K158" s="77"/>
    </row>
    <row r="159" spans="2:11" x14ac:dyDescent="0.25">
      <c r="B159" s="39" t="s">
        <v>14</v>
      </c>
      <c r="C159" s="65" t="s">
        <v>15</v>
      </c>
      <c r="D159" s="79">
        <v>0.5</v>
      </c>
      <c r="E159" s="80" t="s">
        <v>10</v>
      </c>
      <c r="F159" s="43">
        <v>219.94</v>
      </c>
      <c r="G159" s="43">
        <v>88.56</v>
      </c>
      <c r="H159" s="69">
        <f t="shared" si="40"/>
        <v>308.5</v>
      </c>
      <c r="I159" s="25">
        <f t="shared" si="41"/>
        <v>154.25</v>
      </c>
      <c r="J159" s="76"/>
      <c r="K159" s="77"/>
    </row>
    <row r="160" spans="2:11" x14ac:dyDescent="0.25">
      <c r="B160" s="26"/>
      <c r="C160" s="27"/>
      <c r="D160" s="28"/>
      <c r="E160" s="26"/>
      <c r="F160" s="29"/>
      <c r="G160" s="29"/>
      <c r="H160" s="29"/>
      <c r="I160" s="29"/>
    </row>
    <row r="161" spans="2:11" ht="30" x14ac:dyDescent="0.25">
      <c r="B161" s="119" t="s">
        <v>40</v>
      </c>
      <c r="C161" s="14" t="s">
        <v>122</v>
      </c>
      <c r="D161" s="30">
        <v>1</v>
      </c>
      <c r="E161" s="16" t="s">
        <v>38</v>
      </c>
      <c r="F161" s="17"/>
      <c r="G161" s="17"/>
      <c r="H161" s="17"/>
      <c r="I161" s="18">
        <f>SUM(I162:I171)</f>
        <v>491.27</v>
      </c>
    </row>
    <row r="162" spans="2:11" x14ac:dyDescent="0.25">
      <c r="B162" s="52" t="s">
        <v>58</v>
      </c>
      <c r="C162" s="53" t="s">
        <v>103</v>
      </c>
      <c r="D162" s="54">
        <v>2.5</v>
      </c>
      <c r="E162" s="55" t="s">
        <v>5</v>
      </c>
      <c r="F162" s="56"/>
      <c r="G162" s="57">
        <v>16.72</v>
      </c>
      <c r="H162" s="57">
        <f>F162+G162</f>
        <v>16.72</v>
      </c>
      <c r="I162" s="58">
        <f t="shared" ref="I162" si="42">H162*D162</f>
        <v>41.8</v>
      </c>
    </row>
    <row r="163" spans="2:11" x14ac:dyDescent="0.25">
      <c r="B163" s="52" t="s">
        <v>60</v>
      </c>
      <c r="C163" s="59" t="s">
        <v>104</v>
      </c>
      <c r="D163" s="54">
        <v>5</v>
      </c>
      <c r="E163" s="34" t="s">
        <v>5</v>
      </c>
      <c r="F163" s="60"/>
      <c r="G163" s="57">
        <v>14.49</v>
      </c>
      <c r="H163" s="57">
        <f>F163+G163</f>
        <v>14.49</v>
      </c>
      <c r="I163" s="61">
        <f>H163*D163</f>
        <v>72.45</v>
      </c>
    </row>
    <row r="164" spans="2:11" x14ac:dyDescent="0.25">
      <c r="B164" s="83" t="s">
        <v>62</v>
      </c>
      <c r="C164" s="84" t="s">
        <v>96</v>
      </c>
      <c r="D164" s="54">
        <v>1</v>
      </c>
      <c r="E164" s="63" t="s">
        <v>6</v>
      </c>
      <c r="F164" s="56">
        <v>21.57</v>
      </c>
      <c r="G164" s="56"/>
      <c r="H164" s="57">
        <f>F164+G164</f>
        <v>21.57</v>
      </c>
      <c r="I164" s="58">
        <f t="shared" ref="I164:I170" si="43">H164*D164</f>
        <v>21.57</v>
      </c>
    </row>
    <row r="165" spans="2:11" ht="30" x14ac:dyDescent="0.25">
      <c r="B165" s="83" t="s">
        <v>62</v>
      </c>
      <c r="C165" s="84" t="s">
        <v>97</v>
      </c>
      <c r="D165" s="54">
        <v>1</v>
      </c>
      <c r="E165" s="63" t="s">
        <v>6</v>
      </c>
      <c r="F165" s="85">
        <v>20.62</v>
      </c>
      <c r="G165" s="56"/>
      <c r="H165" s="85">
        <f>F165+G165</f>
        <v>20.62</v>
      </c>
      <c r="I165" s="58">
        <f t="shared" si="43"/>
        <v>20.62</v>
      </c>
    </row>
    <row r="166" spans="2:11" ht="30" x14ac:dyDescent="0.25">
      <c r="B166" s="83" t="s">
        <v>62</v>
      </c>
      <c r="C166" s="84" t="s">
        <v>109</v>
      </c>
      <c r="D166" s="54">
        <v>1</v>
      </c>
      <c r="E166" s="63" t="s">
        <v>6</v>
      </c>
      <c r="F166" s="85">
        <v>15.07</v>
      </c>
      <c r="G166" s="56"/>
      <c r="H166" s="85">
        <f t="shared" ref="H166:H171" si="44">F166+G166</f>
        <v>15.07</v>
      </c>
      <c r="I166" s="58">
        <f t="shared" si="43"/>
        <v>15.07</v>
      </c>
    </row>
    <row r="167" spans="2:11" ht="30" x14ac:dyDescent="0.25">
      <c r="B167" s="83" t="s">
        <v>62</v>
      </c>
      <c r="C167" s="84" t="s">
        <v>123</v>
      </c>
      <c r="D167" s="54">
        <v>1</v>
      </c>
      <c r="E167" s="63" t="s">
        <v>6</v>
      </c>
      <c r="F167" s="85">
        <v>23.64</v>
      </c>
      <c r="G167" s="56"/>
      <c r="H167" s="85">
        <f t="shared" si="44"/>
        <v>23.64</v>
      </c>
      <c r="I167" s="58">
        <f t="shared" si="43"/>
        <v>23.64</v>
      </c>
    </row>
    <row r="168" spans="2:11" ht="30" x14ac:dyDescent="0.25">
      <c r="B168" s="83" t="s">
        <v>62</v>
      </c>
      <c r="C168" s="84" t="s">
        <v>124</v>
      </c>
      <c r="D168" s="54">
        <v>1</v>
      </c>
      <c r="E168" s="63" t="s">
        <v>6</v>
      </c>
      <c r="F168" s="85">
        <v>23.32</v>
      </c>
      <c r="G168" s="56"/>
      <c r="H168" s="85">
        <f t="shared" si="44"/>
        <v>23.32</v>
      </c>
      <c r="I168" s="58">
        <f t="shared" si="43"/>
        <v>23.32</v>
      </c>
    </row>
    <row r="169" spans="2:11" ht="30" x14ac:dyDescent="0.25">
      <c r="B169" s="83" t="s">
        <v>62</v>
      </c>
      <c r="C169" s="84" t="s">
        <v>125</v>
      </c>
      <c r="D169" s="54">
        <v>5</v>
      </c>
      <c r="E169" s="63" t="s">
        <v>6</v>
      </c>
      <c r="F169" s="85">
        <v>23.43</v>
      </c>
      <c r="G169" s="56"/>
      <c r="H169" s="85">
        <f t="shared" si="44"/>
        <v>23.43</v>
      </c>
      <c r="I169" s="58">
        <f t="shared" si="43"/>
        <v>117.15</v>
      </c>
    </row>
    <row r="170" spans="2:11" x14ac:dyDescent="0.25">
      <c r="B170" s="83" t="s">
        <v>62</v>
      </c>
      <c r="C170" s="84" t="s">
        <v>83</v>
      </c>
      <c r="D170" s="54">
        <v>2</v>
      </c>
      <c r="E170" s="55" t="s">
        <v>36</v>
      </c>
      <c r="F170" s="85">
        <v>0.7</v>
      </c>
      <c r="G170" s="56"/>
      <c r="H170" s="85">
        <f t="shared" si="44"/>
        <v>0.7</v>
      </c>
      <c r="I170" s="58">
        <f t="shared" si="43"/>
        <v>1.4</v>
      </c>
      <c r="J170" s="77"/>
      <c r="K170" s="77"/>
    </row>
    <row r="171" spans="2:11" x14ac:dyDescent="0.25">
      <c r="B171" s="39" t="s">
        <v>14</v>
      </c>
      <c r="C171" s="65" t="s">
        <v>15</v>
      </c>
      <c r="D171" s="79">
        <v>0.5</v>
      </c>
      <c r="E171" s="80" t="s">
        <v>10</v>
      </c>
      <c r="F171" s="43">
        <v>219.94</v>
      </c>
      <c r="G171" s="43">
        <v>88.56</v>
      </c>
      <c r="H171" s="69">
        <f t="shared" si="44"/>
        <v>308.5</v>
      </c>
      <c r="I171" s="25">
        <f>H171*D171</f>
        <v>154.25</v>
      </c>
      <c r="J171" s="76"/>
      <c r="K171" s="77"/>
    </row>
    <row r="172" spans="2:11" x14ac:dyDescent="0.25">
      <c r="B172" s="26"/>
      <c r="C172" s="27"/>
      <c r="D172" s="28"/>
      <c r="E172" s="26"/>
      <c r="F172" s="29"/>
      <c r="G172" s="29"/>
      <c r="H172" s="29"/>
      <c r="I172" s="81"/>
      <c r="J172" s="77"/>
      <c r="K172" s="77"/>
    </row>
    <row r="173" spans="2:11" ht="30" x14ac:dyDescent="0.25">
      <c r="B173" s="13"/>
      <c r="C173" s="14" t="s">
        <v>126</v>
      </c>
      <c r="D173" s="30">
        <v>1</v>
      </c>
      <c r="E173" s="16" t="s">
        <v>39</v>
      </c>
      <c r="F173" s="17"/>
      <c r="G173" s="17"/>
      <c r="H173" s="17"/>
      <c r="I173" s="78">
        <f>SUM(I174:I186)</f>
        <v>5500.3210000000008</v>
      </c>
    </row>
    <row r="174" spans="2:11" x14ac:dyDescent="0.25">
      <c r="B174" s="52" t="s">
        <v>127</v>
      </c>
      <c r="C174" s="59" t="s">
        <v>128</v>
      </c>
      <c r="D174" s="33">
        <v>64</v>
      </c>
      <c r="E174" s="34" t="s">
        <v>5</v>
      </c>
      <c r="F174" s="60"/>
      <c r="G174" s="57">
        <v>26.49</v>
      </c>
      <c r="H174" s="85">
        <f t="shared" ref="H174:H175" si="45">F174+G174</f>
        <v>26.49</v>
      </c>
      <c r="I174" s="58">
        <f t="shared" ref="I174:I175" si="46">H174*D174</f>
        <v>1695.36</v>
      </c>
    </row>
    <row r="175" spans="2:11" x14ac:dyDescent="0.25">
      <c r="B175" s="52" t="s">
        <v>60</v>
      </c>
      <c r="C175" s="59" t="s">
        <v>104</v>
      </c>
      <c r="D175" s="33">
        <v>64</v>
      </c>
      <c r="E175" s="34" t="s">
        <v>5</v>
      </c>
      <c r="F175" s="60"/>
      <c r="G175" s="57">
        <v>14.486000000000001</v>
      </c>
      <c r="H175" s="85">
        <f t="shared" si="45"/>
        <v>14.486000000000001</v>
      </c>
      <c r="I175" s="58">
        <f t="shared" si="46"/>
        <v>927.10400000000004</v>
      </c>
    </row>
    <row r="176" spans="2:11" x14ac:dyDescent="0.25">
      <c r="B176" s="118" t="s">
        <v>84</v>
      </c>
      <c r="C176" s="59"/>
      <c r="D176" s="33"/>
      <c r="E176" s="34"/>
      <c r="F176" s="60"/>
      <c r="G176" s="60"/>
      <c r="H176" s="36"/>
      <c r="I176" s="37"/>
    </row>
    <row r="177" spans="2:12" x14ac:dyDescent="0.25">
      <c r="B177" s="83"/>
      <c r="C177" s="53" t="s">
        <v>129</v>
      </c>
      <c r="D177" s="54">
        <v>4</v>
      </c>
      <c r="E177" s="63" t="s">
        <v>6</v>
      </c>
      <c r="F177" s="56">
        <v>27.21</v>
      </c>
      <c r="G177" s="56"/>
      <c r="H177" s="85">
        <f t="shared" ref="H177:H186" si="47">F177+G177</f>
        <v>27.21</v>
      </c>
      <c r="I177" s="58">
        <f t="shared" ref="I177:I186" si="48">H177*D177</f>
        <v>108.84</v>
      </c>
    </row>
    <row r="178" spans="2:12" x14ac:dyDescent="0.25">
      <c r="B178" s="83"/>
      <c r="C178" s="53" t="s">
        <v>130</v>
      </c>
      <c r="D178" s="54">
        <v>8</v>
      </c>
      <c r="E178" s="63" t="s">
        <v>6</v>
      </c>
      <c r="F178" s="56">
        <v>37.869999999999997</v>
      </c>
      <c r="G178" s="56"/>
      <c r="H178" s="85">
        <f t="shared" si="47"/>
        <v>37.869999999999997</v>
      </c>
      <c r="I178" s="58">
        <f t="shared" si="48"/>
        <v>302.95999999999998</v>
      </c>
    </row>
    <row r="179" spans="2:12" x14ac:dyDescent="0.25">
      <c r="B179" s="52" t="s">
        <v>131</v>
      </c>
      <c r="C179" s="53" t="s">
        <v>132</v>
      </c>
      <c r="D179" s="54">
        <v>2.5</v>
      </c>
      <c r="E179" s="55" t="s">
        <v>3</v>
      </c>
      <c r="F179" s="56">
        <v>221.94</v>
      </c>
      <c r="G179" s="57"/>
      <c r="H179" s="85">
        <f t="shared" si="47"/>
        <v>221.94</v>
      </c>
      <c r="I179" s="58">
        <f t="shared" si="48"/>
        <v>554.85</v>
      </c>
    </row>
    <row r="180" spans="2:12" x14ac:dyDescent="0.25">
      <c r="B180" s="83"/>
      <c r="C180" s="53" t="s">
        <v>133</v>
      </c>
      <c r="D180" s="54">
        <v>5</v>
      </c>
      <c r="E180" s="63" t="s">
        <v>6</v>
      </c>
      <c r="F180" s="56">
        <v>8.1</v>
      </c>
      <c r="G180" s="56"/>
      <c r="H180" s="85">
        <f t="shared" si="47"/>
        <v>8.1</v>
      </c>
      <c r="I180" s="58">
        <f t="shared" si="48"/>
        <v>40.5</v>
      </c>
    </row>
    <row r="181" spans="2:12" ht="30" x14ac:dyDescent="0.25">
      <c r="B181" s="52" t="s">
        <v>134</v>
      </c>
      <c r="C181" s="53" t="s">
        <v>135</v>
      </c>
      <c r="D181" s="54">
        <v>2.5</v>
      </c>
      <c r="E181" s="55" t="s">
        <v>3</v>
      </c>
      <c r="F181" s="56">
        <v>33.049999999999997</v>
      </c>
      <c r="G181" s="57">
        <v>38.06</v>
      </c>
      <c r="H181" s="85">
        <f t="shared" si="47"/>
        <v>71.11</v>
      </c>
      <c r="I181" s="58">
        <f t="shared" si="48"/>
        <v>177.77500000000001</v>
      </c>
    </row>
    <row r="182" spans="2:12" ht="30" x14ac:dyDescent="0.25">
      <c r="B182" s="52" t="s">
        <v>136</v>
      </c>
      <c r="C182" s="53" t="s">
        <v>137</v>
      </c>
      <c r="D182" s="54">
        <v>2.5</v>
      </c>
      <c r="E182" s="55" t="s">
        <v>3</v>
      </c>
      <c r="F182" s="56">
        <v>51.71</v>
      </c>
      <c r="G182" s="57">
        <v>14.21</v>
      </c>
      <c r="H182" s="85">
        <f t="shared" si="47"/>
        <v>65.92</v>
      </c>
      <c r="I182" s="58">
        <f t="shared" si="48"/>
        <v>164.8</v>
      </c>
    </row>
    <row r="183" spans="2:12" x14ac:dyDescent="0.25">
      <c r="B183" s="52" t="s">
        <v>138</v>
      </c>
      <c r="C183" s="53" t="s">
        <v>139</v>
      </c>
      <c r="D183" s="54">
        <v>2.4</v>
      </c>
      <c r="E183" s="55" t="s">
        <v>3</v>
      </c>
      <c r="F183" s="56">
        <v>55.41</v>
      </c>
      <c r="G183" s="57">
        <v>31.72</v>
      </c>
      <c r="H183" s="85">
        <f t="shared" si="47"/>
        <v>87.13</v>
      </c>
      <c r="I183" s="58">
        <f t="shared" si="48"/>
        <v>209.11199999999999</v>
      </c>
    </row>
    <row r="184" spans="2:12" ht="30" x14ac:dyDescent="0.25">
      <c r="B184" s="52" t="s">
        <v>136</v>
      </c>
      <c r="C184" s="53" t="s">
        <v>137</v>
      </c>
      <c r="D184" s="54">
        <v>2.5</v>
      </c>
      <c r="E184" s="55" t="s">
        <v>3</v>
      </c>
      <c r="F184" s="56">
        <v>51.71</v>
      </c>
      <c r="G184" s="57">
        <v>14.21</v>
      </c>
      <c r="H184" s="85">
        <f t="shared" si="47"/>
        <v>65.92</v>
      </c>
      <c r="I184" s="58">
        <f t="shared" si="48"/>
        <v>164.8</v>
      </c>
    </row>
    <row r="185" spans="2:12" x14ac:dyDescent="0.25">
      <c r="B185" s="52" t="s">
        <v>62</v>
      </c>
      <c r="C185" s="84" t="s">
        <v>83</v>
      </c>
      <c r="D185" s="54">
        <v>30</v>
      </c>
      <c r="E185" s="55" t="s">
        <v>36</v>
      </c>
      <c r="F185" s="85">
        <v>0.7</v>
      </c>
      <c r="G185" s="56"/>
      <c r="H185" s="85">
        <f t="shared" si="47"/>
        <v>0.7</v>
      </c>
      <c r="I185" s="58">
        <f t="shared" si="48"/>
        <v>21</v>
      </c>
    </row>
    <row r="186" spans="2:12" ht="30" x14ac:dyDescent="0.25">
      <c r="B186" s="64" t="s">
        <v>140</v>
      </c>
      <c r="C186" s="65" t="s">
        <v>141</v>
      </c>
      <c r="D186" s="79">
        <v>1</v>
      </c>
      <c r="E186" s="67" t="s">
        <v>6</v>
      </c>
      <c r="F186" s="114">
        <v>1020.82</v>
      </c>
      <c r="G186" s="69">
        <v>112.4</v>
      </c>
      <c r="H186" s="121">
        <f t="shared" si="47"/>
        <v>1133.22</v>
      </c>
      <c r="I186" s="115">
        <f t="shared" si="48"/>
        <v>1133.22</v>
      </c>
    </row>
    <row r="187" spans="2:12" x14ac:dyDescent="0.25">
      <c r="B187" s="122"/>
      <c r="C187" s="27"/>
      <c r="D187" s="28"/>
      <c r="E187" s="26"/>
      <c r="F187" s="29"/>
      <c r="G187" s="29"/>
      <c r="H187" s="29"/>
      <c r="I187" s="29"/>
    </row>
    <row r="188" spans="2:12" ht="30" x14ac:dyDescent="0.25">
      <c r="B188" s="13"/>
      <c r="C188" s="14" t="s">
        <v>142</v>
      </c>
      <c r="D188" s="30">
        <v>1</v>
      </c>
      <c r="E188" s="123" t="s">
        <v>16</v>
      </c>
      <c r="F188" s="17"/>
      <c r="G188" s="17"/>
      <c r="H188" s="17"/>
      <c r="I188" s="78">
        <f>SUM(I189:I197)</f>
        <v>361.60829999999993</v>
      </c>
    </row>
    <row r="189" spans="2:12" x14ac:dyDescent="0.25">
      <c r="B189" s="52" t="s">
        <v>60</v>
      </c>
      <c r="C189" s="59" t="s">
        <v>104</v>
      </c>
      <c r="D189" s="54">
        <v>1.75</v>
      </c>
      <c r="E189" s="34" t="s">
        <v>5</v>
      </c>
      <c r="F189" s="60"/>
      <c r="G189" s="57">
        <v>14.486000000000001</v>
      </c>
      <c r="H189" s="85">
        <f t="shared" ref="H189:H192" si="49">F189+G189</f>
        <v>14.486000000000001</v>
      </c>
      <c r="I189" s="58">
        <f t="shared" ref="I189:I192" si="50">H189*D189</f>
        <v>25.3505</v>
      </c>
    </row>
    <row r="190" spans="2:12" ht="30" x14ac:dyDescent="0.25">
      <c r="B190" s="31" t="s">
        <v>8</v>
      </c>
      <c r="C190" s="1" t="s">
        <v>9</v>
      </c>
      <c r="D190" s="33">
        <v>0.5</v>
      </c>
      <c r="E190" s="63" t="s">
        <v>50</v>
      </c>
      <c r="F190" s="38"/>
      <c r="G190" s="38">
        <v>36.9</v>
      </c>
      <c r="H190" s="36">
        <f t="shared" si="49"/>
        <v>36.9</v>
      </c>
      <c r="I190" s="37">
        <f t="shared" si="50"/>
        <v>18.45</v>
      </c>
    </row>
    <row r="191" spans="2:12" ht="30" x14ac:dyDescent="0.25">
      <c r="B191" s="46" t="s">
        <v>51</v>
      </c>
      <c r="C191" s="47" t="s">
        <v>52</v>
      </c>
      <c r="D191" s="48">
        <v>0.5</v>
      </c>
      <c r="E191" s="63" t="s">
        <v>10</v>
      </c>
      <c r="F191" s="38">
        <v>6.23</v>
      </c>
      <c r="G191" s="38">
        <v>0.22</v>
      </c>
      <c r="H191" s="36">
        <f t="shared" si="49"/>
        <v>6.45</v>
      </c>
      <c r="I191" s="37">
        <f t="shared" si="50"/>
        <v>3.2250000000000001</v>
      </c>
    </row>
    <row r="192" spans="2:12" x14ac:dyDescent="0.25">
      <c r="B192" s="46" t="s">
        <v>143</v>
      </c>
      <c r="C192" s="47" t="s">
        <v>144</v>
      </c>
      <c r="D192" s="48">
        <v>4</v>
      </c>
      <c r="E192" s="63" t="s">
        <v>16</v>
      </c>
      <c r="F192" s="38">
        <v>28.48</v>
      </c>
      <c r="G192" s="38">
        <v>8.9</v>
      </c>
      <c r="H192" s="36">
        <f t="shared" si="49"/>
        <v>37.380000000000003</v>
      </c>
      <c r="I192" s="37">
        <f t="shared" si="50"/>
        <v>149.52000000000001</v>
      </c>
      <c r="K192" s="124" t="s">
        <v>145</v>
      </c>
      <c r="L192" s="125"/>
    </row>
    <row r="193" spans="2:14" x14ac:dyDescent="0.25">
      <c r="B193" s="118" t="s">
        <v>84</v>
      </c>
      <c r="C193" s="59"/>
      <c r="D193" s="33"/>
      <c r="E193" s="63"/>
      <c r="F193" s="60"/>
      <c r="G193" s="60"/>
      <c r="H193" s="36"/>
      <c r="I193" s="37"/>
    </row>
    <row r="194" spans="2:14" x14ac:dyDescent="0.25">
      <c r="B194" s="83" t="s">
        <v>62</v>
      </c>
      <c r="C194" s="53" t="s">
        <v>146</v>
      </c>
      <c r="D194" s="33">
        <v>1</v>
      </c>
      <c r="E194" s="63" t="s">
        <v>6</v>
      </c>
      <c r="F194" s="60">
        <v>15.07</v>
      </c>
      <c r="G194" s="60"/>
      <c r="H194" s="36">
        <f t="shared" ref="H194:H197" si="51">F194+G194</f>
        <v>15.07</v>
      </c>
      <c r="I194" s="37">
        <f t="shared" ref="I194:I197" si="52">H194*D194</f>
        <v>15.07</v>
      </c>
    </row>
    <row r="195" spans="2:14" ht="30" x14ac:dyDescent="0.25">
      <c r="B195" s="46" t="s">
        <v>147</v>
      </c>
      <c r="C195" s="47" t="s">
        <v>148</v>
      </c>
      <c r="D195" s="48">
        <v>1</v>
      </c>
      <c r="E195" s="63" t="s">
        <v>3</v>
      </c>
      <c r="F195" s="38">
        <v>88.57</v>
      </c>
      <c r="G195" s="38">
        <v>14.21</v>
      </c>
      <c r="H195" s="36">
        <f t="shared" si="51"/>
        <v>102.78</v>
      </c>
      <c r="I195" s="37">
        <f t="shared" si="52"/>
        <v>102.78</v>
      </c>
    </row>
    <row r="196" spans="2:14" x14ac:dyDescent="0.25">
      <c r="B196" s="46" t="s">
        <v>149</v>
      </c>
      <c r="C196" s="47" t="s">
        <v>150</v>
      </c>
      <c r="D196" s="48">
        <v>0.12</v>
      </c>
      <c r="E196" s="63" t="s">
        <v>10</v>
      </c>
      <c r="F196" s="38">
        <v>99.04</v>
      </c>
      <c r="G196" s="38">
        <v>36.9</v>
      </c>
      <c r="H196" s="36">
        <f t="shared" si="51"/>
        <v>135.94</v>
      </c>
      <c r="I196" s="37">
        <f t="shared" si="52"/>
        <v>16.312799999999999</v>
      </c>
    </row>
    <row r="197" spans="2:14" ht="30" x14ac:dyDescent="0.25">
      <c r="B197" s="39" t="s">
        <v>34</v>
      </c>
      <c r="C197" s="40" t="s">
        <v>151</v>
      </c>
      <c r="D197" s="41">
        <v>7.5</v>
      </c>
      <c r="E197" s="67" t="s">
        <v>36</v>
      </c>
      <c r="F197" s="43"/>
      <c r="G197" s="43">
        <v>4.12</v>
      </c>
      <c r="H197" s="44">
        <f t="shared" si="51"/>
        <v>4.12</v>
      </c>
      <c r="I197" s="45">
        <f t="shared" si="52"/>
        <v>30.900000000000002</v>
      </c>
    </row>
    <row r="198" spans="2:14" x14ac:dyDescent="0.25">
      <c r="B198" s="26"/>
      <c r="C198" s="27"/>
      <c r="D198" s="28"/>
      <c r="E198" s="26"/>
      <c r="F198" s="29"/>
      <c r="G198" s="29"/>
      <c r="H198" s="29"/>
      <c r="I198" s="29"/>
    </row>
    <row r="199" spans="2:14" ht="30" x14ac:dyDescent="0.25">
      <c r="B199" s="13"/>
      <c r="C199" s="14" t="s">
        <v>231</v>
      </c>
      <c r="D199" s="30">
        <v>1</v>
      </c>
      <c r="E199" s="16" t="s">
        <v>38</v>
      </c>
      <c r="F199" s="174"/>
      <c r="G199" s="174"/>
      <c r="H199" s="174"/>
      <c r="I199" s="175">
        <f>SUM(I200:I208)</f>
        <v>2308.2623999999996</v>
      </c>
    </row>
    <row r="200" spans="2:14" ht="30" x14ac:dyDescent="0.25">
      <c r="B200" s="176" t="s">
        <v>222</v>
      </c>
      <c r="C200" s="177" t="s">
        <v>235</v>
      </c>
      <c r="D200" s="178" t="s">
        <v>234</v>
      </c>
      <c r="E200" s="178">
        <v>5.6</v>
      </c>
      <c r="F200" s="178">
        <v>117.38</v>
      </c>
      <c r="G200" s="178">
        <v>0</v>
      </c>
      <c r="H200" s="178">
        <v>117.38</v>
      </c>
      <c r="I200" s="179">
        <f t="shared" ref="I200:I207" si="53">H200*E200</f>
        <v>657.32799999999997</v>
      </c>
    </row>
    <row r="201" spans="2:14" x14ac:dyDescent="0.25">
      <c r="B201" s="46" t="s">
        <v>131</v>
      </c>
      <c r="C201" s="88" t="s">
        <v>132</v>
      </c>
      <c r="D201" s="49" t="s">
        <v>3</v>
      </c>
      <c r="E201" s="49">
        <v>1.5</v>
      </c>
      <c r="F201" s="162">
        <v>221.94</v>
      </c>
      <c r="G201" s="162">
        <v>0</v>
      </c>
      <c r="H201" s="162">
        <v>221.94</v>
      </c>
      <c r="I201" s="179">
        <f t="shared" si="53"/>
        <v>332.90999999999997</v>
      </c>
    </row>
    <row r="202" spans="2:14" x14ac:dyDescent="0.25">
      <c r="B202" s="176" t="s">
        <v>127</v>
      </c>
      <c r="C202" s="178" t="s">
        <v>223</v>
      </c>
      <c r="D202" s="178" t="s">
        <v>5</v>
      </c>
      <c r="E202" s="178">
        <v>8</v>
      </c>
      <c r="F202" s="178">
        <v>0</v>
      </c>
      <c r="G202" s="178">
        <v>40</v>
      </c>
      <c r="H202" s="178">
        <f t="shared" ref="H202" si="54">F202+G202</f>
        <v>40</v>
      </c>
      <c r="I202" s="179">
        <f t="shared" si="53"/>
        <v>320</v>
      </c>
    </row>
    <row r="203" spans="2:14" x14ac:dyDescent="0.25">
      <c r="B203" s="176" t="s">
        <v>60</v>
      </c>
      <c r="C203" s="178" t="s">
        <v>224</v>
      </c>
      <c r="D203" s="178" t="s">
        <v>5</v>
      </c>
      <c r="E203" s="178">
        <v>8</v>
      </c>
      <c r="F203" s="178">
        <v>0</v>
      </c>
      <c r="G203" s="178">
        <v>20</v>
      </c>
      <c r="H203" s="178">
        <f>F203+G203</f>
        <v>20</v>
      </c>
      <c r="I203" s="179">
        <f t="shared" si="53"/>
        <v>160</v>
      </c>
      <c r="K203" s="124" t="s">
        <v>152</v>
      </c>
      <c r="L203" s="124"/>
      <c r="M203" s="124"/>
      <c r="N203" s="124"/>
    </row>
    <row r="204" spans="2:14" ht="30" x14ac:dyDescent="0.25">
      <c r="B204" s="176" t="s">
        <v>225</v>
      </c>
      <c r="C204" s="177" t="s">
        <v>226</v>
      </c>
      <c r="D204" s="178" t="s">
        <v>227</v>
      </c>
      <c r="E204" s="178">
        <v>20</v>
      </c>
      <c r="F204" s="178">
        <v>10</v>
      </c>
      <c r="G204" s="178">
        <v>0</v>
      </c>
      <c r="H204" s="178">
        <f>F204+G204</f>
        <v>10</v>
      </c>
      <c r="I204" s="179">
        <f t="shared" si="53"/>
        <v>200</v>
      </c>
    </row>
    <row r="205" spans="2:14" x14ac:dyDescent="0.25">
      <c r="B205" s="176" t="s">
        <v>225</v>
      </c>
      <c r="C205" s="177" t="s">
        <v>228</v>
      </c>
      <c r="D205" s="178" t="s">
        <v>227</v>
      </c>
      <c r="E205" s="178">
        <v>20</v>
      </c>
      <c r="F205" s="178">
        <v>12</v>
      </c>
      <c r="G205" s="178">
        <v>0</v>
      </c>
      <c r="H205" s="178">
        <f>F205+G205</f>
        <v>12</v>
      </c>
      <c r="I205" s="179">
        <f t="shared" si="53"/>
        <v>240</v>
      </c>
    </row>
    <row r="206" spans="2:14" x14ac:dyDescent="0.25">
      <c r="B206" s="46" t="s">
        <v>229</v>
      </c>
      <c r="C206" s="88" t="s">
        <v>230</v>
      </c>
      <c r="D206" s="49" t="s">
        <v>10</v>
      </c>
      <c r="E206" s="49">
        <v>0.12</v>
      </c>
      <c r="F206" s="162">
        <v>1833.47</v>
      </c>
      <c r="G206" s="162">
        <v>951.6</v>
      </c>
      <c r="H206" s="162">
        <v>2785.07</v>
      </c>
      <c r="I206" s="180">
        <f t="shared" si="53"/>
        <v>334.20839999999998</v>
      </c>
    </row>
    <row r="207" spans="2:14" ht="30" x14ac:dyDescent="0.25">
      <c r="B207" s="46" t="s">
        <v>8</v>
      </c>
      <c r="C207" s="88" t="s">
        <v>9</v>
      </c>
      <c r="D207" s="49" t="s">
        <v>10</v>
      </c>
      <c r="E207" s="49">
        <v>0.12</v>
      </c>
      <c r="F207" s="162">
        <v>0</v>
      </c>
      <c r="G207" s="162">
        <v>36.9</v>
      </c>
      <c r="H207" s="162">
        <v>36.9</v>
      </c>
      <c r="I207" s="180">
        <f t="shared" si="53"/>
        <v>4.4279999999999999</v>
      </c>
    </row>
    <row r="208" spans="2:14" x14ac:dyDescent="0.25">
      <c r="B208" s="176" t="s">
        <v>232</v>
      </c>
      <c r="C208" s="177" t="s">
        <v>233</v>
      </c>
      <c r="D208" s="178" t="s">
        <v>10</v>
      </c>
      <c r="E208" s="178">
        <v>0.2</v>
      </c>
      <c r="F208" s="178">
        <v>296.94</v>
      </c>
      <c r="G208" s="178">
        <v>0</v>
      </c>
      <c r="H208" s="178">
        <v>296.94</v>
      </c>
      <c r="I208" s="179">
        <f t="shared" ref="I208:I209" si="55">H208*E208</f>
        <v>59.388000000000005</v>
      </c>
    </row>
    <row r="209" spans="1:12" x14ac:dyDescent="0.25">
      <c r="B209" s="39" t="s">
        <v>236</v>
      </c>
      <c r="C209" s="50" t="s">
        <v>237</v>
      </c>
      <c r="D209" s="42" t="s">
        <v>3</v>
      </c>
      <c r="E209" s="42">
        <v>5</v>
      </c>
      <c r="F209" s="181">
        <v>4.5599999999999996</v>
      </c>
      <c r="G209" s="181">
        <v>10.26</v>
      </c>
      <c r="H209" s="181">
        <v>14.82</v>
      </c>
      <c r="I209" s="182">
        <f t="shared" si="55"/>
        <v>74.099999999999994</v>
      </c>
    </row>
    <row r="210" spans="1:12" x14ac:dyDescent="0.25">
      <c r="A210" s="89"/>
      <c r="B210" s="93"/>
      <c r="C210" s="91"/>
      <c r="D210" s="92"/>
      <c r="E210" s="93"/>
      <c r="F210" s="94"/>
      <c r="G210" s="94"/>
      <c r="H210" s="94"/>
      <c r="I210" s="94"/>
      <c r="J210" s="89"/>
    </row>
    <row r="211" spans="1:12" ht="30" x14ac:dyDescent="0.25">
      <c r="A211" s="89"/>
      <c r="B211" s="13"/>
      <c r="C211" s="14" t="s">
        <v>153</v>
      </c>
      <c r="D211" s="30">
        <v>1</v>
      </c>
      <c r="E211" s="16" t="s">
        <v>38</v>
      </c>
      <c r="F211" s="17"/>
      <c r="G211" s="17"/>
      <c r="H211" s="17"/>
      <c r="I211" s="18">
        <f>SUM(I212:I217)</f>
        <v>322.68</v>
      </c>
      <c r="J211" s="89"/>
    </row>
    <row r="212" spans="1:12" x14ac:dyDescent="0.25">
      <c r="A212" s="89"/>
      <c r="B212" s="83" t="s">
        <v>62</v>
      </c>
      <c r="C212" s="84" t="s">
        <v>96</v>
      </c>
      <c r="D212" s="54">
        <v>1</v>
      </c>
      <c r="E212" s="63" t="s">
        <v>6</v>
      </c>
      <c r="F212" s="56">
        <v>21.57</v>
      </c>
      <c r="G212" s="56"/>
      <c r="H212" s="57">
        <f>F212+G212</f>
        <v>21.57</v>
      </c>
      <c r="I212" s="58">
        <f t="shared" ref="I212" si="56">H212*D212</f>
        <v>21.57</v>
      </c>
      <c r="J212" s="89"/>
    </row>
    <row r="213" spans="1:12" ht="30" x14ac:dyDescent="0.25">
      <c r="A213" s="89"/>
      <c r="B213" s="83" t="s">
        <v>62</v>
      </c>
      <c r="C213" s="84" t="s">
        <v>97</v>
      </c>
      <c r="D213" s="54">
        <v>1</v>
      </c>
      <c r="E213" s="63" t="s">
        <v>6</v>
      </c>
      <c r="F213" s="85">
        <v>20.62</v>
      </c>
      <c r="G213" s="56"/>
      <c r="H213" s="85">
        <f>F213+G213</f>
        <v>20.62</v>
      </c>
      <c r="I213" s="58">
        <f>H213*D213</f>
        <v>20.62</v>
      </c>
      <c r="J213" s="89"/>
    </row>
    <row r="214" spans="1:12" x14ac:dyDescent="0.25">
      <c r="A214" s="89"/>
      <c r="B214" s="52" t="s">
        <v>58</v>
      </c>
      <c r="C214" s="53" t="s">
        <v>59</v>
      </c>
      <c r="D214" s="54">
        <v>4</v>
      </c>
      <c r="E214" s="55" t="s">
        <v>5</v>
      </c>
      <c r="F214" s="56"/>
      <c r="G214" s="57">
        <v>16.72</v>
      </c>
      <c r="H214" s="57">
        <f>F214+G214</f>
        <v>16.72</v>
      </c>
      <c r="I214" s="61">
        <f>H214*D214</f>
        <v>66.88</v>
      </c>
      <c r="J214" s="89"/>
    </row>
    <row r="215" spans="1:12" x14ac:dyDescent="0.25">
      <c r="A215" s="89"/>
      <c r="B215" s="52" t="s">
        <v>60</v>
      </c>
      <c r="C215" s="59" t="s">
        <v>61</v>
      </c>
      <c r="D215" s="33">
        <v>4</v>
      </c>
      <c r="E215" s="34" t="s">
        <v>5</v>
      </c>
      <c r="F215" s="60"/>
      <c r="G215" s="57">
        <v>14.49</v>
      </c>
      <c r="H215" s="57">
        <f>F215+G215</f>
        <v>14.49</v>
      </c>
      <c r="I215" s="61">
        <f t="shared" ref="I215:I217" si="57">H215*D215</f>
        <v>57.96</v>
      </c>
      <c r="J215" s="89"/>
    </row>
    <row r="216" spans="1:12" x14ac:dyDescent="0.25">
      <c r="A216" s="89"/>
      <c r="B216" s="83" t="s">
        <v>62</v>
      </c>
      <c r="C216" s="84" t="s">
        <v>83</v>
      </c>
      <c r="D216" s="54">
        <v>2</v>
      </c>
      <c r="E216" s="55" t="s">
        <v>36</v>
      </c>
      <c r="F216" s="85">
        <v>0.7</v>
      </c>
      <c r="G216" s="56"/>
      <c r="H216" s="85">
        <f t="shared" ref="H216:H217" si="58">F216+G216</f>
        <v>0.7</v>
      </c>
      <c r="I216" s="61">
        <f t="shared" si="57"/>
        <v>1.4</v>
      </c>
      <c r="J216" s="89"/>
      <c r="K216" s="124" t="s">
        <v>154</v>
      </c>
      <c r="L216" s="126"/>
    </row>
    <row r="217" spans="1:12" x14ac:dyDescent="0.25">
      <c r="A217" s="89"/>
      <c r="B217" s="39" t="s">
        <v>14</v>
      </c>
      <c r="C217" s="65" t="s">
        <v>15</v>
      </c>
      <c r="D217" s="79">
        <v>0.5</v>
      </c>
      <c r="E217" s="80" t="s">
        <v>10</v>
      </c>
      <c r="F217" s="43">
        <v>219.94</v>
      </c>
      <c r="G217" s="43">
        <v>88.56</v>
      </c>
      <c r="H217" s="69">
        <f t="shared" si="58"/>
        <v>308.5</v>
      </c>
      <c r="I217" s="25">
        <f t="shared" si="57"/>
        <v>154.25</v>
      </c>
      <c r="J217" s="89"/>
    </row>
    <row r="218" spans="1:12" x14ac:dyDescent="0.25">
      <c r="B218" s="26"/>
      <c r="C218" s="27"/>
      <c r="D218" s="28"/>
      <c r="E218" s="26"/>
      <c r="F218" s="29"/>
      <c r="G218" s="29"/>
      <c r="H218" s="29"/>
      <c r="I218" s="29"/>
    </row>
    <row r="219" spans="1:12" ht="30" x14ac:dyDescent="0.25">
      <c r="B219" s="13"/>
      <c r="C219" s="14" t="s">
        <v>155</v>
      </c>
      <c r="D219" s="30">
        <v>1</v>
      </c>
      <c r="E219" s="16" t="s">
        <v>38</v>
      </c>
      <c r="F219" s="17"/>
      <c r="G219" s="17"/>
      <c r="H219" s="17"/>
      <c r="I219" s="78">
        <f>SUM(I220:I230)</f>
        <v>1111.5350000000001</v>
      </c>
    </row>
    <row r="220" spans="1:12" x14ac:dyDescent="0.25">
      <c r="B220" s="52" t="s">
        <v>58</v>
      </c>
      <c r="C220" s="53" t="s">
        <v>59</v>
      </c>
      <c r="D220" s="54">
        <v>0.4</v>
      </c>
      <c r="E220" s="55" t="s">
        <v>5</v>
      </c>
      <c r="F220" s="56"/>
      <c r="G220" s="56">
        <v>16.72</v>
      </c>
      <c r="H220" s="36">
        <f t="shared" ref="H220:H225" si="59">F220+G220</f>
        <v>16.72</v>
      </c>
      <c r="I220" s="37">
        <f t="shared" ref="I220:I225" si="60">H220*D220</f>
        <v>6.6879999999999997</v>
      </c>
    </row>
    <row r="221" spans="1:12" x14ac:dyDescent="0.25">
      <c r="B221" s="52" t="s">
        <v>70</v>
      </c>
      <c r="C221" s="59" t="s">
        <v>71</v>
      </c>
      <c r="D221" s="33">
        <v>0.8</v>
      </c>
      <c r="E221" s="34" t="s">
        <v>5</v>
      </c>
      <c r="F221" s="60"/>
      <c r="G221" s="60">
        <v>13.72</v>
      </c>
      <c r="H221" s="36">
        <f t="shared" si="59"/>
        <v>13.72</v>
      </c>
      <c r="I221" s="37">
        <f t="shared" si="60"/>
        <v>10.976000000000001</v>
      </c>
    </row>
    <row r="222" spans="1:12" x14ac:dyDescent="0.25">
      <c r="B222" s="118" t="s">
        <v>84</v>
      </c>
      <c r="C222" s="59"/>
      <c r="D222" s="33"/>
      <c r="E222" s="34"/>
      <c r="F222" s="60"/>
      <c r="G222" s="60"/>
      <c r="H222" s="36">
        <f t="shared" si="59"/>
        <v>0</v>
      </c>
      <c r="I222" s="37">
        <f t="shared" si="60"/>
        <v>0</v>
      </c>
    </row>
    <row r="223" spans="1:12" x14ac:dyDescent="0.25">
      <c r="B223" s="52" t="s">
        <v>62</v>
      </c>
      <c r="C223" s="53" t="s">
        <v>156</v>
      </c>
      <c r="D223" s="62">
        <v>1</v>
      </c>
      <c r="E223" s="63" t="s">
        <v>6</v>
      </c>
      <c r="F223" s="60">
        <v>16.100000000000001</v>
      </c>
      <c r="G223" s="57"/>
      <c r="H223" s="36">
        <f t="shared" si="59"/>
        <v>16.100000000000001</v>
      </c>
      <c r="I223" s="37">
        <f t="shared" si="60"/>
        <v>16.100000000000001</v>
      </c>
    </row>
    <row r="224" spans="1:12" ht="30" x14ac:dyDescent="0.25">
      <c r="B224" s="83" t="s">
        <v>62</v>
      </c>
      <c r="C224" s="84" t="s">
        <v>111</v>
      </c>
      <c r="D224" s="54">
        <f>D219</f>
        <v>1</v>
      </c>
      <c r="E224" s="63" t="s">
        <v>6</v>
      </c>
      <c r="F224" s="85">
        <v>23.43</v>
      </c>
      <c r="G224" s="56"/>
      <c r="H224" s="36">
        <f t="shared" si="59"/>
        <v>23.43</v>
      </c>
      <c r="I224" s="37">
        <f t="shared" si="60"/>
        <v>23.43</v>
      </c>
      <c r="K224" s="124" t="s">
        <v>145</v>
      </c>
      <c r="L224" s="125"/>
    </row>
    <row r="225" spans="2:12" x14ac:dyDescent="0.25">
      <c r="B225" s="64" t="s">
        <v>62</v>
      </c>
      <c r="C225" s="127" t="s">
        <v>83</v>
      </c>
      <c r="D225" s="79">
        <f>D219*0.2</f>
        <v>0.2</v>
      </c>
      <c r="E225" s="113" t="s">
        <v>36</v>
      </c>
      <c r="F225" s="114">
        <v>0.7</v>
      </c>
      <c r="G225" s="114"/>
      <c r="H225" s="44">
        <f t="shared" si="59"/>
        <v>0.7</v>
      </c>
      <c r="I225" s="45">
        <f t="shared" si="60"/>
        <v>0.13999999999999999</v>
      </c>
    </row>
    <row r="226" spans="2:12" s="131" customFormat="1" x14ac:dyDescent="0.25">
      <c r="B226" s="108"/>
      <c r="C226" s="128"/>
      <c r="D226" s="129"/>
      <c r="E226" s="108"/>
      <c r="F226" s="130"/>
      <c r="G226" s="130"/>
      <c r="H226" s="130"/>
      <c r="I226" s="130"/>
    </row>
    <row r="227" spans="2:12" x14ac:dyDescent="0.25">
      <c r="B227" s="13"/>
      <c r="C227" s="14" t="s">
        <v>157</v>
      </c>
      <c r="D227" s="30">
        <v>1</v>
      </c>
      <c r="E227" s="16" t="s">
        <v>39</v>
      </c>
      <c r="F227" s="17"/>
      <c r="G227" s="17"/>
      <c r="H227" s="17"/>
      <c r="I227" s="78">
        <f>SUM(I228:I230)</f>
        <v>527.10050000000001</v>
      </c>
    </row>
    <row r="228" spans="2:12" x14ac:dyDescent="0.25">
      <c r="B228" s="52" t="s">
        <v>60</v>
      </c>
      <c r="C228" s="59" t="s">
        <v>104</v>
      </c>
      <c r="D228" s="54">
        <v>1.75</v>
      </c>
      <c r="E228" s="34" t="s">
        <v>5</v>
      </c>
      <c r="F228" s="60"/>
      <c r="G228" s="57">
        <v>14.486000000000001</v>
      </c>
      <c r="H228" s="85">
        <f t="shared" ref="H228:H230" si="61">F228+G228</f>
        <v>14.486000000000001</v>
      </c>
      <c r="I228" s="58">
        <f t="shared" ref="I228:I229" si="62">H228*D228</f>
        <v>25.3505</v>
      </c>
    </row>
    <row r="229" spans="2:12" x14ac:dyDescent="0.25">
      <c r="B229" s="52" t="s">
        <v>115</v>
      </c>
      <c r="C229" s="59" t="s">
        <v>157</v>
      </c>
      <c r="D229" s="54">
        <v>1</v>
      </c>
      <c r="E229" s="34" t="s">
        <v>6</v>
      </c>
      <c r="F229" s="60"/>
      <c r="G229" s="57">
        <v>347.5</v>
      </c>
      <c r="H229" s="85">
        <f t="shared" si="61"/>
        <v>347.5</v>
      </c>
      <c r="I229" s="58">
        <f t="shared" si="62"/>
        <v>347.5</v>
      </c>
    </row>
    <row r="230" spans="2:12" x14ac:dyDescent="0.25">
      <c r="B230" s="39" t="s">
        <v>14</v>
      </c>
      <c r="C230" s="65" t="s">
        <v>15</v>
      </c>
      <c r="D230" s="79">
        <v>0.5</v>
      </c>
      <c r="E230" s="80" t="s">
        <v>10</v>
      </c>
      <c r="F230" s="43">
        <v>219.94</v>
      </c>
      <c r="G230" s="43">
        <v>88.56</v>
      </c>
      <c r="H230" s="69">
        <f t="shared" si="61"/>
        <v>308.5</v>
      </c>
      <c r="I230" s="25">
        <f>H230*D230</f>
        <v>154.25</v>
      </c>
    </row>
    <row r="231" spans="2:12" x14ac:dyDescent="0.25">
      <c r="B231" s="26"/>
      <c r="C231" s="27"/>
      <c r="D231" s="28"/>
      <c r="E231" s="26"/>
      <c r="F231" s="29"/>
      <c r="G231" s="29"/>
      <c r="H231" s="29"/>
      <c r="I231" s="29"/>
    </row>
    <row r="232" spans="2:12" ht="30" x14ac:dyDescent="0.25">
      <c r="B232" s="13"/>
      <c r="C232" s="14" t="s">
        <v>158</v>
      </c>
      <c r="D232" s="30">
        <v>1</v>
      </c>
      <c r="E232" s="16" t="s">
        <v>38</v>
      </c>
      <c r="F232" s="17"/>
      <c r="G232" s="17"/>
      <c r="H232" s="17"/>
      <c r="I232" s="78">
        <f>SUM(I233:I237)</f>
        <v>363.596</v>
      </c>
    </row>
    <row r="233" spans="2:12" x14ac:dyDescent="0.25">
      <c r="B233" s="52" t="s">
        <v>58</v>
      </c>
      <c r="C233" s="53" t="s">
        <v>59</v>
      </c>
      <c r="D233" s="54">
        <v>0.5</v>
      </c>
      <c r="E233" s="55" t="s">
        <v>5</v>
      </c>
      <c r="F233" s="56"/>
      <c r="G233" s="56">
        <v>16.72</v>
      </c>
      <c r="H233" s="36">
        <f t="shared" ref="H233:H235" si="63">F233+G233</f>
        <v>16.72</v>
      </c>
      <c r="I233" s="37">
        <f t="shared" ref="I233:I234" si="64">H233*D233</f>
        <v>8.36</v>
      </c>
    </row>
    <row r="234" spans="2:12" x14ac:dyDescent="0.25">
      <c r="B234" s="52" t="s">
        <v>60</v>
      </c>
      <c r="C234" s="59" t="s">
        <v>104</v>
      </c>
      <c r="D234" s="33">
        <v>1</v>
      </c>
      <c r="E234" s="34" t="s">
        <v>5</v>
      </c>
      <c r="F234" s="60"/>
      <c r="G234" s="57">
        <v>14.486000000000001</v>
      </c>
      <c r="H234" s="36">
        <f t="shared" si="63"/>
        <v>14.486000000000001</v>
      </c>
      <c r="I234" s="37">
        <f t="shared" si="64"/>
        <v>14.486000000000001</v>
      </c>
      <c r="K234" s="124" t="s">
        <v>145</v>
      </c>
      <c r="L234" s="125"/>
    </row>
    <row r="235" spans="2:12" x14ac:dyDescent="0.25">
      <c r="B235" s="46" t="s">
        <v>14</v>
      </c>
      <c r="C235" s="53" t="s">
        <v>15</v>
      </c>
      <c r="D235" s="54">
        <v>0.5</v>
      </c>
      <c r="E235" s="34" t="s">
        <v>10</v>
      </c>
      <c r="F235" s="38">
        <v>219.94</v>
      </c>
      <c r="G235" s="38">
        <v>88.56</v>
      </c>
      <c r="H235" s="57">
        <f t="shared" si="63"/>
        <v>308.5</v>
      </c>
      <c r="I235" s="61">
        <f>H235*D235</f>
        <v>154.25</v>
      </c>
    </row>
    <row r="236" spans="2:12" x14ac:dyDescent="0.25">
      <c r="B236" s="118" t="s">
        <v>84</v>
      </c>
      <c r="C236" s="59"/>
      <c r="D236" s="33"/>
      <c r="E236" s="34"/>
      <c r="F236" s="60"/>
      <c r="G236" s="60"/>
      <c r="H236" s="36"/>
      <c r="I236" s="37"/>
    </row>
    <row r="237" spans="2:12" x14ac:dyDescent="0.25">
      <c r="B237" s="64" t="s">
        <v>62</v>
      </c>
      <c r="C237" s="65" t="s">
        <v>159</v>
      </c>
      <c r="D237" s="79">
        <v>1</v>
      </c>
      <c r="E237" s="67" t="s">
        <v>6</v>
      </c>
      <c r="F237" s="114">
        <v>186.5</v>
      </c>
      <c r="G237" s="114"/>
      <c r="H237" s="57">
        <f t="shared" ref="H237" si="65">F237+G237</f>
        <v>186.5</v>
      </c>
      <c r="I237" s="61">
        <f>H237*D237</f>
        <v>186.5</v>
      </c>
    </row>
    <row r="238" spans="2:12" x14ac:dyDescent="0.25">
      <c r="B238" s="26"/>
      <c r="C238" s="27"/>
      <c r="D238" s="28"/>
      <c r="E238" s="26"/>
      <c r="F238" s="29"/>
      <c r="G238" s="29"/>
      <c r="H238" s="29"/>
      <c r="I238" s="29"/>
    </row>
    <row r="239" spans="2:12" ht="45" x14ac:dyDescent="0.25">
      <c r="B239" s="13"/>
      <c r="C239" s="14" t="s">
        <v>160</v>
      </c>
      <c r="D239" s="30">
        <v>1</v>
      </c>
      <c r="E239" s="16" t="s">
        <v>38</v>
      </c>
      <c r="F239" s="17"/>
      <c r="G239" s="17"/>
      <c r="H239" s="17"/>
      <c r="I239" s="78">
        <f>SUM(I240:I244)</f>
        <v>82.3215</v>
      </c>
    </row>
    <row r="240" spans="2:12" x14ac:dyDescent="0.25">
      <c r="B240" s="52" t="s">
        <v>60</v>
      </c>
      <c r="C240" s="59" t="s">
        <v>104</v>
      </c>
      <c r="D240" s="54">
        <v>1.75</v>
      </c>
      <c r="E240" s="55" t="s">
        <v>5</v>
      </c>
      <c r="F240" s="56"/>
      <c r="G240" s="57">
        <v>14.486000000000001</v>
      </c>
      <c r="H240" s="36">
        <f t="shared" ref="H240:H242" si="66">F240+G240</f>
        <v>14.486000000000001</v>
      </c>
      <c r="I240" s="37">
        <f t="shared" ref="I240:I242" si="67">H240*D240</f>
        <v>25.3505</v>
      </c>
    </row>
    <row r="241" spans="2:12" ht="30" x14ac:dyDescent="0.25">
      <c r="B241" s="31" t="s">
        <v>8</v>
      </c>
      <c r="C241" s="1" t="s">
        <v>9</v>
      </c>
      <c r="D241" s="33">
        <v>0.5</v>
      </c>
      <c r="E241" s="63" t="s">
        <v>50</v>
      </c>
      <c r="F241" s="38"/>
      <c r="G241" s="38">
        <v>36.9</v>
      </c>
      <c r="H241" s="36">
        <f t="shared" si="66"/>
        <v>36.9</v>
      </c>
      <c r="I241" s="37">
        <f t="shared" si="67"/>
        <v>18.45</v>
      </c>
      <c r="K241" s="124" t="s">
        <v>145</v>
      </c>
      <c r="L241" s="125"/>
    </row>
    <row r="242" spans="2:12" ht="30" x14ac:dyDescent="0.25">
      <c r="B242" s="46" t="s">
        <v>51</v>
      </c>
      <c r="C242" s="47" t="s">
        <v>52</v>
      </c>
      <c r="D242" s="48">
        <v>0.5</v>
      </c>
      <c r="E242" s="63" t="s">
        <v>10</v>
      </c>
      <c r="F242" s="38">
        <v>6.23</v>
      </c>
      <c r="G242" s="38">
        <v>0.22</v>
      </c>
      <c r="H242" s="36">
        <f t="shared" si="66"/>
        <v>6.45</v>
      </c>
      <c r="I242" s="37">
        <f t="shared" si="67"/>
        <v>3.2250000000000001</v>
      </c>
    </row>
    <row r="243" spans="2:12" x14ac:dyDescent="0.25">
      <c r="B243" s="118" t="s">
        <v>84</v>
      </c>
      <c r="C243" s="59"/>
      <c r="D243" s="33"/>
      <c r="E243" s="34"/>
      <c r="F243" s="60"/>
      <c r="G243" s="60"/>
      <c r="H243" s="36"/>
      <c r="I243" s="37"/>
    </row>
    <row r="244" spans="2:12" ht="30" x14ac:dyDescent="0.25">
      <c r="B244" s="39" t="s">
        <v>161</v>
      </c>
      <c r="C244" s="40" t="s">
        <v>162</v>
      </c>
      <c r="D244" s="41">
        <v>0.4</v>
      </c>
      <c r="E244" s="67" t="s">
        <v>3</v>
      </c>
      <c r="F244" s="43">
        <v>88.24</v>
      </c>
      <c r="G244" s="43"/>
      <c r="H244" s="44">
        <f t="shared" ref="H244" si="68">F244+G244</f>
        <v>88.24</v>
      </c>
      <c r="I244" s="45">
        <f t="shared" ref="I244" si="69">H244*D244</f>
        <v>35.295999999999999</v>
      </c>
    </row>
    <row r="245" spans="2:12" x14ac:dyDescent="0.25">
      <c r="B245" s="26"/>
      <c r="C245" s="27"/>
      <c r="D245" s="28"/>
      <c r="E245" s="26"/>
      <c r="F245" s="29"/>
      <c r="G245" s="29"/>
      <c r="H245" s="29"/>
      <c r="I245" s="29"/>
    </row>
    <row r="246" spans="2:12" x14ac:dyDescent="0.25">
      <c r="B246" s="13"/>
      <c r="C246" s="14" t="s">
        <v>163</v>
      </c>
      <c r="D246" s="30">
        <v>1</v>
      </c>
      <c r="E246" s="16" t="s">
        <v>16</v>
      </c>
      <c r="F246" s="17"/>
      <c r="G246" s="17"/>
      <c r="H246" s="132"/>
      <c r="I246" s="18">
        <f>SUM(I247:I257)</f>
        <v>2487.4339999999997</v>
      </c>
    </row>
    <row r="247" spans="2:12" x14ac:dyDescent="0.25">
      <c r="B247" s="52" t="s">
        <v>58</v>
      </c>
      <c r="C247" s="53" t="s">
        <v>59</v>
      </c>
      <c r="D247" s="54">
        <v>24</v>
      </c>
      <c r="E247" s="55" t="s">
        <v>5</v>
      </c>
      <c r="F247" s="56"/>
      <c r="G247" s="56">
        <v>16.72</v>
      </c>
      <c r="H247" s="36">
        <f t="shared" ref="H247:H257" si="70">F247+G247</f>
        <v>16.72</v>
      </c>
      <c r="I247" s="37">
        <f t="shared" ref="I247:I257" si="71">H247*D247</f>
        <v>401.28</v>
      </c>
    </row>
    <row r="248" spans="2:12" x14ac:dyDescent="0.25">
      <c r="B248" s="52" t="s">
        <v>60</v>
      </c>
      <c r="C248" s="59" t="s">
        <v>104</v>
      </c>
      <c r="D248" s="33">
        <v>24</v>
      </c>
      <c r="E248" s="34" t="s">
        <v>5</v>
      </c>
      <c r="F248" s="60"/>
      <c r="G248" s="57">
        <v>14.486000000000001</v>
      </c>
      <c r="H248" s="36">
        <f t="shared" si="70"/>
        <v>14.486000000000001</v>
      </c>
      <c r="I248" s="37">
        <f t="shared" si="71"/>
        <v>347.66399999999999</v>
      </c>
    </row>
    <row r="249" spans="2:12" x14ac:dyDescent="0.25">
      <c r="B249" s="118" t="s">
        <v>84</v>
      </c>
      <c r="C249" s="59"/>
      <c r="D249" s="33"/>
      <c r="E249" s="34"/>
      <c r="F249" s="60"/>
      <c r="G249" s="60"/>
      <c r="H249" s="36"/>
      <c r="I249" s="37"/>
    </row>
    <row r="250" spans="2:12" ht="30" x14ac:dyDescent="0.25">
      <c r="B250" s="133" t="s">
        <v>62</v>
      </c>
      <c r="C250" s="53" t="s">
        <v>164</v>
      </c>
      <c r="D250" s="54">
        <v>2</v>
      </c>
      <c r="E250" s="63" t="s">
        <v>6</v>
      </c>
      <c r="F250" s="56">
        <v>134.5</v>
      </c>
      <c r="G250" s="56"/>
      <c r="H250" s="36">
        <f t="shared" si="70"/>
        <v>134.5</v>
      </c>
      <c r="I250" s="37">
        <f t="shared" si="71"/>
        <v>269</v>
      </c>
    </row>
    <row r="251" spans="2:12" ht="30" x14ac:dyDescent="0.25">
      <c r="B251" s="133" t="s">
        <v>62</v>
      </c>
      <c r="C251" s="53" t="s">
        <v>165</v>
      </c>
      <c r="D251" s="54">
        <v>2</v>
      </c>
      <c r="E251" s="63" t="s">
        <v>6</v>
      </c>
      <c r="F251" s="56">
        <v>186.5</v>
      </c>
      <c r="G251" s="56"/>
      <c r="H251" s="36">
        <f t="shared" si="70"/>
        <v>186.5</v>
      </c>
      <c r="I251" s="37">
        <f t="shared" si="71"/>
        <v>373</v>
      </c>
    </row>
    <row r="252" spans="2:12" x14ac:dyDescent="0.25">
      <c r="B252" s="133" t="s">
        <v>62</v>
      </c>
      <c r="C252" s="53" t="s">
        <v>166</v>
      </c>
      <c r="D252" s="54">
        <v>4</v>
      </c>
      <c r="E252" s="63" t="s">
        <v>6</v>
      </c>
      <c r="F252" s="56">
        <v>134.5</v>
      </c>
      <c r="G252" s="56"/>
      <c r="H252" s="36">
        <f t="shared" si="70"/>
        <v>134.5</v>
      </c>
      <c r="I252" s="37">
        <f t="shared" si="71"/>
        <v>538</v>
      </c>
    </row>
    <row r="253" spans="2:12" ht="30" x14ac:dyDescent="0.25">
      <c r="B253" s="52" t="s">
        <v>62</v>
      </c>
      <c r="C253" s="53" t="s">
        <v>167</v>
      </c>
      <c r="D253" s="54">
        <v>3</v>
      </c>
      <c r="E253" s="63" t="s">
        <v>6</v>
      </c>
      <c r="F253" s="56">
        <v>120</v>
      </c>
      <c r="G253" s="56"/>
      <c r="H253" s="36">
        <f t="shared" si="70"/>
        <v>120</v>
      </c>
      <c r="I253" s="37">
        <f t="shared" si="71"/>
        <v>360</v>
      </c>
      <c r="K253" s="124" t="s">
        <v>145</v>
      </c>
      <c r="L253" s="125"/>
    </row>
    <row r="254" spans="2:12" ht="30" x14ac:dyDescent="0.25">
      <c r="B254" s="134" t="s">
        <v>62</v>
      </c>
      <c r="C254" s="84" t="s">
        <v>111</v>
      </c>
      <c r="D254" s="54">
        <v>3</v>
      </c>
      <c r="E254" s="55" t="s">
        <v>69</v>
      </c>
      <c r="F254" s="85">
        <v>23.43</v>
      </c>
      <c r="G254" s="56"/>
      <c r="H254" s="36">
        <f t="shared" si="70"/>
        <v>23.43</v>
      </c>
      <c r="I254" s="37">
        <f t="shared" si="71"/>
        <v>70.289999999999992</v>
      </c>
    </row>
    <row r="255" spans="2:12" ht="30" x14ac:dyDescent="0.25">
      <c r="B255" s="52" t="s">
        <v>62</v>
      </c>
      <c r="C255" s="53" t="s">
        <v>168</v>
      </c>
      <c r="D255" s="54">
        <v>2</v>
      </c>
      <c r="E255" s="63" t="s">
        <v>6</v>
      </c>
      <c r="F255" s="56">
        <v>15.07</v>
      </c>
      <c r="G255" s="56"/>
      <c r="H255" s="36">
        <f t="shared" si="70"/>
        <v>15.07</v>
      </c>
      <c r="I255" s="37">
        <f t="shared" si="71"/>
        <v>30.14</v>
      </c>
    </row>
    <row r="256" spans="2:12" x14ac:dyDescent="0.25">
      <c r="B256" s="134" t="s">
        <v>62</v>
      </c>
      <c r="C256" s="53" t="s">
        <v>169</v>
      </c>
      <c r="D256" s="54">
        <v>4</v>
      </c>
      <c r="E256" s="55" t="s">
        <v>16</v>
      </c>
      <c r="F256" s="56">
        <v>23.64</v>
      </c>
      <c r="G256" s="56"/>
      <c r="H256" s="36">
        <f t="shared" si="70"/>
        <v>23.64</v>
      </c>
      <c r="I256" s="37">
        <f t="shared" si="71"/>
        <v>94.56</v>
      </c>
    </row>
    <row r="257" spans="2:12" x14ac:dyDescent="0.25">
      <c r="B257" s="64" t="s">
        <v>62</v>
      </c>
      <c r="C257" s="127" t="s">
        <v>83</v>
      </c>
      <c r="D257" s="79">
        <v>5</v>
      </c>
      <c r="E257" s="113" t="s">
        <v>36</v>
      </c>
      <c r="F257" s="114">
        <v>0.7</v>
      </c>
      <c r="G257" s="114"/>
      <c r="H257" s="44">
        <f t="shared" si="70"/>
        <v>0.7</v>
      </c>
      <c r="I257" s="45">
        <f t="shared" si="71"/>
        <v>3.5</v>
      </c>
    </row>
    <row r="258" spans="2:12" s="131" customFormat="1" x14ac:dyDescent="0.25">
      <c r="B258" s="135"/>
      <c r="C258" s="136"/>
      <c r="D258" s="107"/>
      <c r="E258" s="137"/>
      <c r="F258" s="138"/>
      <c r="G258" s="138"/>
      <c r="H258" s="139"/>
      <c r="I258" s="139"/>
    </row>
    <row r="259" spans="2:12" x14ac:dyDescent="0.25">
      <c r="B259" s="13"/>
      <c r="C259" s="14" t="s">
        <v>170</v>
      </c>
      <c r="D259" s="30">
        <v>1</v>
      </c>
      <c r="E259" s="16" t="s">
        <v>36</v>
      </c>
      <c r="F259" s="17"/>
      <c r="G259" s="17"/>
      <c r="H259" s="17"/>
      <c r="I259" s="78">
        <f>SUM(I260:I266)</f>
        <v>170.75569999999999</v>
      </c>
    </row>
    <row r="260" spans="2:12" x14ac:dyDescent="0.25">
      <c r="B260" s="116" t="s">
        <v>87</v>
      </c>
      <c r="C260" s="53" t="s">
        <v>171</v>
      </c>
      <c r="D260" s="54">
        <v>0.1</v>
      </c>
      <c r="E260" s="55" t="s">
        <v>5</v>
      </c>
      <c r="F260" s="56"/>
      <c r="G260" s="56">
        <v>22.66</v>
      </c>
      <c r="H260" s="57">
        <f t="shared" ref="H260:H266" si="72">F260+G260</f>
        <v>22.66</v>
      </c>
      <c r="I260" s="61">
        <f t="shared" ref="I260:I265" si="73">H260*D260</f>
        <v>2.266</v>
      </c>
    </row>
    <row r="261" spans="2:12" x14ac:dyDescent="0.25">
      <c r="B261" s="52" t="s">
        <v>60</v>
      </c>
      <c r="C261" s="59" t="s">
        <v>104</v>
      </c>
      <c r="D261" s="33">
        <v>0.45</v>
      </c>
      <c r="E261" s="34" t="s">
        <v>5</v>
      </c>
      <c r="F261" s="60"/>
      <c r="G261" s="57">
        <v>14.486000000000001</v>
      </c>
      <c r="H261" s="57">
        <f t="shared" si="72"/>
        <v>14.486000000000001</v>
      </c>
      <c r="I261" s="61">
        <f t="shared" si="73"/>
        <v>6.5187000000000008</v>
      </c>
    </row>
    <row r="262" spans="2:12" x14ac:dyDescent="0.25">
      <c r="B262" s="116" t="s">
        <v>105</v>
      </c>
      <c r="C262" s="53" t="s">
        <v>172</v>
      </c>
      <c r="D262" s="33">
        <v>0.1</v>
      </c>
      <c r="E262" s="34" t="s">
        <v>5</v>
      </c>
      <c r="F262" s="60"/>
      <c r="G262" s="60">
        <v>17.16</v>
      </c>
      <c r="H262" s="57">
        <f t="shared" si="72"/>
        <v>17.16</v>
      </c>
      <c r="I262" s="61">
        <f t="shared" si="73"/>
        <v>1.7160000000000002</v>
      </c>
      <c r="K262" s="124" t="s">
        <v>145</v>
      </c>
      <c r="L262" s="125"/>
    </row>
    <row r="263" spans="2:12" x14ac:dyDescent="0.25">
      <c r="B263" s="118" t="s">
        <v>84</v>
      </c>
      <c r="C263" s="59"/>
      <c r="D263" s="33"/>
      <c r="E263" s="34"/>
      <c r="F263" s="60"/>
      <c r="G263" s="60"/>
      <c r="H263" s="57"/>
      <c r="I263" s="61"/>
    </row>
    <row r="264" spans="2:12" x14ac:dyDescent="0.25">
      <c r="B264" s="116" t="s">
        <v>34</v>
      </c>
      <c r="C264" s="53" t="s">
        <v>173</v>
      </c>
      <c r="D264" s="33">
        <v>1</v>
      </c>
      <c r="E264" s="34" t="s">
        <v>36</v>
      </c>
      <c r="F264" s="60">
        <v>4.12</v>
      </c>
      <c r="G264" s="60">
        <v>1.85</v>
      </c>
      <c r="H264" s="57">
        <f t="shared" ref="H264" si="74">F264+G264</f>
        <v>5.9700000000000006</v>
      </c>
      <c r="I264" s="61">
        <f t="shared" ref="I264" si="75">H264*D264</f>
        <v>5.9700000000000006</v>
      </c>
    </row>
    <row r="265" spans="2:12" x14ac:dyDescent="0.25">
      <c r="B265" s="52" t="s">
        <v>62</v>
      </c>
      <c r="C265" s="84" t="s">
        <v>83</v>
      </c>
      <c r="D265" s="33">
        <v>0.05</v>
      </c>
      <c r="E265" s="34" t="s">
        <v>36</v>
      </c>
      <c r="F265" s="60">
        <v>0.7</v>
      </c>
      <c r="G265" s="60"/>
      <c r="H265" s="57">
        <f t="shared" si="72"/>
        <v>0.7</v>
      </c>
      <c r="I265" s="61">
        <f t="shared" si="73"/>
        <v>3.4999999999999996E-2</v>
      </c>
    </row>
    <row r="266" spans="2:12" x14ac:dyDescent="0.25">
      <c r="B266" s="39" t="s">
        <v>14</v>
      </c>
      <c r="C266" s="65" t="s">
        <v>15</v>
      </c>
      <c r="D266" s="79">
        <v>0.5</v>
      </c>
      <c r="E266" s="80" t="s">
        <v>10</v>
      </c>
      <c r="F266" s="43">
        <v>219.94</v>
      </c>
      <c r="G266" s="43">
        <v>88.56</v>
      </c>
      <c r="H266" s="69">
        <f t="shared" si="72"/>
        <v>308.5</v>
      </c>
      <c r="I266" s="25">
        <f>H266*D266</f>
        <v>154.25</v>
      </c>
    </row>
    <row r="267" spans="2:12" x14ac:dyDescent="0.25">
      <c r="B267" s="26"/>
      <c r="C267" s="27"/>
      <c r="D267" s="28"/>
      <c r="E267" s="26"/>
      <c r="F267" s="29"/>
      <c r="G267" s="29"/>
      <c r="H267" s="29"/>
      <c r="I267" s="29"/>
    </row>
    <row r="268" spans="2:12" x14ac:dyDescent="0.25">
      <c r="B268" s="13"/>
      <c r="C268" s="14" t="s">
        <v>174</v>
      </c>
      <c r="D268" s="30">
        <v>1</v>
      </c>
      <c r="E268" s="16" t="s">
        <v>175</v>
      </c>
      <c r="F268" s="17"/>
      <c r="G268" s="17"/>
      <c r="H268" s="17"/>
      <c r="I268" s="18">
        <f>SUM(I269:I275)</f>
        <v>2100.5439999999999</v>
      </c>
    </row>
    <row r="269" spans="2:12" x14ac:dyDescent="0.25">
      <c r="B269" s="52" t="s">
        <v>58</v>
      </c>
      <c r="C269" s="53" t="s">
        <v>59</v>
      </c>
      <c r="D269" s="54">
        <v>48</v>
      </c>
      <c r="E269" s="55" t="s">
        <v>5</v>
      </c>
      <c r="F269" s="56"/>
      <c r="G269" s="56">
        <v>16.72</v>
      </c>
      <c r="H269" s="57">
        <f t="shared" ref="H269:H275" si="76">F269+G269</f>
        <v>16.72</v>
      </c>
      <c r="I269" s="61">
        <f t="shared" ref="I269:I275" si="77">H269*D269</f>
        <v>802.56</v>
      </c>
    </row>
    <row r="270" spans="2:12" x14ac:dyDescent="0.25">
      <c r="B270" s="52" t="s">
        <v>60</v>
      </c>
      <c r="C270" s="59" t="s">
        <v>104</v>
      </c>
      <c r="D270" s="33">
        <v>24</v>
      </c>
      <c r="E270" s="34" t="s">
        <v>5</v>
      </c>
      <c r="F270" s="60"/>
      <c r="G270" s="57">
        <v>14.486000000000001</v>
      </c>
      <c r="H270" s="57">
        <f t="shared" si="76"/>
        <v>14.486000000000001</v>
      </c>
      <c r="I270" s="61">
        <f t="shared" si="77"/>
        <v>347.66399999999999</v>
      </c>
    </row>
    <row r="271" spans="2:12" x14ac:dyDescent="0.25">
      <c r="B271" s="118" t="s">
        <v>84</v>
      </c>
      <c r="C271" s="59"/>
      <c r="D271" s="33"/>
      <c r="E271" s="34"/>
      <c r="F271" s="60"/>
      <c r="G271" s="60"/>
      <c r="H271" s="57"/>
      <c r="I271" s="61"/>
      <c r="K271" s="124" t="s">
        <v>145</v>
      </c>
      <c r="L271" s="125"/>
    </row>
    <row r="272" spans="2:12" x14ac:dyDescent="0.25">
      <c r="B272" s="83" t="s">
        <v>62</v>
      </c>
      <c r="C272" s="53" t="s">
        <v>176</v>
      </c>
      <c r="D272" s="54">
        <v>2</v>
      </c>
      <c r="E272" s="63" t="s">
        <v>6</v>
      </c>
      <c r="F272" s="56">
        <v>59.54</v>
      </c>
      <c r="G272" s="56"/>
      <c r="H272" s="57">
        <f t="shared" si="76"/>
        <v>59.54</v>
      </c>
      <c r="I272" s="61">
        <f t="shared" si="77"/>
        <v>119.08</v>
      </c>
    </row>
    <row r="273" spans="2:12" x14ac:dyDescent="0.25">
      <c r="B273" s="83" t="s">
        <v>62</v>
      </c>
      <c r="C273" s="53" t="s">
        <v>177</v>
      </c>
      <c r="D273" s="54">
        <v>38</v>
      </c>
      <c r="E273" s="55" t="s">
        <v>16</v>
      </c>
      <c r="F273" s="56">
        <v>13.37</v>
      </c>
      <c r="G273" s="56"/>
      <c r="H273" s="57">
        <f t="shared" si="76"/>
        <v>13.37</v>
      </c>
      <c r="I273" s="61">
        <f t="shared" si="77"/>
        <v>508.05999999999995</v>
      </c>
    </row>
    <row r="274" spans="2:12" x14ac:dyDescent="0.25">
      <c r="B274" s="52" t="s">
        <v>178</v>
      </c>
      <c r="C274" s="59" t="s">
        <v>179</v>
      </c>
      <c r="D274" s="33">
        <v>1</v>
      </c>
      <c r="E274" s="34" t="s">
        <v>175</v>
      </c>
      <c r="F274" s="60">
        <v>219.62</v>
      </c>
      <c r="G274" s="57">
        <v>95.16</v>
      </c>
      <c r="H274" s="57">
        <f t="shared" si="76"/>
        <v>314.77999999999997</v>
      </c>
      <c r="I274" s="61">
        <f t="shared" si="77"/>
        <v>314.77999999999997</v>
      </c>
    </row>
    <row r="275" spans="2:12" x14ac:dyDescent="0.25">
      <c r="B275" s="64" t="s">
        <v>62</v>
      </c>
      <c r="C275" s="127" t="s">
        <v>83</v>
      </c>
      <c r="D275" s="79">
        <v>12</v>
      </c>
      <c r="E275" s="113" t="s">
        <v>36</v>
      </c>
      <c r="F275" s="114">
        <v>0.7</v>
      </c>
      <c r="G275" s="114"/>
      <c r="H275" s="69">
        <f t="shared" si="76"/>
        <v>0.7</v>
      </c>
      <c r="I275" s="25">
        <f t="shared" si="77"/>
        <v>8.3999999999999986</v>
      </c>
    </row>
    <row r="276" spans="2:12" x14ac:dyDescent="0.25">
      <c r="B276" s="26"/>
      <c r="C276" s="27"/>
      <c r="D276" s="28"/>
      <c r="E276" s="26"/>
      <c r="F276" s="29"/>
      <c r="G276" s="29"/>
      <c r="H276" s="29"/>
      <c r="I276" s="29"/>
    </row>
    <row r="277" spans="2:12" x14ac:dyDescent="0.25">
      <c r="B277" s="13"/>
      <c r="C277" s="14" t="s">
        <v>180</v>
      </c>
      <c r="D277" s="30">
        <v>1</v>
      </c>
      <c r="E277" s="16" t="s">
        <v>39</v>
      </c>
      <c r="F277" s="17"/>
      <c r="G277" s="17"/>
      <c r="H277" s="140"/>
      <c r="I277" s="141">
        <f>SUM(I278:I281)</f>
        <v>39.206000000000003</v>
      </c>
    </row>
    <row r="278" spans="2:12" x14ac:dyDescent="0.25">
      <c r="B278" s="52" t="s">
        <v>60</v>
      </c>
      <c r="C278" s="59" t="s">
        <v>104</v>
      </c>
      <c r="D278" s="54">
        <v>1</v>
      </c>
      <c r="E278" s="55" t="s">
        <v>5</v>
      </c>
      <c r="F278" s="56"/>
      <c r="G278" s="57">
        <v>14.486000000000001</v>
      </c>
      <c r="H278" s="57">
        <f t="shared" ref="H278:H281" si="78">F278+G278</f>
        <v>14.486000000000001</v>
      </c>
      <c r="I278" s="61">
        <f t="shared" ref="I278:I281" si="79">H278*D278</f>
        <v>14.486000000000001</v>
      </c>
    </row>
    <row r="279" spans="2:12" x14ac:dyDescent="0.25">
      <c r="B279" s="118" t="s">
        <v>84</v>
      </c>
      <c r="C279" s="59"/>
      <c r="D279" s="33"/>
      <c r="E279" s="34"/>
      <c r="F279" s="60"/>
      <c r="G279" s="60"/>
      <c r="H279" s="57"/>
      <c r="I279" s="61"/>
      <c r="K279" s="124" t="s">
        <v>145</v>
      </c>
      <c r="L279" s="125"/>
    </row>
    <row r="280" spans="2:12" x14ac:dyDescent="0.25">
      <c r="B280" s="31" t="s">
        <v>181</v>
      </c>
      <c r="C280" s="59" t="s">
        <v>182</v>
      </c>
      <c r="D280" s="33">
        <v>1</v>
      </c>
      <c r="E280" s="63" t="s">
        <v>6</v>
      </c>
      <c r="F280" s="38">
        <v>22.26</v>
      </c>
      <c r="G280" s="60"/>
      <c r="H280" s="57">
        <f t="shared" si="78"/>
        <v>22.26</v>
      </c>
      <c r="I280" s="61">
        <f t="shared" si="79"/>
        <v>22.26</v>
      </c>
    </row>
    <row r="281" spans="2:12" x14ac:dyDescent="0.25">
      <c r="B281" s="19" t="s">
        <v>183</v>
      </c>
      <c r="C281" s="142" t="s">
        <v>184</v>
      </c>
      <c r="D281" s="143">
        <v>1</v>
      </c>
      <c r="E281" s="67" t="s">
        <v>6</v>
      </c>
      <c r="F281" s="43">
        <v>2.46</v>
      </c>
      <c r="G281" s="68"/>
      <c r="H281" s="69">
        <f t="shared" si="78"/>
        <v>2.46</v>
      </c>
      <c r="I281" s="25">
        <f t="shared" si="79"/>
        <v>2.46</v>
      </c>
    </row>
    <row r="282" spans="2:12" x14ac:dyDescent="0.25">
      <c r="B282" s="26"/>
      <c r="C282" s="27"/>
      <c r="D282" s="28"/>
      <c r="E282" s="26"/>
      <c r="F282" s="29"/>
      <c r="G282" s="29"/>
      <c r="H282" s="29"/>
      <c r="I282" s="29"/>
    </row>
    <row r="283" spans="2:12" ht="30" x14ac:dyDescent="0.25">
      <c r="B283" s="13"/>
      <c r="C283" s="144" t="s">
        <v>185</v>
      </c>
      <c r="D283" s="30">
        <v>1</v>
      </c>
      <c r="E283" s="16" t="s">
        <v>38</v>
      </c>
      <c r="F283" s="17"/>
      <c r="G283" s="17"/>
      <c r="H283" s="17"/>
      <c r="I283" s="78">
        <f>SUM(I284:I288)</f>
        <v>775.56</v>
      </c>
    </row>
    <row r="284" spans="2:12" x14ac:dyDescent="0.25">
      <c r="B284" s="116" t="s">
        <v>105</v>
      </c>
      <c r="C284" s="53" t="s">
        <v>172</v>
      </c>
      <c r="D284" s="54">
        <v>0.75</v>
      </c>
      <c r="E284" s="55" t="s">
        <v>5</v>
      </c>
      <c r="F284" s="56"/>
      <c r="G284" s="56">
        <v>17.16</v>
      </c>
      <c r="H284" s="57">
        <f t="shared" ref="H284:H288" si="80">F284+G284</f>
        <v>17.16</v>
      </c>
      <c r="I284" s="61">
        <f t="shared" ref="I284:I288" si="81">H284*D284</f>
        <v>12.870000000000001</v>
      </c>
    </row>
    <row r="285" spans="2:12" x14ac:dyDescent="0.25">
      <c r="B285" s="52" t="s">
        <v>60</v>
      </c>
      <c r="C285" s="59" t="s">
        <v>104</v>
      </c>
      <c r="D285" s="33">
        <v>3</v>
      </c>
      <c r="E285" s="34" t="s">
        <v>5</v>
      </c>
      <c r="F285" s="60"/>
      <c r="G285" s="60">
        <v>13.72</v>
      </c>
      <c r="H285" s="57">
        <f t="shared" si="80"/>
        <v>13.72</v>
      </c>
      <c r="I285" s="61">
        <f t="shared" si="81"/>
        <v>41.160000000000004</v>
      </c>
      <c r="K285" s="124" t="s">
        <v>145</v>
      </c>
      <c r="L285" s="125"/>
    </row>
    <row r="286" spans="2:12" x14ac:dyDescent="0.25">
      <c r="B286" s="118" t="s">
        <v>84</v>
      </c>
      <c r="C286" s="59"/>
      <c r="D286" s="33"/>
      <c r="E286" s="34"/>
      <c r="F286" s="60"/>
      <c r="G286" s="60"/>
      <c r="H286" s="57">
        <f t="shared" si="80"/>
        <v>0</v>
      </c>
      <c r="I286" s="61">
        <f t="shared" si="81"/>
        <v>0</v>
      </c>
    </row>
    <row r="287" spans="2:12" x14ac:dyDescent="0.25">
      <c r="B287" s="116" t="s">
        <v>186</v>
      </c>
      <c r="C287" s="53" t="s">
        <v>187</v>
      </c>
      <c r="D287" s="54">
        <v>1</v>
      </c>
      <c r="E287" s="55" t="s">
        <v>16</v>
      </c>
      <c r="F287" s="56">
        <v>176.18</v>
      </c>
      <c r="G287" s="56">
        <v>50.35</v>
      </c>
      <c r="H287" s="57">
        <f t="shared" si="80"/>
        <v>226.53</v>
      </c>
      <c r="I287" s="61">
        <f t="shared" si="81"/>
        <v>226.53</v>
      </c>
    </row>
    <row r="288" spans="2:12" x14ac:dyDescent="0.25">
      <c r="B288" s="112" t="s">
        <v>188</v>
      </c>
      <c r="C288" s="65" t="s">
        <v>189</v>
      </c>
      <c r="D288" s="79">
        <v>0.5</v>
      </c>
      <c r="E288" s="113" t="s">
        <v>10</v>
      </c>
      <c r="F288" s="114">
        <v>757.26</v>
      </c>
      <c r="G288" s="114">
        <v>232.74</v>
      </c>
      <c r="H288" s="69">
        <f t="shared" si="80"/>
        <v>990</v>
      </c>
      <c r="I288" s="25">
        <f t="shared" si="81"/>
        <v>495</v>
      </c>
    </row>
    <row r="289" spans="2:12" x14ac:dyDescent="0.25">
      <c r="B289" s="26"/>
      <c r="C289" s="27"/>
      <c r="D289" s="28"/>
      <c r="E289" s="26"/>
      <c r="F289" s="29"/>
      <c r="G289" s="29"/>
      <c r="H289" s="29"/>
      <c r="I289" s="29"/>
    </row>
    <row r="290" spans="2:12" ht="30" x14ac:dyDescent="0.25">
      <c r="B290" s="13"/>
      <c r="C290" s="144" t="s">
        <v>190</v>
      </c>
      <c r="D290" s="30">
        <v>1</v>
      </c>
      <c r="E290" s="16" t="s">
        <v>38</v>
      </c>
      <c r="F290" s="17"/>
      <c r="G290" s="17"/>
      <c r="H290" s="17"/>
      <c r="I290" s="78">
        <f>SUM(I291:I295)</f>
        <v>635.03</v>
      </c>
    </row>
    <row r="291" spans="2:12" x14ac:dyDescent="0.25">
      <c r="B291" s="116" t="s">
        <v>105</v>
      </c>
      <c r="C291" s="53" t="s">
        <v>172</v>
      </c>
      <c r="D291" s="54">
        <v>0.5</v>
      </c>
      <c r="E291" s="55" t="s">
        <v>5</v>
      </c>
      <c r="F291" s="56"/>
      <c r="G291" s="56">
        <v>17.16</v>
      </c>
      <c r="H291" s="57">
        <f t="shared" ref="H291:H292" si="82">F291+G291</f>
        <v>17.16</v>
      </c>
      <c r="I291" s="61">
        <f t="shared" ref="I291:I292" si="83">H291*D291</f>
        <v>8.58</v>
      </c>
    </row>
    <row r="292" spans="2:12" x14ac:dyDescent="0.25">
      <c r="B292" s="52" t="s">
        <v>60</v>
      </c>
      <c r="C292" s="59" t="s">
        <v>104</v>
      </c>
      <c r="D292" s="33">
        <v>2.5</v>
      </c>
      <c r="E292" s="34" t="s">
        <v>5</v>
      </c>
      <c r="F292" s="60"/>
      <c r="G292" s="60">
        <v>13.72</v>
      </c>
      <c r="H292" s="57">
        <f t="shared" si="82"/>
        <v>13.72</v>
      </c>
      <c r="I292" s="61">
        <f t="shared" si="83"/>
        <v>34.300000000000004</v>
      </c>
      <c r="K292" s="124" t="s">
        <v>145</v>
      </c>
      <c r="L292" s="125"/>
    </row>
    <row r="293" spans="2:12" x14ac:dyDescent="0.25">
      <c r="B293" s="52" t="s">
        <v>84</v>
      </c>
      <c r="C293" s="53"/>
      <c r="D293" s="54"/>
      <c r="E293" s="54"/>
      <c r="F293" s="56"/>
      <c r="G293" s="56"/>
      <c r="H293" s="36"/>
      <c r="I293" s="37"/>
    </row>
    <row r="294" spans="2:12" x14ac:dyDescent="0.25">
      <c r="B294" s="52" t="s">
        <v>191</v>
      </c>
      <c r="C294" s="53" t="s">
        <v>192</v>
      </c>
      <c r="D294" s="54">
        <v>1</v>
      </c>
      <c r="E294" s="54" t="s">
        <v>16</v>
      </c>
      <c r="F294" s="56">
        <v>47.14</v>
      </c>
      <c r="G294" s="56">
        <v>50.01</v>
      </c>
      <c r="H294" s="57">
        <f t="shared" ref="H294:H295" si="84">F294+G294</f>
        <v>97.15</v>
      </c>
      <c r="I294" s="61">
        <f t="shared" ref="I294:I295" si="85">H294*D294</f>
        <v>97.15</v>
      </c>
    </row>
    <row r="295" spans="2:12" x14ac:dyDescent="0.25">
      <c r="B295" s="112" t="s">
        <v>188</v>
      </c>
      <c r="C295" s="65" t="s">
        <v>189</v>
      </c>
      <c r="D295" s="79">
        <v>0.5</v>
      </c>
      <c r="E295" s="113" t="s">
        <v>10</v>
      </c>
      <c r="F295" s="114">
        <v>757.26</v>
      </c>
      <c r="G295" s="114">
        <v>232.74</v>
      </c>
      <c r="H295" s="69">
        <f t="shared" si="84"/>
        <v>990</v>
      </c>
      <c r="I295" s="25">
        <f t="shared" si="85"/>
        <v>495</v>
      </c>
    </row>
    <row r="296" spans="2:12" x14ac:dyDescent="0.25">
      <c r="B296" s="26"/>
      <c r="C296" s="27"/>
      <c r="D296" s="28"/>
      <c r="E296" s="26"/>
      <c r="F296" s="29"/>
      <c r="G296" s="29"/>
      <c r="H296" s="29"/>
      <c r="I296" s="29"/>
    </row>
    <row r="297" spans="2:12" x14ac:dyDescent="0.25">
      <c r="B297" s="13"/>
      <c r="C297" s="144" t="s">
        <v>193</v>
      </c>
      <c r="D297" s="30">
        <v>1</v>
      </c>
      <c r="E297" s="16" t="s">
        <v>85</v>
      </c>
      <c r="F297" s="17"/>
      <c r="G297" s="17"/>
      <c r="H297" s="17"/>
      <c r="I297" s="78">
        <f>SUM(I298:I298)</f>
        <v>7.93</v>
      </c>
    </row>
    <row r="298" spans="2:12" ht="30" x14ac:dyDescent="0.25">
      <c r="B298" s="64" t="s">
        <v>194</v>
      </c>
      <c r="C298" s="65" t="s">
        <v>195</v>
      </c>
      <c r="D298" s="79">
        <v>1</v>
      </c>
      <c r="E298" s="79" t="s">
        <v>10</v>
      </c>
      <c r="F298" s="114">
        <v>7.72</v>
      </c>
      <c r="G298" s="114">
        <v>0.21</v>
      </c>
      <c r="H298" s="44">
        <f t="shared" ref="H298" si="86">F298+G298</f>
        <v>7.93</v>
      </c>
      <c r="I298" s="45">
        <f t="shared" ref="I298" si="87">H298*D298</f>
        <v>7.93</v>
      </c>
      <c r="K298" s="124" t="s">
        <v>145</v>
      </c>
      <c r="L298" s="125"/>
    </row>
    <row r="299" spans="2:12" x14ac:dyDescent="0.25">
      <c r="B299" s="26"/>
      <c r="C299" s="27"/>
      <c r="D299" s="28"/>
      <c r="E299" s="26"/>
      <c r="F299" s="29"/>
      <c r="G299" s="29"/>
      <c r="H299" s="29"/>
      <c r="I299" s="29"/>
    </row>
    <row r="300" spans="2:12" x14ac:dyDescent="0.25">
      <c r="B300" s="13"/>
      <c r="C300" s="144" t="s">
        <v>196</v>
      </c>
      <c r="D300" s="30">
        <v>1</v>
      </c>
      <c r="E300" s="16" t="s">
        <v>85</v>
      </c>
      <c r="F300" s="17"/>
      <c r="G300" s="17"/>
      <c r="H300" s="17"/>
      <c r="I300" s="78">
        <f>SUM(I301:I301)</f>
        <v>9.07</v>
      </c>
    </row>
    <row r="301" spans="2:12" ht="30" x14ac:dyDescent="0.25">
      <c r="B301" s="64" t="s">
        <v>11</v>
      </c>
      <c r="C301" s="65" t="s">
        <v>12</v>
      </c>
      <c r="D301" s="79">
        <v>1</v>
      </c>
      <c r="E301" s="79" t="s">
        <v>10</v>
      </c>
      <c r="F301" s="114">
        <v>8.75</v>
      </c>
      <c r="G301" s="114">
        <v>0.32</v>
      </c>
      <c r="H301" s="44">
        <f t="shared" ref="H301" si="88">F301+G301</f>
        <v>9.07</v>
      </c>
      <c r="I301" s="45">
        <f t="shared" ref="I301" si="89">H301*D301</f>
        <v>9.07</v>
      </c>
      <c r="K301" s="124" t="s">
        <v>145</v>
      </c>
      <c r="L301" s="125"/>
    </row>
    <row r="302" spans="2:12" x14ac:dyDescent="0.25">
      <c r="B302" s="26"/>
      <c r="C302" s="27"/>
      <c r="D302" s="28"/>
      <c r="E302" s="26"/>
      <c r="F302" s="29"/>
      <c r="G302" s="29"/>
      <c r="H302" s="29"/>
      <c r="I302" s="29"/>
    </row>
    <row r="303" spans="2:12" x14ac:dyDescent="0.25">
      <c r="B303" s="13"/>
      <c r="C303" s="144" t="s">
        <v>197</v>
      </c>
      <c r="D303" s="30">
        <v>1</v>
      </c>
      <c r="E303" s="16" t="s">
        <v>69</v>
      </c>
      <c r="F303" s="17"/>
      <c r="G303" s="17"/>
      <c r="H303" s="17"/>
      <c r="I303" s="78">
        <f>SUM(I304:I313)</f>
        <v>849.2600000000001</v>
      </c>
    </row>
    <row r="304" spans="2:12" x14ac:dyDescent="0.25">
      <c r="B304" s="52" t="s">
        <v>58</v>
      </c>
      <c r="C304" s="53" t="s">
        <v>59</v>
      </c>
      <c r="D304" s="54">
        <v>2</v>
      </c>
      <c r="E304" s="55" t="s">
        <v>5</v>
      </c>
      <c r="F304" s="56"/>
      <c r="G304" s="56">
        <v>16.72</v>
      </c>
      <c r="H304" s="36">
        <f t="shared" ref="H304:H313" si="90">F304+G304</f>
        <v>16.72</v>
      </c>
      <c r="I304" s="37">
        <f t="shared" ref="I304:I313" si="91">H304*D304</f>
        <v>33.44</v>
      </c>
      <c r="K304" s="124" t="s">
        <v>145</v>
      </c>
      <c r="L304" s="125"/>
    </row>
    <row r="305" spans="2:10" x14ac:dyDescent="0.25">
      <c r="B305" s="52" t="s">
        <v>60</v>
      </c>
      <c r="C305" s="59" t="s">
        <v>104</v>
      </c>
      <c r="D305" s="33">
        <v>4</v>
      </c>
      <c r="E305" s="34" t="s">
        <v>5</v>
      </c>
      <c r="F305" s="60"/>
      <c r="G305" s="60">
        <v>14.49</v>
      </c>
      <c r="H305" s="36">
        <f t="shared" si="90"/>
        <v>14.49</v>
      </c>
      <c r="I305" s="37">
        <f t="shared" si="91"/>
        <v>57.96</v>
      </c>
    </row>
    <row r="306" spans="2:10" x14ac:dyDescent="0.25">
      <c r="B306" s="118" t="s">
        <v>84</v>
      </c>
      <c r="C306" s="59"/>
      <c r="D306" s="33"/>
      <c r="E306" s="34"/>
      <c r="F306" s="60"/>
      <c r="G306" s="60"/>
      <c r="H306" s="36">
        <f t="shared" si="90"/>
        <v>0</v>
      </c>
      <c r="I306" s="37">
        <f t="shared" si="91"/>
        <v>0</v>
      </c>
    </row>
    <row r="307" spans="2:10" x14ac:dyDescent="0.25">
      <c r="B307" s="83" t="s">
        <v>62</v>
      </c>
      <c r="C307" s="53" t="s">
        <v>198</v>
      </c>
      <c r="D307" s="54">
        <v>2</v>
      </c>
      <c r="E307" s="55" t="s">
        <v>16</v>
      </c>
      <c r="F307" s="56">
        <v>36.74</v>
      </c>
      <c r="G307" s="56"/>
      <c r="H307" s="36">
        <f t="shared" si="90"/>
        <v>36.74</v>
      </c>
      <c r="I307" s="37">
        <f t="shared" si="91"/>
        <v>73.48</v>
      </c>
    </row>
    <row r="308" spans="2:10" x14ac:dyDescent="0.25">
      <c r="B308" s="83" t="s">
        <v>62</v>
      </c>
      <c r="C308" s="53" t="s">
        <v>199</v>
      </c>
      <c r="D308" s="54">
        <v>3</v>
      </c>
      <c r="E308" s="55" t="s">
        <v>16</v>
      </c>
      <c r="F308" s="56">
        <v>37.409999999999997</v>
      </c>
      <c r="G308" s="56"/>
      <c r="H308" s="36">
        <f t="shared" si="90"/>
        <v>37.409999999999997</v>
      </c>
      <c r="I308" s="37">
        <f t="shared" si="91"/>
        <v>112.22999999999999</v>
      </c>
    </row>
    <row r="309" spans="2:10" x14ac:dyDescent="0.25">
      <c r="B309" s="83" t="s">
        <v>62</v>
      </c>
      <c r="C309" s="53" t="s">
        <v>200</v>
      </c>
      <c r="D309" s="54">
        <v>3</v>
      </c>
      <c r="E309" s="63" t="s">
        <v>6</v>
      </c>
      <c r="F309" s="56">
        <v>32.57</v>
      </c>
      <c r="G309" s="56"/>
      <c r="H309" s="36">
        <f t="shared" si="90"/>
        <v>32.57</v>
      </c>
      <c r="I309" s="37">
        <f t="shared" si="91"/>
        <v>97.710000000000008</v>
      </c>
    </row>
    <row r="310" spans="2:10" ht="30" x14ac:dyDescent="0.25">
      <c r="B310" s="83" t="s">
        <v>62</v>
      </c>
      <c r="C310" s="53" t="s">
        <v>201</v>
      </c>
      <c r="D310" s="54">
        <v>3</v>
      </c>
      <c r="E310" s="63" t="s">
        <v>6</v>
      </c>
      <c r="F310" s="56">
        <v>116.33</v>
      </c>
      <c r="G310" s="56"/>
      <c r="H310" s="36">
        <f t="shared" si="90"/>
        <v>116.33</v>
      </c>
      <c r="I310" s="37">
        <f t="shared" si="91"/>
        <v>348.99</v>
      </c>
    </row>
    <row r="311" spans="2:10" x14ac:dyDescent="0.25">
      <c r="B311" s="83" t="s">
        <v>62</v>
      </c>
      <c r="C311" s="53" t="s">
        <v>202</v>
      </c>
      <c r="D311" s="54">
        <v>4</v>
      </c>
      <c r="E311" s="55" t="s">
        <v>16</v>
      </c>
      <c r="F311" s="56">
        <v>23.64</v>
      </c>
      <c r="G311" s="56"/>
      <c r="H311" s="36">
        <f t="shared" si="90"/>
        <v>23.64</v>
      </c>
      <c r="I311" s="37">
        <f t="shared" si="91"/>
        <v>94.56</v>
      </c>
    </row>
    <row r="312" spans="2:10" ht="30" x14ac:dyDescent="0.25">
      <c r="B312" s="83" t="s">
        <v>62</v>
      </c>
      <c r="C312" s="84" t="s">
        <v>111</v>
      </c>
      <c r="D312" s="54">
        <v>1</v>
      </c>
      <c r="E312" s="55" t="s">
        <v>69</v>
      </c>
      <c r="F312" s="85">
        <v>29.49</v>
      </c>
      <c r="G312" s="56"/>
      <c r="H312" s="36">
        <f t="shared" si="90"/>
        <v>29.49</v>
      </c>
      <c r="I312" s="37">
        <f t="shared" si="91"/>
        <v>29.49</v>
      </c>
    </row>
    <row r="313" spans="2:10" x14ac:dyDescent="0.25">
      <c r="B313" s="64" t="s">
        <v>62</v>
      </c>
      <c r="C313" s="127" t="s">
        <v>83</v>
      </c>
      <c r="D313" s="79">
        <v>2</v>
      </c>
      <c r="E313" s="113" t="s">
        <v>36</v>
      </c>
      <c r="F313" s="114">
        <v>0.7</v>
      </c>
      <c r="G313" s="114"/>
      <c r="H313" s="44">
        <f t="shared" si="90"/>
        <v>0.7</v>
      </c>
      <c r="I313" s="45">
        <f t="shared" si="91"/>
        <v>1.4</v>
      </c>
    </row>
    <row r="319" spans="2:10" ht="45" x14ac:dyDescent="0.25">
      <c r="B319" s="145"/>
      <c r="C319" s="146" t="s">
        <v>41</v>
      </c>
      <c r="D319" s="147" t="s">
        <v>42</v>
      </c>
      <c r="E319" s="146" t="s">
        <v>43</v>
      </c>
      <c r="F319" s="147" t="s">
        <v>0</v>
      </c>
      <c r="G319" s="148" t="s">
        <v>1</v>
      </c>
      <c r="H319" s="147" t="s">
        <v>44</v>
      </c>
      <c r="I319" s="149" t="s">
        <v>45</v>
      </c>
      <c r="J319" s="4"/>
    </row>
    <row r="320" spans="2:10" x14ac:dyDescent="0.25">
      <c r="B320" s="150"/>
      <c r="C320" s="131"/>
      <c r="D320" s="151"/>
      <c r="E320" s="150"/>
      <c r="F320" s="152"/>
      <c r="G320" s="152"/>
      <c r="H320" s="152"/>
      <c r="I320" s="152"/>
      <c r="J320" s="131"/>
    </row>
    <row r="321" spans="2:10" x14ac:dyDescent="0.25">
      <c r="B321" s="153"/>
      <c r="C321" s="154" t="s">
        <v>133</v>
      </c>
      <c r="D321" s="155">
        <v>5</v>
      </c>
      <c r="E321" s="123" t="s">
        <v>6</v>
      </c>
      <c r="F321" s="156"/>
      <c r="G321" s="140"/>
      <c r="H321" s="140">
        <f t="shared" ref="H321:H328" si="92">F321+G321</f>
        <v>0</v>
      </c>
      <c r="I321" s="157">
        <f t="shared" ref="I321" si="93">H321*D321</f>
        <v>0</v>
      </c>
    </row>
    <row r="322" spans="2:10" x14ac:dyDescent="0.25">
      <c r="B322" s="52"/>
      <c r="C322" s="53" t="s">
        <v>79</v>
      </c>
      <c r="D322" s="62">
        <v>4</v>
      </c>
      <c r="E322" s="55" t="s">
        <v>16</v>
      </c>
      <c r="F322" s="158"/>
      <c r="G322" s="57"/>
      <c r="H322" s="57">
        <f t="shared" si="92"/>
        <v>0</v>
      </c>
      <c r="I322" s="159">
        <f>H322*D322</f>
        <v>0</v>
      </c>
    </row>
    <row r="323" spans="2:10" ht="30" x14ac:dyDescent="0.25">
      <c r="B323" s="83"/>
      <c r="C323" s="53" t="s">
        <v>203</v>
      </c>
      <c r="D323" s="54">
        <v>38</v>
      </c>
      <c r="E323" s="55" t="s">
        <v>16</v>
      </c>
      <c r="F323" s="160"/>
      <c r="G323" s="57"/>
      <c r="H323" s="57">
        <f t="shared" si="92"/>
        <v>0</v>
      </c>
      <c r="I323" s="159">
        <f t="shared" ref="I323:I325" si="94">H323*D323</f>
        <v>0</v>
      </c>
      <c r="J323" s="77"/>
    </row>
    <row r="324" spans="2:10" x14ac:dyDescent="0.25">
      <c r="B324" s="116"/>
      <c r="C324" s="53" t="s">
        <v>204</v>
      </c>
      <c r="D324" s="54">
        <v>3</v>
      </c>
      <c r="E324" s="63" t="s">
        <v>6</v>
      </c>
      <c r="F324" s="160"/>
      <c r="G324" s="57"/>
      <c r="H324" s="57">
        <f t="shared" si="92"/>
        <v>0</v>
      </c>
      <c r="I324" s="159">
        <f t="shared" si="94"/>
        <v>0</v>
      </c>
      <c r="J324" s="77"/>
    </row>
    <row r="325" spans="2:10" x14ac:dyDescent="0.25">
      <c r="B325" s="52"/>
      <c r="C325" s="104" t="s">
        <v>205</v>
      </c>
      <c r="D325" s="54">
        <v>1</v>
      </c>
      <c r="E325" s="55" t="s">
        <v>6</v>
      </c>
      <c r="F325" s="85"/>
      <c r="G325" s="158"/>
      <c r="H325" s="57">
        <f t="shared" si="92"/>
        <v>0</v>
      </c>
      <c r="I325" s="159">
        <f t="shared" si="94"/>
        <v>0</v>
      </c>
      <c r="J325" s="77"/>
    </row>
    <row r="326" spans="2:10" x14ac:dyDescent="0.25">
      <c r="B326" s="52"/>
      <c r="C326" s="84" t="s">
        <v>206</v>
      </c>
      <c r="D326" s="54">
        <v>2</v>
      </c>
      <c r="E326" s="55" t="s">
        <v>6</v>
      </c>
      <c r="F326" s="85"/>
      <c r="G326" s="56"/>
      <c r="H326" s="85">
        <f t="shared" si="92"/>
        <v>0</v>
      </c>
      <c r="I326" s="161">
        <f>H326*D326</f>
        <v>0</v>
      </c>
    </row>
    <row r="327" spans="2:10" x14ac:dyDescent="0.25">
      <c r="B327" s="83"/>
      <c r="C327" s="53" t="s">
        <v>200</v>
      </c>
      <c r="D327" s="54">
        <v>3</v>
      </c>
      <c r="E327" s="63" t="s">
        <v>6</v>
      </c>
      <c r="F327" s="160"/>
      <c r="G327" s="160"/>
      <c r="H327" s="85">
        <f t="shared" si="92"/>
        <v>0</v>
      </c>
      <c r="I327" s="161">
        <f>H327*D327</f>
        <v>0</v>
      </c>
    </row>
    <row r="328" spans="2:10" x14ac:dyDescent="0.25">
      <c r="B328" s="83"/>
      <c r="C328" s="53" t="s">
        <v>176</v>
      </c>
      <c r="D328" s="54">
        <v>2</v>
      </c>
      <c r="E328" s="63" t="s">
        <v>6</v>
      </c>
      <c r="F328" s="160"/>
      <c r="G328" s="162"/>
      <c r="H328" s="163">
        <f t="shared" si="92"/>
        <v>0</v>
      </c>
      <c r="I328" s="161">
        <f t="shared" ref="I328:I329" si="95">H328*D328</f>
        <v>0</v>
      </c>
      <c r="J328" s="77"/>
    </row>
    <row r="329" spans="2:10" x14ac:dyDescent="0.25">
      <c r="B329" s="83"/>
      <c r="C329" s="53" t="s">
        <v>202</v>
      </c>
      <c r="D329" s="54">
        <v>4</v>
      </c>
      <c r="E329" s="55" t="s">
        <v>16</v>
      </c>
      <c r="F329" s="160"/>
      <c r="G329" s="158"/>
      <c r="H329" s="164">
        <f>F329+G329</f>
        <v>0</v>
      </c>
      <c r="I329" s="165">
        <f t="shared" si="95"/>
        <v>0</v>
      </c>
      <c r="J329" s="77"/>
    </row>
    <row r="330" spans="2:10" x14ac:dyDescent="0.25">
      <c r="B330" s="166"/>
      <c r="C330" s="53" t="s">
        <v>156</v>
      </c>
      <c r="D330" s="62">
        <v>1</v>
      </c>
      <c r="E330" s="63" t="s">
        <v>6</v>
      </c>
      <c r="F330" s="167"/>
      <c r="G330" s="160"/>
      <c r="H330" s="85">
        <f>F330+G330</f>
        <v>0</v>
      </c>
      <c r="I330" s="161">
        <f>H330*D330</f>
        <v>0</v>
      </c>
      <c r="J330" s="77"/>
    </row>
    <row r="331" spans="2:10" x14ac:dyDescent="0.25">
      <c r="B331" s="166"/>
      <c r="C331" s="53" t="s">
        <v>159</v>
      </c>
      <c r="D331" s="54">
        <v>1</v>
      </c>
      <c r="E331" s="63" t="s">
        <v>6</v>
      </c>
      <c r="F331" s="160"/>
      <c r="G331" s="158"/>
      <c r="H331" s="85">
        <f t="shared" ref="H331:H334" si="96">F331+G331</f>
        <v>0</v>
      </c>
      <c r="I331" s="165">
        <f t="shared" ref="I331:I334" si="97">H331*D331</f>
        <v>0</v>
      </c>
    </row>
    <row r="332" spans="2:10" x14ac:dyDescent="0.25">
      <c r="B332" s="116"/>
      <c r="C332" s="53" t="s">
        <v>166</v>
      </c>
      <c r="D332" s="54">
        <v>4</v>
      </c>
      <c r="E332" s="63" t="s">
        <v>6</v>
      </c>
      <c r="F332" s="160"/>
      <c r="G332" s="160"/>
      <c r="H332" s="85">
        <f t="shared" si="96"/>
        <v>0</v>
      </c>
      <c r="I332" s="161">
        <f t="shared" si="97"/>
        <v>0</v>
      </c>
    </row>
    <row r="333" spans="2:10" ht="30" x14ac:dyDescent="0.25">
      <c r="B333" s="116"/>
      <c r="C333" s="53" t="s">
        <v>165</v>
      </c>
      <c r="D333" s="54">
        <v>2</v>
      </c>
      <c r="E333" s="63" t="s">
        <v>6</v>
      </c>
      <c r="F333" s="160"/>
      <c r="G333" s="160"/>
      <c r="H333" s="85">
        <f t="shared" si="96"/>
        <v>0</v>
      </c>
      <c r="I333" s="161">
        <f t="shared" si="97"/>
        <v>0</v>
      </c>
    </row>
    <row r="334" spans="2:10" x14ac:dyDescent="0.25">
      <c r="B334" s="83"/>
      <c r="C334" s="84" t="s">
        <v>207</v>
      </c>
      <c r="D334" s="54">
        <v>1</v>
      </c>
      <c r="E334" s="55" t="s">
        <v>39</v>
      </c>
      <c r="F334" s="85"/>
      <c r="G334" s="160"/>
      <c r="H334" s="85">
        <f t="shared" si="96"/>
        <v>0</v>
      </c>
      <c r="I334" s="161">
        <f t="shared" si="97"/>
        <v>0</v>
      </c>
    </row>
    <row r="335" spans="2:10" x14ac:dyDescent="0.25">
      <c r="B335" s="83"/>
      <c r="C335" s="84" t="s">
        <v>208</v>
      </c>
      <c r="D335" s="54">
        <v>1</v>
      </c>
      <c r="E335" s="55" t="s">
        <v>39</v>
      </c>
      <c r="F335" s="85"/>
      <c r="G335" s="160"/>
      <c r="H335" s="85"/>
      <c r="I335" s="161"/>
    </row>
    <row r="336" spans="2:10" x14ac:dyDescent="0.25">
      <c r="B336" s="166"/>
      <c r="C336" s="53" t="s">
        <v>209</v>
      </c>
      <c r="D336" s="62">
        <v>1</v>
      </c>
      <c r="E336" s="55" t="s">
        <v>210</v>
      </c>
      <c r="F336" s="167"/>
      <c r="G336" s="160"/>
      <c r="H336" s="85">
        <f t="shared" ref="H336:H338" si="98">F336+G336</f>
        <v>0</v>
      </c>
      <c r="I336" s="161">
        <f t="shared" ref="I336:I352" si="99">H336*D336</f>
        <v>0</v>
      </c>
      <c r="J336" s="77"/>
    </row>
    <row r="337" spans="2:10" x14ac:dyDescent="0.25">
      <c r="B337" s="52"/>
      <c r="C337" s="53" t="s">
        <v>211</v>
      </c>
      <c r="D337" s="62">
        <v>1</v>
      </c>
      <c r="E337" s="55" t="s">
        <v>210</v>
      </c>
      <c r="F337" s="167"/>
      <c r="G337" s="160"/>
      <c r="H337" s="85">
        <f t="shared" si="98"/>
        <v>0</v>
      </c>
      <c r="I337" s="161">
        <f t="shared" si="99"/>
        <v>0</v>
      </c>
      <c r="J337" s="77"/>
    </row>
    <row r="338" spans="2:10" x14ac:dyDescent="0.25">
      <c r="B338" s="166"/>
      <c r="C338" s="53" t="s">
        <v>212</v>
      </c>
      <c r="D338" s="62">
        <v>1</v>
      </c>
      <c r="E338" s="55" t="s">
        <v>210</v>
      </c>
      <c r="F338" s="167"/>
      <c r="G338" s="160"/>
      <c r="H338" s="85">
        <f t="shared" si="98"/>
        <v>0</v>
      </c>
      <c r="I338" s="161">
        <f t="shared" si="99"/>
        <v>0</v>
      </c>
      <c r="J338" s="77"/>
    </row>
    <row r="339" spans="2:10" x14ac:dyDescent="0.25">
      <c r="B339" s="166"/>
      <c r="C339" s="53" t="s">
        <v>213</v>
      </c>
      <c r="D339" s="62">
        <v>1</v>
      </c>
      <c r="E339" s="55" t="s">
        <v>210</v>
      </c>
      <c r="F339" s="167"/>
      <c r="G339" s="158"/>
      <c r="H339" s="164">
        <f>F339+G339</f>
        <v>0</v>
      </c>
      <c r="I339" s="165">
        <f t="shared" si="99"/>
        <v>0</v>
      </c>
    </row>
    <row r="340" spans="2:10" x14ac:dyDescent="0.25">
      <c r="B340" s="52"/>
      <c r="C340" s="84" t="s">
        <v>214</v>
      </c>
      <c r="D340" s="54">
        <v>1</v>
      </c>
      <c r="E340" s="55" t="s">
        <v>6</v>
      </c>
      <c r="F340" s="158"/>
      <c r="G340" s="160"/>
      <c r="H340" s="85">
        <f>F340+G340</f>
        <v>0</v>
      </c>
      <c r="I340" s="161">
        <f t="shared" si="99"/>
        <v>0</v>
      </c>
    </row>
    <row r="341" spans="2:10" x14ac:dyDescent="0.25">
      <c r="B341" s="166"/>
      <c r="C341" s="53" t="s">
        <v>215</v>
      </c>
      <c r="D341" s="62">
        <v>4</v>
      </c>
      <c r="E341" s="55" t="s">
        <v>210</v>
      </c>
      <c r="F341" s="167"/>
      <c r="G341" s="160"/>
      <c r="H341" s="85">
        <f t="shared" ref="H341:H352" si="100">F341+G341</f>
        <v>0</v>
      </c>
      <c r="I341" s="161">
        <f t="shared" si="99"/>
        <v>0</v>
      </c>
    </row>
    <row r="342" spans="2:10" x14ac:dyDescent="0.25">
      <c r="B342" s="52"/>
      <c r="C342" s="53" t="s">
        <v>216</v>
      </c>
      <c r="D342" s="62">
        <v>1</v>
      </c>
      <c r="E342" s="55" t="s">
        <v>210</v>
      </c>
      <c r="F342" s="167"/>
      <c r="G342" s="160"/>
      <c r="H342" s="85">
        <f t="shared" si="100"/>
        <v>0</v>
      </c>
      <c r="I342" s="161">
        <f t="shared" si="99"/>
        <v>0</v>
      </c>
    </row>
    <row r="343" spans="2:10" x14ac:dyDescent="0.25">
      <c r="B343" s="52"/>
      <c r="C343" s="53" t="s">
        <v>217</v>
      </c>
      <c r="D343" s="62">
        <v>2</v>
      </c>
      <c r="E343" s="55" t="s">
        <v>210</v>
      </c>
      <c r="F343" s="167"/>
      <c r="G343" s="160"/>
      <c r="H343" s="85">
        <f t="shared" si="100"/>
        <v>0</v>
      </c>
      <c r="I343" s="161">
        <f t="shared" si="99"/>
        <v>0</v>
      </c>
    </row>
    <row r="344" spans="2:10" x14ac:dyDescent="0.25">
      <c r="B344" s="83"/>
      <c r="C344" s="84" t="s">
        <v>218</v>
      </c>
      <c r="D344" s="54">
        <v>1</v>
      </c>
      <c r="E344" s="55" t="s">
        <v>39</v>
      </c>
      <c r="F344" s="158"/>
      <c r="G344" s="160"/>
      <c r="H344" s="85">
        <f t="shared" si="100"/>
        <v>0</v>
      </c>
      <c r="I344" s="161">
        <f t="shared" si="99"/>
        <v>0</v>
      </c>
    </row>
    <row r="345" spans="2:10" x14ac:dyDescent="0.25">
      <c r="B345" s="52"/>
      <c r="C345" s="84" t="s">
        <v>219</v>
      </c>
      <c r="D345" s="54">
        <v>1</v>
      </c>
      <c r="E345" s="55" t="s">
        <v>6</v>
      </c>
      <c r="F345" s="85"/>
      <c r="G345" s="167"/>
      <c r="H345" s="168">
        <f t="shared" si="100"/>
        <v>0</v>
      </c>
      <c r="I345" s="169">
        <f t="shared" si="99"/>
        <v>0</v>
      </c>
    </row>
    <row r="346" spans="2:10" x14ac:dyDescent="0.25">
      <c r="B346" s="83"/>
      <c r="C346" s="84" t="s">
        <v>83</v>
      </c>
      <c r="D346" s="54">
        <v>1</v>
      </c>
      <c r="E346" s="55" t="s">
        <v>36</v>
      </c>
      <c r="F346" s="85"/>
      <c r="G346" s="160"/>
      <c r="H346" s="168">
        <f t="shared" si="100"/>
        <v>0</v>
      </c>
      <c r="I346" s="169">
        <f t="shared" si="99"/>
        <v>0</v>
      </c>
    </row>
    <row r="347" spans="2:10" ht="30" x14ac:dyDescent="0.25">
      <c r="B347" s="83"/>
      <c r="C347" s="53" t="s">
        <v>201</v>
      </c>
      <c r="D347" s="54">
        <v>3</v>
      </c>
      <c r="E347" s="63" t="s">
        <v>6</v>
      </c>
      <c r="F347" s="160"/>
      <c r="G347" s="160"/>
      <c r="H347" s="168">
        <f t="shared" si="100"/>
        <v>0</v>
      </c>
      <c r="I347" s="169">
        <f t="shared" si="99"/>
        <v>0</v>
      </c>
    </row>
    <row r="348" spans="2:10" x14ac:dyDescent="0.25">
      <c r="B348" s="52"/>
      <c r="C348" s="84" t="s">
        <v>220</v>
      </c>
      <c r="D348" s="54">
        <v>4</v>
      </c>
      <c r="E348" s="55" t="s">
        <v>6</v>
      </c>
      <c r="F348" s="85"/>
      <c r="G348" s="160"/>
      <c r="H348" s="168">
        <f t="shared" si="100"/>
        <v>0</v>
      </c>
      <c r="I348" s="169">
        <f t="shared" si="99"/>
        <v>0</v>
      </c>
    </row>
    <row r="349" spans="2:10" x14ac:dyDescent="0.25">
      <c r="B349" s="83"/>
      <c r="C349" s="53" t="s">
        <v>130</v>
      </c>
      <c r="D349" s="54">
        <v>8</v>
      </c>
      <c r="E349" s="63" t="s">
        <v>6</v>
      </c>
      <c r="F349" s="160"/>
      <c r="G349" s="160"/>
      <c r="H349" s="168">
        <f t="shared" si="100"/>
        <v>0</v>
      </c>
      <c r="I349" s="169">
        <f t="shared" si="99"/>
        <v>0</v>
      </c>
    </row>
    <row r="350" spans="2:10" x14ac:dyDescent="0.25">
      <c r="B350" s="83"/>
      <c r="C350" s="53" t="s">
        <v>129</v>
      </c>
      <c r="D350" s="54">
        <v>4</v>
      </c>
      <c r="E350" s="63" t="s">
        <v>6</v>
      </c>
      <c r="F350" s="160"/>
      <c r="G350" s="160"/>
      <c r="H350" s="168">
        <f t="shared" si="100"/>
        <v>0</v>
      </c>
      <c r="I350" s="169">
        <f t="shared" si="99"/>
        <v>0</v>
      </c>
    </row>
    <row r="351" spans="2:10" x14ac:dyDescent="0.25">
      <c r="B351" s="83"/>
      <c r="C351" s="53" t="s">
        <v>199</v>
      </c>
      <c r="D351" s="54">
        <v>3</v>
      </c>
      <c r="E351" s="55" t="s">
        <v>16</v>
      </c>
      <c r="F351" s="160"/>
      <c r="G351" s="160"/>
      <c r="H351" s="168">
        <f t="shared" si="100"/>
        <v>0</v>
      </c>
      <c r="I351" s="169">
        <f t="shared" si="99"/>
        <v>0</v>
      </c>
    </row>
    <row r="352" spans="2:10" x14ac:dyDescent="0.25">
      <c r="B352" s="170"/>
      <c r="C352" s="65" t="s">
        <v>198</v>
      </c>
      <c r="D352" s="79">
        <v>2</v>
      </c>
      <c r="E352" s="113" t="s">
        <v>16</v>
      </c>
      <c r="F352" s="171"/>
      <c r="G352" s="171"/>
      <c r="H352" s="172">
        <f t="shared" si="100"/>
        <v>0</v>
      </c>
      <c r="I352" s="173">
        <f t="shared" si="99"/>
        <v>0</v>
      </c>
    </row>
  </sheetData>
  <pageMargins left="0.511811024" right="0.511811024" top="0.78740157499999996" bottom="0.78740157499999996" header="0.31496062000000002" footer="0.31496062000000002"/>
  <pageSetup paperSize="9" scale="49" orientation="portrait" verticalDpi="0" r:id="rId1"/>
  <headerFooter>
    <oddHeader>&amp;LBOLETIN DE CUSTOS CPOS 172 MAR/18&amp;CPARQUE ESTADUAL ILHA ANCHIETA
TRILHA DA PEDRA DO NAVIO
TRILHA DO SACO GRANDE
TRILHA UNIVERSAL&amp;RMEMÓRIA DE CÁLCULO UNITÁRIO POR OC</oddHeader>
  </headerFooter>
  <colBreaks count="2" manualBreakCount="2">
    <brk id="1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Layout" topLeftCell="A13" zoomScaleNormal="100" workbookViewId="0">
      <selection activeCell="E36" sqref="E36"/>
    </sheetView>
  </sheetViews>
  <sheetFormatPr defaultRowHeight="15" x14ac:dyDescent="0.25"/>
  <cols>
    <col min="1" max="1" width="59.28515625" customWidth="1"/>
    <col min="2" max="2" width="23.140625" customWidth="1"/>
    <col min="3" max="3" width="31.28515625" style="192" customWidth="1"/>
    <col min="4" max="4" width="15.85546875" customWidth="1"/>
    <col min="5" max="5" width="24.28515625" customWidth="1"/>
  </cols>
  <sheetData>
    <row r="1" spans="1:5" ht="20.100000000000001" customHeight="1" x14ac:dyDescent="0.25">
      <c r="A1" s="234" t="s">
        <v>264</v>
      </c>
      <c r="B1" s="235" t="s">
        <v>43</v>
      </c>
      <c r="C1" s="236" t="s">
        <v>2</v>
      </c>
      <c r="D1" s="235" t="s">
        <v>262</v>
      </c>
      <c r="E1" s="237" t="s">
        <v>263</v>
      </c>
    </row>
    <row r="2" spans="1:5" ht="20.100000000000001" customHeight="1" x14ac:dyDescent="0.25">
      <c r="A2" s="245" t="s">
        <v>398</v>
      </c>
      <c r="B2" s="245"/>
      <c r="C2" s="246"/>
      <c r="D2" s="245"/>
      <c r="E2" s="247">
        <f>SUM(E3:E9)</f>
        <v>40165.199999999997</v>
      </c>
    </row>
    <row r="3" spans="1:5" ht="20.100000000000001" customHeight="1" x14ac:dyDescent="0.25">
      <c r="A3" s="239" t="s">
        <v>393</v>
      </c>
      <c r="B3" s="229" t="s">
        <v>3</v>
      </c>
      <c r="C3" s="231">
        <v>332.22</v>
      </c>
      <c r="D3" s="231">
        <v>15</v>
      </c>
      <c r="E3" s="240">
        <f>D3*C3</f>
        <v>4983.3</v>
      </c>
    </row>
    <row r="4" spans="1:5" ht="31.5" customHeight="1" x14ac:dyDescent="0.25">
      <c r="A4" s="241" t="s">
        <v>394</v>
      </c>
      <c r="B4" s="230" t="s">
        <v>3</v>
      </c>
      <c r="C4" s="232">
        <v>269.60000000000002</v>
      </c>
      <c r="D4" s="232">
        <v>20</v>
      </c>
      <c r="E4" s="242">
        <f t="shared" ref="E4:E9" si="0">D4*C4</f>
        <v>5392</v>
      </c>
    </row>
    <row r="5" spans="1:5" ht="36.75" customHeight="1" x14ac:dyDescent="0.25">
      <c r="A5" s="241" t="s">
        <v>395</v>
      </c>
      <c r="B5" s="230" t="s">
        <v>396</v>
      </c>
      <c r="C5" s="232">
        <v>500</v>
      </c>
      <c r="D5" s="232">
        <v>12</v>
      </c>
      <c r="E5" s="242">
        <f t="shared" si="0"/>
        <v>6000</v>
      </c>
    </row>
    <row r="6" spans="1:5" ht="20.100000000000001" customHeight="1" x14ac:dyDescent="0.25">
      <c r="A6" s="241" t="s">
        <v>397</v>
      </c>
      <c r="B6" s="230" t="s">
        <v>3</v>
      </c>
      <c r="C6" s="232">
        <v>13.35</v>
      </c>
      <c r="D6" s="232">
        <v>20</v>
      </c>
      <c r="E6" s="242">
        <f t="shared" si="0"/>
        <v>267</v>
      </c>
    </row>
    <row r="7" spans="1:5" ht="20.100000000000001" customHeight="1" x14ac:dyDescent="0.25">
      <c r="A7" s="243" t="s">
        <v>399</v>
      </c>
      <c r="B7" s="233" t="s">
        <v>6</v>
      </c>
      <c r="C7" s="232">
        <v>1681.66</v>
      </c>
      <c r="D7" s="232">
        <v>5</v>
      </c>
      <c r="E7" s="242">
        <f t="shared" si="0"/>
        <v>8408.3000000000011</v>
      </c>
    </row>
    <row r="8" spans="1:5" ht="28.5" customHeight="1" x14ac:dyDescent="0.25">
      <c r="A8" s="243" t="s">
        <v>400</v>
      </c>
      <c r="B8" s="233" t="s">
        <v>6</v>
      </c>
      <c r="C8" s="232">
        <v>723.31</v>
      </c>
      <c r="D8" s="232">
        <v>5</v>
      </c>
      <c r="E8" s="242">
        <f t="shared" si="0"/>
        <v>3616.5499999999997</v>
      </c>
    </row>
    <row r="9" spans="1:5" ht="20.100000000000001" customHeight="1" x14ac:dyDescent="0.25">
      <c r="A9" s="243" t="s">
        <v>401</v>
      </c>
      <c r="B9" s="233" t="s">
        <v>6</v>
      </c>
      <c r="C9" s="232">
        <v>2299.61</v>
      </c>
      <c r="D9" s="232">
        <v>5</v>
      </c>
      <c r="E9" s="242">
        <f t="shared" si="0"/>
        <v>11498.050000000001</v>
      </c>
    </row>
    <row r="10" spans="1:5" ht="20.100000000000001" customHeight="1" thickBot="1" x14ac:dyDescent="0.3">
      <c r="A10" s="244"/>
      <c r="B10" s="227"/>
      <c r="C10" s="228"/>
      <c r="D10" s="227"/>
      <c r="E10" s="238">
        <f>SUM(E11:E32)</f>
        <v>1990402.5499999998</v>
      </c>
    </row>
    <row r="11" spans="1:5" ht="20.100000000000001" customHeight="1" x14ac:dyDescent="0.25">
      <c r="A11" s="197" t="s">
        <v>238</v>
      </c>
      <c r="B11" s="198" t="s">
        <v>265</v>
      </c>
      <c r="C11" s="199">
        <f>'Valor por OC'!I4</f>
        <v>15.091999999999999</v>
      </c>
      <c r="D11" s="200">
        <v>200</v>
      </c>
      <c r="E11" s="201">
        <f>D11*C11</f>
        <v>3018.3999999999996</v>
      </c>
    </row>
    <row r="12" spans="1:5" ht="20.100000000000001" customHeight="1" x14ac:dyDescent="0.25">
      <c r="A12" s="202" t="s">
        <v>239</v>
      </c>
      <c r="B12" s="203" t="s">
        <v>240</v>
      </c>
      <c r="C12" s="204">
        <f>'Valor por OC'!I7</f>
        <v>17.259499999999999</v>
      </c>
      <c r="D12" s="205">
        <v>200</v>
      </c>
      <c r="E12" s="206">
        <f t="shared" ref="E12:E32" si="1">D12*C12</f>
        <v>3451.8999999999996</v>
      </c>
    </row>
    <row r="13" spans="1:5" ht="20.100000000000001" customHeight="1" x14ac:dyDescent="0.25">
      <c r="A13" s="202" t="s">
        <v>241</v>
      </c>
      <c r="B13" s="203" t="s">
        <v>240</v>
      </c>
      <c r="C13" s="204">
        <f>'Valor por OC'!I12</f>
        <v>17.259499999999999</v>
      </c>
      <c r="D13" s="205">
        <v>200</v>
      </c>
      <c r="E13" s="206">
        <f t="shared" si="1"/>
        <v>3451.8999999999996</v>
      </c>
    </row>
    <row r="14" spans="1:5" ht="20.100000000000001" customHeight="1" x14ac:dyDescent="0.25">
      <c r="A14" s="202" t="s">
        <v>242</v>
      </c>
      <c r="B14" s="203" t="s">
        <v>243</v>
      </c>
      <c r="C14" s="204">
        <f>'Valor por OC'!I17</f>
        <v>6.6140000000000008</v>
      </c>
      <c r="D14" s="205">
        <v>35</v>
      </c>
      <c r="E14" s="206">
        <f t="shared" si="1"/>
        <v>231.49000000000004</v>
      </c>
    </row>
    <row r="15" spans="1:5" ht="20.100000000000001" customHeight="1" x14ac:dyDescent="0.25">
      <c r="A15" s="202" t="s">
        <v>244</v>
      </c>
      <c r="B15" s="203" t="s">
        <v>243</v>
      </c>
      <c r="C15" s="204">
        <f>'Valor por OC'!I22</f>
        <v>1131.011</v>
      </c>
      <c r="D15" s="205">
        <v>25</v>
      </c>
      <c r="E15" s="206">
        <f t="shared" si="1"/>
        <v>28275.274999999998</v>
      </c>
    </row>
    <row r="16" spans="1:5" ht="20.100000000000001" customHeight="1" x14ac:dyDescent="0.25">
      <c r="A16" s="202" t="s">
        <v>245</v>
      </c>
      <c r="B16" s="203" t="s">
        <v>243</v>
      </c>
      <c r="C16" s="204">
        <f>'Valor por OC'!I30</f>
        <v>167.22749999999996</v>
      </c>
      <c r="D16" s="205">
        <v>5</v>
      </c>
      <c r="E16" s="206">
        <f t="shared" si="1"/>
        <v>836.13749999999982</v>
      </c>
    </row>
    <row r="17" spans="1:5" ht="20.100000000000001" customHeight="1" x14ac:dyDescent="0.25">
      <c r="A17" s="202" t="s">
        <v>246</v>
      </c>
      <c r="B17" s="203" t="s">
        <v>240</v>
      </c>
      <c r="C17" s="204">
        <f>'Valor por OC'!I35</f>
        <v>76.819999999999993</v>
      </c>
      <c r="D17" s="205">
        <v>10</v>
      </c>
      <c r="E17" s="206">
        <f t="shared" si="1"/>
        <v>768.19999999999993</v>
      </c>
    </row>
    <row r="18" spans="1:5" ht="20.100000000000001" customHeight="1" x14ac:dyDescent="0.25">
      <c r="A18" s="202" t="s">
        <v>247</v>
      </c>
      <c r="B18" s="203" t="s">
        <v>240</v>
      </c>
      <c r="C18" s="204">
        <f>'Valor por OC'!I40</f>
        <v>297.39499999999998</v>
      </c>
      <c r="D18" s="205">
        <v>13</v>
      </c>
      <c r="E18" s="206">
        <f t="shared" si="1"/>
        <v>3866.1349999999998</v>
      </c>
    </row>
    <row r="19" spans="1:5" ht="20.100000000000001" customHeight="1" x14ac:dyDescent="0.25">
      <c r="A19" s="202" t="s">
        <v>248</v>
      </c>
      <c r="B19" s="203" t="s">
        <v>243</v>
      </c>
      <c r="C19" s="204">
        <f>'Valor por OC'!I211</f>
        <v>322.68</v>
      </c>
      <c r="D19" s="205">
        <v>186</v>
      </c>
      <c r="E19" s="206">
        <f t="shared" si="1"/>
        <v>60018.48</v>
      </c>
    </row>
    <row r="20" spans="1:5" ht="20.100000000000001" customHeight="1" x14ac:dyDescent="0.25">
      <c r="A20" s="202" t="s">
        <v>249</v>
      </c>
      <c r="B20" s="203" t="s">
        <v>243</v>
      </c>
      <c r="C20" s="204">
        <f>'Valor por OC'!I57</f>
        <v>460.39</v>
      </c>
      <c r="D20" s="205">
        <v>45</v>
      </c>
      <c r="E20" s="206">
        <f t="shared" si="1"/>
        <v>20717.55</v>
      </c>
    </row>
    <row r="21" spans="1:5" ht="20.100000000000001" customHeight="1" x14ac:dyDescent="0.25">
      <c r="A21" s="202" t="s">
        <v>250</v>
      </c>
      <c r="B21" s="203" t="s">
        <v>243</v>
      </c>
      <c r="C21" s="204">
        <f>'Valor por OC'!I67</f>
        <v>3657.248</v>
      </c>
      <c r="D21" s="205">
        <v>40</v>
      </c>
      <c r="E21" s="206">
        <f t="shared" si="1"/>
        <v>146289.92000000001</v>
      </c>
    </row>
    <row r="22" spans="1:5" ht="20.100000000000001" customHeight="1" x14ac:dyDescent="0.25">
      <c r="A22" s="202" t="s">
        <v>251</v>
      </c>
      <c r="B22" s="203" t="s">
        <v>243</v>
      </c>
      <c r="C22" s="204">
        <f>'Valor por OC'!I82</f>
        <v>704.43200000000002</v>
      </c>
      <c r="D22" s="205">
        <v>2</v>
      </c>
      <c r="E22" s="206">
        <f t="shared" si="1"/>
        <v>1408.864</v>
      </c>
    </row>
    <row r="23" spans="1:5" ht="20.100000000000001" customHeight="1" x14ac:dyDescent="0.25">
      <c r="A23" s="202" t="s">
        <v>252</v>
      </c>
      <c r="B23" s="203" t="s">
        <v>243</v>
      </c>
      <c r="C23" s="204">
        <f>'Valor por OC'!I89</f>
        <v>322.68</v>
      </c>
      <c r="D23" s="205">
        <v>8</v>
      </c>
      <c r="E23" s="206">
        <f t="shared" si="1"/>
        <v>2581.44</v>
      </c>
    </row>
    <row r="24" spans="1:5" ht="20.100000000000001" customHeight="1" x14ac:dyDescent="0.25">
      <c r="A24" s="202" t="s">
        <v>382</v>
      </c>
      <c r="B24" s="203" t="s">
        <v>253</v>
      </c>
      <c r="C24" s="204">
        <f>'Valor por OC'!I97</f>
        <v>1044.0059999999999</v>
      </c>
      <c r="D24" s="205">
        <v>5</v>
      </c>
      <c r="E24" s="206">
        <f t="shared" si="1"/>
        <v>5220.0299999999988</v>
      </c>
    </row>
    <row r="25" spans="1:5" ht="20.100000000000001" customHeight="1" x14ac:dyDescent="0.25">
      <c r="A25" s="202" t="s">
        <v>254</v>
      </c>
      <c r="B25" s="203" t="s">
        <v>253</v>
      </c>
      <c r="C25" s="204">
        <f>'Valor por OC'!I107</f>
        <v>843.25850000000003</v>
      </c>
      <c r="D25" s="205">
        <v>5</v>
      </c>
      <c r="E25" s="206">
        <f t="shared" si="1"/>
        <v>4216.2925000000005</v>
      </c>
    </row>
    <row r="26" spans="1:5" ht="20.100000000000001" customHeight="1" x14ac:dyDescent="0.25">
      <c r="A26" s="202" t="s">
        <v>255</v>
      </c>
      <c r="B26" s="203" t="s">
        <v>240</v>
      </c>
      <c r="C26" s="204">
        <v>744</v>
      </c>
      <c r="D26" s="205">
        <v>20</v>
      </c>
      <c r="E26" s="206">
        <f t="shared" si="1"/>
        <v>14880</v>
      </c>
    </row>
    <row r="27" spans="1:5" ht="20.100000000000001" customHeight="1" x14ac:dyDescent="0.25">
      <c r="A27" s="202" t="s">
        <v>256</v>
      </c>
      <c r="B27" s="203" t="s">
        <v>240</v>
      </c>
      <c r="C27" s="204">
        <f>'Valor por OC'!I130</f>
        <v>14.789000000000001</v>
      </c>
      <c r="D27" s="205">
        <v>50</v>
      </c>
      <c r="E27" s="206">
        <f t="shared" si="1"/>
        <v>739.45</v>
      </c>
    </row>
    <row r="28" spans="1:5" ht="20.100000000000001" customHeight="1" x14ac:dyDescent="0.25">
      <c r="A28" s="202" t="s">
        <v>257</v>
      </c>
      <c r="B28" s="203" t="s">
        <v>240</v>
      </c>
      <c r="C28" s="204">
        <f>'Valor por OC'!I134</f>
        <v>362.28899999999999</v>
      </c>
      <c r="D28" s="205">
        <v>20</v>
      </c>
      <c r="E28" s="206">
        <f t="shared" si="1"/>
        <v>7245.78</v>
      </c>
    </row>
    <row r="29" spans="1:5" ht="20.100000000000001" customHeight="1" x14ac:dyDescent="0.25">
      <c r="A29" s="202" t="s">
        <v>258</v>
      </c>
      <c r="B29" s="203" t="s">
        <v>259</v>
      </c>
      <c r="C29" s="204">
        <f>'Valor por OC'!I144</f>
        <v>77.649000000000001</v>
      </c>
      <c r="D29" s="205">
        <v>50</v>
      </c>
      <c r="E29" s="206">
        <f t="shared" si="1"/>
        <v>3882.45</v>
      </c>
    </row>
    <row r="30" spans="1:5" ht="20.100000000000001" customHeight="1" x14ac:dyDescent="0.25">
      <c r="A30" s="202" t="s">
        <v>266</v>
      </c>
      <c r="B30" s="203" t="s">
        <v>240</v>
      </c>
      <c r="C30" s="204">
        <f>'Valor por OC'!I150</f>
        <v>418.65</v>
      </c>
      <c r="D30" s="205">
        <v>8</v>
      </c>
      <c r="E30" s="206">
        <f t="shared" si="1"/>
        <v>3349.2</v>
      </c>
    </row>
    <row r="31" spans="1:5" ht="20.100000000000001" customHeight="1" x14ac:dyDescent="0.25">
      <c r="A31" s="202" t="s">
        <v>260</v>
      </c>
      <c r="B31" s="203" t="s">
        <v>243</v>
      </c>
      <c r="C31" s="204">
        <f>'Valor por OC'!I161</f>
        <v>491.27</v>
      </c>
      <c r="D31" s="205">
        <v>52</v>
      </c>
      <c r="E31" s="206">
        <f t="shared" si="1"/>
        <v>25546.04</v>
      </c>
    </row>
    <row r="32" spans="1:5" ht="20.100000000000001" customHeight="1" thickBot="1" x14ac:dyDescent="0.3">
      <c r="A32" s="207" t="s">
        <v>261</v>
      </c>
      <c r="B32" s="208" t="s">
        <v>243</v>
      </c>
      <c r="C32" s="209">
        <f>'Valor por OC'!I199</f>
        <v>2308.2623999999996</v>
      </c>
      <c r="D32" s="210">
        <v>715</v>
      </c>
      <c r="E32" s="211">
        <f t="shared" si="1"/>
        <v>1650407.6159999997</v>
      </c>
    </row>
    <row r="33" spans="1:5" ht="15.75" x14ac:dyDescent="0.25">
      <c r="A33" s="273" t="s">
        <v>383</v>
      </c>
      <c r="B33" s="274"/>
      <c r="C33" s="274"/>
      <c r="D33" s="274"/>
      <c r="E33" s="212">
        <f>E10+E2</f>
        <v>2030567.7499999998</v>
      </c>
    </row>
    <row r="34" spans="1:5" ht="15.75" x14ac:dyDescent="0.25">
      <c r="A34" s="348"/>
      <c r="B34" s="349"/>
      <c r="C34" s="349"/>
      <c r="D34" s="349" t="s">
        <v>405</v>
      </c>
      <c r="E34" s="350">
        <f>E33*0.1</f>
        <v>203056.77499999999</v>
      </c>
    </row>
    <row r="35" spans="1:5" ht="15.75" x14ac:dyDescent="0.25">
      <c r="A35" s="275" t="s">
        <v>404</v>
      </c>
      <c r="B35" s="276"/>
      <c r="C35" s="276"/>
      <c r="D35" s="276"/>
      <c r="E35" s="213">
        <f>(E34+E33)*0.3</f>
        <v>670087.35749999993</v>
      </c>
    </row>
    <row r="36" spans="1:5" ht="16.5" thickBot="1" x14ac:dyDescent="0.3">
      <c r="A36" s="277" t="s">
        <v>37</v>
      </c>
      <c r="B36" s="278"/>
      <c r="C36" s="278"/>
      <c r="D36" s="278"/>
      <c r="E36" s="214">
        <f>SUM(E33:E35)</f>
        <v>2903711.8824999998</v>
      </c>
    </row>
  </sheetData>
  <mergeCells count="3">
    <mergeCell ref="A33:D33"/>
    <mergeCell ref="A35:D35"/>
    <mergeCell ref="A36:D3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fitToHeight="0" orientation="portrait" verticalDpi="0" r:id="rId1"/>
  <headerFooter>
    <oddHeader>&amp;LBOLETIN DE CUSTOS CPOS 172 MAR/18&amp;CPARQUE ESTADUAL ILHA ANCHIETA
TRILHA DA PEDRA DO NAVIO
TRILHA DO SACO GRANDE
TRILHA UNIVERSAL&amp;RPLANILHA DE CUSTOS TOTAIS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F121"/>
  <sheetViews>
    <sheetView workbookViewId="0">
      <selection activeCell="C137" sqref="C137"/>
    </sheetView>
  </sheetViews>
  <sheetFormatPr defaultRowHeight="15" x14ac:dyDescent="0.25"/>
  <cols>
    <col min="2" max="6" width="20.7109375" customWidth="1"/>
  </cols>
  <sheetData>
    <row r="3" spans="2:6" ht="15.75" thickBot="1" x14ac:dyDescent="0.3"/>
    <row r="4" spans="2:6" ht="15.75" thickBot="1" x14ac:dyDescent="0.3">
      <c r="B4" s="283" t="s">
        <v>267</v>
      </c>
      <c r="C4" s="284"/>
      <c r="D4" s="284"/>
      <c r="E4" s="284"/>
      <c r="F4" s="285"/>
    </row>
    <row r="5" spans="2:6" ht="15.75" thickBot="1" x14ac:dyDescent="0.3">
      <c r="B5" s="193" t="s">
        <v>268</v>
      </c>
      <c r="C5" s="194" t="s">
        <v>269</v>
      </c>
      <c r="D5" s="194" t="s">
        <v>264</v>
      </c>
      <c r="E5" s="194" t="s">
        <v>270</v>
      </c>
      <c r="F5" s="194" t="s">
        <v>271</v>
      </c>
    </row>
    <row r="6" spans="2:6" ht="15.75" hidden="1" thickBot="1" x14ac:dyDescent="0.3">
      <c r="B6" s="279">
        <v>1</v>
      </c>
      <c r="C6" s="195" t="s">
        <v>272</v>
      </c>
      <c r="D6" s="281" t="s">
        <v>274</v>
      </c>
      <c r="E6" s="281" t="s">
        <v>275</v>
      </c>
      <c r="F6" s="281">
        <v>10</v>
      </c>
    </row>
    <row r="7" spans="2:6" ht="30.75" hidden="1" thickBot="1" x14ac:dyDescent="0.3">
      <c r="B7" s="280"/>
      <c r="C7" s="196" t="s">
        <v>273</v>
      </c>
      <c r="D7" s="282"/>
      <c r="E7" s="282"/>
      <c r="F7" s="282"/>
    </row>
    <row r="8" spans="2:6" ht="15.75" hidden="1" thickBot="1" x14ac:dyDescent="0.3">
      <c r="B8" s="279">
        <v>2</v>
      </c>
      <c r="C8" s="195" t="s">
        <v>276</v>
      </c>
      <c r="D8" s="281" t="s">
        <v>278</v>
      </c>
      <c r="E8" s="281" t="s">
        <v>275</v>
      </c>
      <c r="F8" s="281">
        <v>10</v>
      </c>
    </row>
    <row r="9" spans="2:6" ht="30.75" hidden="1" thickBot="1" x14ac:dyDescent="0.3">
      <c r="B9" s="280"/>
      <c r="C9" s="196" t="s">
        <v>277</v>
      </c>
      <c r="D9" s="282"/>
      <c r="E9" s="282"/>
      <c r="F9" s="282"/>
    </row>
    <row r="10" spans="2:6" ht="15.75" hidden="1" thickBot="1" x14ac:dyDescent="0.3">
      <c r="B10" s="279">
        <v>3</v>
      </c>
      <c r="C10" s="195" t="s">
        <v>279</v>
      </c>
      <c r="D10" s="281" t="s">
        <v>281</v>
      </c>
      <c r="E10" s="281" t="s">
        <v>275</v>
      </c>
      <c r="F10" s="281">
        <v>10</v>
      </c>
    </row>
    <row r="11" spans="2:6" ht="30.75" hidden="1" thickBot="1" x14ac:dyDescent="0.3">
      <c r="B11" s="280"/>
      <c r="C11" s="196" t="s">
        <v>280</v>
      </c>
      <c r="D11" s="282"/>
      <c r="E11" s="282"/>
      <c r="F11" s="282"/>
    </row>
    <row r="12" spans="2:6" ht="30.75" thickBot="1" x14ac:dyDescent="0.3">
      <c r="B12" s="279">
        <v>4</v>
      </c>
      <c r="C12" s="195" t="s">
        <v>282</v>
      </c>
      <c r="D12" s="281" t="s">
        <v>284</v>
      </c>
      <c r="E12" s="281" t="s">
        <v>275</v>
      </c>
      <c r="F12" s="281">
        <v>20</v>
      </c>
    </row>
    <row r="13" spans="2:6" ht="30.75" hidden="1" thickBot="1" x14ac:dyDescent="0.3">
      <c r="B13" s="280"/>
      <c r="C13" s="196" t="s">
        <v>283</v>
      </c>
      <c r="D13" s="282"/>
      <c r="E13" s="282"/>
      <c r="F13" s="282"/>
    </row>
    <row r="14" spans="2:6" ht="30.75" hidden="1" thickBot="1" x14ac:dyDescent="0.3">
      <c r="B14" s="279">
        <v>5</v>
      </c>
      <c r="C14" s="195" t="s">
        <v>285</v>
      </c>
      <c r="D14" s="281" t="s">
        <v>287</v>
      </c>
      <c r="E14" s="281" t="s">
        <v>275</v>
      </c>
      <c r="F14" s="281">
        <v>8</v>
      </c>
    </row>
    <row r="15" spans="2:6" ht="30.75" hidden="1" thickBot="1" x14ac:dyDescent="0.3">
      <c r="B15" s="280"/>
      <c r="C15" s="196" t="s">
        <v>286</v>
      </c>
      <c r="D15" s="282"/>
      <c r="E15" s="282"/>
      <c r="F15" s="282"/>
    </row>
    <row r="16" spans="2:6" ht="30.75" hidden="1" thickBot="1" x14ac:dyDescent="0.3">
      <c r="B16" s="279">
        <v>6</v>
      </c>
      <c r="C16" s="195" t="s">
        <v>288</v>
      </c>
      <c r="D16" s="281" t="s">
        <v>287</v>
      </c>
      <c r="E16" s="281" t="s">
        <v>275</v>
      </c>
      <c r="F16" s="281">
        <v>2</v>
      </c>
    </row>
    <row r="17" spans="2:6" ht="30.75" hidden="1" thickBot="1" x14ac:dyDescent="0.3">
      <c r="B17" s="280"/>
      <c r="C17" s="196" t="s">
        <v>289</v>
      </c>
      <c r="D17" s="282"/>
      <c r="E17" s="282"/>
      <c r="F17" s="282"/>
    </row>
    <row r="18" spans="2:6" ht="30.75" hidden="1" thickBot="1" x14ac:dyDescent="0.3">
      <c r="B18" s="279">
        <v>7</v>
      </c>
      <c r="C18" s="195" t="s">
        <v>290</v>
      </c>
      <c r="D18" s="281" t="s">
        <v>287</v>
      </c>
      <c r="E18" s="281" t="s">
        <v>275</v>
      </c>
      <c r="F18" s="281">
        <v>2</v>
      </c>
    </row>
    <row r="19" spans="2:6" ht="30.75" hidden="1" thickBot="1" x14ac:dyDescent="0.3">
      <c r="B19" s="280"/>
      <c r="C19" s="196" t="s">
        <v>291</v>
      </c>
      <c r="D19" s="282"/>
      <c r="E19" s="282"/>
      <c r="F19" s="282"/>
    </row>
    <row r="20" spans="2:6" ht="15.75" hidden="1" thickBot="1" x14ac:dyDescent="0.3">
      <c r="B20" s="193" t="s">
        <v>268</v>
      </c>
      <c r="C20" s="194" t="s">
        <v>269</v>
      </c>
      <c r="D20" s="194" t="s">
        <v>264</v>
      </c>
      <c r="E20" s="194" t="s">
        <v>270</v>
      </c>
      <c r="F20" s="194" t="s">
        <v>271</v>
      </c>
    </row>
    <row r="21" spans="2:6" ht="30.75" hidden="1" thickBot="1" x14ac:dyDescent="0.3">
      <c r="B21" s="279">
        <v>8</v>
      </c>
      <c r="C21" s="195" t="s">
        <v>292</v>
      </c>
      <c r="D21" s="281" t="s">
        <v>281</v>
      </c>
      <c r="E21" s="281" t="s">
        <v>275</v>
      </c>
      <c r="F21" s="281">
        <v>16</v>
      </c>
    </row>
    <row r="22" spans="2:6" ht="30.75" hidden="1" thickBot="1" x14ac:dyDescent="0.3">
      <c r="B22" s="280"/>
      <c r="C22" s="196" t="s">
        <v>293</v>
      </c>
      <c r="D22" s="282"/>
      <c r="E22" s="282"/>
      <c r="F22" s="282"/>
    </row>
    <row r="23" spans="2:6" ht="30.75" hidden="1" thickBot="1" x14ac:dyDescent="0.3">
      <c r="B23" s="279">
        <v>9</v>
      </c>
      <c r="C23" s="195" t="s">
        <v>294</v>
      </c>
      <c r="D23" s="281" t="s">
        <v>296</v>
      </c>
      <c r="E23" s="281" t="s">
        <v>297</v>
      </c>
      <c r="F23" s="281">
        <v>1</v>
      </c>
    </row>
    <row r="24" spans="2:6" ht="30.75" hidden="1" thickBot="1" x14ac:dyDescent="0.3">
      <c r="B24" s="280"/>
      <c r="C24" s="196" t="s">
        <v>295</v>
      </c>
      <c r="D24" s="282"/>
      <c r="E24" s="282"/>
      <c r="F24" s="282"/>
    </row>
    <row r="25" spans="2:6" ht="30.75" hidden="1" thickBot="1" x14ac:dyDescent="0.3">
      <c r="B25" s="279">
        <v>10</v>
      </c>
      <c r="C25" s="195" t="s">
        <v>298</v>
      </c>
      <c r="D25" s="281" t="s">
        <v>281</v>
      </c>
      <c r="E25" s="281" t="s">
        <v>275</v>
      </c>
      <c r="F25" s="281">
        <v>30</v>
      </c>
    </row>
    <row r="26" spans="2:6" ht="30.75" hidden="1" thickBot="1" x14ac:dyDescent="0.3">
      <c r="B26" s="280"/>
      <c r="C26" s="196" t="s">
        <v>299</v>
      </c>
      <c r="D26" s="282"/>
      <c r="E26" s="282"/>
      <c r="F26" s="282"/>
    </row>
    <row r="27" spans="2:6" ht="30.75" hidden="1" thickBot="1" x14ac:dyDescent="0.3">
      <c r="B27" s="279">
        <v>11</v>
      </c>
      <c r="C27" s="195" t="s">
        <v>300</v>
      </c>
      <c r="D27" s="281" t="s">
        <v>302</v>
      </c>
      <c r="E27" s="281" t="s">
        <v>275</v>
      </c>
      <c r="F27" s="281">
        <v>10</v>
      </c>
    </row>
    <row r="28" spans="2:6" ht="30.75" hidden="1" thickBot="1" x14ac:dyDescent="0.3">
      <c r="B28" s="280"/>
      <c r="C28" s="196" t="s">
        <v>301</v>
      </c>
      <c r="D28" s="282"/>
      <c r="E28" s="282"/>
      <c r="F28" s="282"/>
    </row>
    <row r="29" spans="2:6" ht="30.75" hidden="1" thickBot="1" x14ac:dyDescent="0.3">
      <c r="B29" s="279">
        <v>12</v>
      </c>
      <c r="C29" s="195" t="s">
        <v>300</v>
      </c>
      <c r="D29" s="281" t="s">
        <v>303</v>
      </c>
      <c r="E29" s="281" t="s">
        <v>275</v>
      </c>
      <c r="F29" s="281">
        <v>8</v>
      </c>
    </row>
    <row r="30" spans="2:6" ht="30.75" hidden="1" thickBot="1" x14ac:dyDescent="0.3">
      <c r="B30" s="280"/>
      <c r="C30" s="196" t="s">
        <v>301</v>
      </c>
      <c r="D30" s="282"/>
      <c r="E30" s="282"/>
      <c r="F30" s="282"/>
    </row>
    <row r="31" spans="2:6" ht="30.75" hidden="1" thickBot="1" x14ac:dyDescent="0.3">
      <c r="B31" s="279">
        <v>13</v>
      </c>
      <c r="C31" s="195" t="s">
        <v>304</v>
      </c>
      <c r="D31" s="281" t="s">
        <v>281</v>
      </c>
      <c r="E31" s="281" t="s">
        <v>275</v>
      </c>
      <c r="F31" s="281">
        <v>11</v>
      </c>
    </row>
    <row r="32" spans="2:6" ht="30.75" hidden="1" thickBot="1" x14ac:dyDescent="0.3">
      <c r="B32" s="280"/>
      <c r="C32" s="196" t="s">
        <v>305</v>
      </c>
      <c r="D32" s="282"/>
      <c r="E32" s="282"/>
      <c r="F32" s="282"/>
    </row>
    <row r="33" spans="2:6" ht="30.75" hidden="1" thickBot="1" x14ac:dyDescent="0.3">
      <c r="B33" s="279">
        <v>14</v>
      </c>
      <c r="C33" s="195" t="s">
        <v>306</v>
      </c>
      <c r="D33" s="281" t="s">
        <v>281</v>
      </c>
      <c r="E33" s="281" t="s">
        <v>275</v>
      </c>
      <c r="F33" s="281">
        <v>14</v>
      </c>
    </row>
    <row r="34" spans="2:6" ht="30.75" hidden="1" thickBot="1" x14ac:dyDescent="0.3">
      <c r="B34" s="280"/>
      <c r="C34" s="196" t="s">
        <v>307</v>
      </c>
      <c r="D34" s="282"/>
      <c r="E34" s="282"/>
      <c r="F34" s="282"/>
    </row>
    <row r="35" spans="2:6" ht="30.75" thickBot="1" x14ac:dyDescent="0.3">
      <c r="B35" s="279">
        <v>15</v>
      </c>
      <c r="C35" s="195" t="s">
        <v>308</v>
      </c>
      <c r="D35" s="281" t="s">
        <v>284</v>
      </c>
      <c r="E35" s="281" t="s">
        <v>275</v>
      </c>
      <c r="F35" s="281">
        <v>12</v>
      </c>
    </row>
    <row r="36" spans="2:6" ht="30.75" hidden="1" thickBot="1" x14ac:dyDescent="0.3">
      <c r="B36" s="280"/>
      <c r="C36" s="196" t="s">
        <v>309</v>
      </c>
      <c r="D36" s="282"/>
      <c r="E36" s="282"/>
      <c r="F36" s="282"/>
    </row>
    <row r="37" spans="2:6" ht="30.75" hidden="1" thickBot="1" x14ac:dyDescent="0.3">
      <c r="B37" s="279">
        <v>16</v>
      </c>
      <c r="C37" s="195" t="s">
        <v>310</v>
      </c>
      <c r="D37" s="281" t="s">
        <v>312</v>
      </c>
      <c r="E37" s="281" t="s">
        <v>297</v>
      </c>
      <c r="F37" s="281">
        <v>2</v>
      </c>
    </row>
    <row r="38" spans="2:6" ht="30.75" hidden="1" thickBot="1" x14ac:dyDescent="0.3">
      <c r="B38" s="280"/>
      <c r="C38" s="196" t="s">
        <v>311</v>
      </c>
      <c r="D38" s="282"/>
      <c r="E38" s="282"/>
      <c r="F38" s="282"/>
    </row>
    <row r="39" spans="2:6" ht="30.75" hidden="1" thickBot="1" x14ac:dyDescent="0.3">
      <c r="B39" s="279">
        <v>17</v>
      </c>
      <c r="C39" s="195" t="s">
        <v>310</v>
      </c>
      <c r="D39" s="281" t="s">
        <v>313</v>
      </c>
      <c r="E39" s="281" t="s">
        <v>297</v>
      </c>
      <c r="F39" s="281">
        <v>4</v>
      </c>
    </row>
    <row r="40" spans="2:6" ht="30.75" hidden="1" thickBot="1" x14ac:dyDescent="0.3">
      <c r="B40" s="280"/>
      <c r="C40" s="196" t="s">
        <v>311</v>
      </c>
      <c r="D40" s="282"/>
      <c r="E40" s="282"/>
      <c r="F40" s="282"/>
    </row>
    <row r="41" spans="2:6" ht="15.75" hidden="1" thickBot="1" x14ac:dyDescent="0.3">
      <c r="B41" s="193" t="s">
        <v>268</v>
      </c>
      <c r="C41" s="194" t="s">
        <v>269</v>
      </c>
      <c r="D41" s="194" t="s">
        <v>264</v>
      </c>
      <c r="E41" s="194" t="s">
        <v>270</v>
      </c>
      <c r="F41" s="194" t="s">
        <v>271</v>
      </c>
    </row>
    <row r="42" spans="2:6" ht="30.75" hidden="1" thickBot="1" x14ac:dyDescent="0.3">
      <c r="B42" s="279">
        <v>18</v>
      </c>
      <c r="C42" s="195" t="s">
        <v>310</v>
      </c>
      <c r="D42" s="281" t="s">
        <v>314</v>
      </c>
      <c r="E42" s="281" t="s">
        <v>297</v>
      </c>
      <c r="F42" s="281">
        <v>1</v>
      </c>
    </row>
    <row r="43" spans="2:6" ht="30.75" hidden="1" thickBot="1" x14ac:dyDescent="0.3">
      <c r="B43" s="280"/>
      <c r="C43" s="196" t="s">
        <v>311</v>
      </c>
      <c r="D43" s="282"/>
      <c r="E43" s="282"/>
      <c r="F43" s="282"/>
    </row>
    <row r="44" spans="2:6" ht="30.75" hidden="1" thickBot="1" x14ac:dyDescent="0.3">
      <c r="B44" s="279">
        <v>19</v>
      </c>
      <c r="C44" s="195" t="s">
        <v>310</v>
      </c>
      <c r="D44" s="281" t="s">
        <v>302</v>
      </c>
      <c r="E44" s="281" t="s">
        <v>275</v>
      </c>
      <c r="F44" s="281">
        <v>9</v>
      </c>
    </row>
    <row r="45" spans="2:6" ht="30.75" hidden="1" thickBot="1" x14ac:dyDescent="0.3">
      <c r="B45" s="280"/>
      <c r="C45" s="196" t="s">
        <v>315</v>
      </c>
      <c r="D45" s="282"/>
      <c r="E45" s="282"/>
      <c r="F45" s="282"/>
    </row>
    <row r="46" spans="2:6" ht="30.75" hidden="1" thickBot="1" x14ac:dyDescent="0.3">
      <c r="B46" s="279">
        <v>20</v>
      </c>
      <c r="C46" s="195" t="s">
        <v>316</v>
      </c>
      <c r="D46" s="281" t="s">
        <v>318</v>
      </c>
      <c r="E46" s="281" t="s">
        <v>275</v>
      </c>
      <c r="F46" s="281">
        <v>5</v>
      </c>
    </row>
    <row r="47" spans="2:6" ht="30.75" hidden="1" thickBot="1" x14ac:dyDescent="0.3">
      <c r="B47" s="280"/>
      <c r="C47" s="196" t="s">
        <v>317</v>
      </c>
      <c r="D47" s="282"/>
      <c r="E47" s="282"/>
      <c r="F47" s="282"/>
    </row>
    <row r="48" spans="2:6" ht="30.75" hidden="1" thickBot="1" x14ac:dyDescent="0.3">
      <c r="B48" s="279">
        <v>21</v>
      </c>
      <c r="C48" s="195" t="s">
        <v>319</v>
      </c>
      <c r="D48" s="281" t="s">
        <v>321</v>
      </c>
      <c r="E48" s="281" t="s">
        <v>275</v>
      </c>
      <c r="F48" s="281">
        <v>4</v>
      </c>
    </row>
    <row r="49" spans="2:6" ht="30.75" hidden="1" thickBot="1" x14ac:dyDescent="0.3">
      <c r="B49" s="280"/>
      <c r="C49" s="196" t="s">
        <v>320</v>
      </c>
      <c r="D49" s="282"/>
      <c r="E49" s="282"/>
      <c r="F49" s="282"/>
    </row>
    <row r="50" spans="2:6" ht="30.75" hidden="1" thickBot="1" x14ac:dyDescent="0.3">
      <c r="B50" s="279">
        <v>22</v>
      </c>
      <c r="C50" s="195" t="s">
        <v>322</v>
      </c>
      <c r="D50" s="281" t="s">
        <v>281</v>
      </c>
      <c r="E50" s="281" t="s">
        <v>275</v>
      </c>
      <c r="F50" s="281">
        <v>10</v>
      </c>
    </row>
    <row r="51" spans="2:6" ht="30.75" hidden="1" thickBot="1" x14ac:dyDescent="0.3">
      <c r="B51" s="280"/>
      <c r="C51" s="196" t="s">
        <v>323</v>
      </c>
      <c r="D51" s="282"/>
      <c r="E51" s="282"/>
      <c r="F51" s="282"/>
    </row>
    <row r="52" spans="2:6" ht="30.75" hidden="1" thickBot="1" x14ac:dyDescent="0.3">
      <c r="B52" s="279">
        <v>23</v>
      </c>
      <c r="C52" s="195" t="s">
        <v>324</v>
      </c>
      <c r="D52" s="281" t="s">
        <v>281</v>
      </c>
      <c r="E52" s="281" t="s">
        <v>275</v>
      </c>
      <c r="F52" s="281">
        <v>12</v>
      </c>
    </row>
    <row r="53" spans="2:6" ht="30.75" hidden="1" thickBot="1" x14ac:dyDescent="0.3">
      <c r="B53" s="280"/>
      <c r="C53" s="196" t="s">
        <v>325</v>
      </c>
      <c r="D53" s="282"/>
      <c r="E53" s="282"/>
      <c r="F53" s="282"/>
    </row>
    <row r="54" spans="2:6" ht="30.75" hidden="1" thickBot="1" x14ac:dyDescent="0.3">
      <c r="B54" s="279">
        <v>24</v>
      </c>
      <c r="C54" s="195" t="s">
        <v>326</v>
      </c>
      <c r="D54" s="281" t="s">
        <v>281</v>
      </c>
      <c r="E54" s="281" t="s">
        <v>275</v>
      </c>
      <c r="F54" s="281">
        <v>19</v>
      </c>
    </row>
    <row r="55" spans="2:6" ht="30.75" hidden="1" thickBot="1" x14ac:dyDescent="0.3">
      <c r="B55" s="280"/>
      <c r="C55" s="196" t="s">
        <v>327</v>
      </c>
      <c r="D55" s="282"/>
      <c r="E55" s="282"/>
      <c r="F55" s="282"/>
    </row>
    <row r="56" spans="2:6" ht="30.75" hidden="1" thickBot="1" x14ac:dyDescent="0.3">
      <c r="B56" s="279">
        <v>25</v>
      </c>
      <c r="C56" s="195" t="s">
        <v>328</v>
      </c>
      <c r="D56" s="281" t="s">
        <v>330</v>
      </c>
      <c r="E56" s="281" t="s">
        <v>275</v>
      </c>
      <c r="F56" s="281">
        <v>5</v>
      </c>
    </row>
    <row r="57" spans="2:6" ht="30.75" hidden="1" thickBot="1" x14ac:dyDescent="0.3">
      <c r="B57" s="280"/>
      <c r="C57" s="196" t="s">
        <v>329</v>
      </c>
      <c r="D57" s="282"/>
      <c r="E57" s="282"/>
      <c r="F57" s="282"/>
    </row>
    <row r="58" spans="2:6" ht="30.75" hidden="1" thickBot="1" x14ac:dyDescent="0.3">
      <c r="B58" s="279">
        <v>26</v>
      </c>
      <c r="C58" s="195" t="s">
        <v>331</v>
      </c>
      <c r="D58" s="281" t="s">
        <v>274</v>
      </c>
      <c r="E58" s="281" t="s">
        <v>275</v>
      </c>
      <c r="F58" s="281">
        <v>8</v>
      </c>
    </row>
    <row r="59" spans="2:6" ht="30.75" hidden="1" thickBot="1" x14ac:dyDescent="0.3">
      <c r="B59" s="280"/>
      <c r="C59" s="196" t="s">
        <v>332</v>
      </c>
      <c r="D59" s="282"/>
      <c r="E59" s="282"/>
      <c r="F59" s="282"/>
    </row>
    <row r="60" spans="2:6" ht="30.75" hidden="1" thickBot="1" x14ac:dyDescent="0.3">
      <c r="B60" s="279">
        <v>27</v>
      </c>
      <c r="C60" s="195" t="s">
        <v>333</v>
      </c>
      <c r="D60" s="281" t="s">
        <v>274</v>
      </c>
      <c r="E60" s="281" t="s">
        <v>275</v>
      </c>
      <c r="F60" s="281">
        <v>5</v>
      </c>
    </row>
    <row r="61" spans="2:6" ht="30.75" hidden="1" thickBot="1" x14ac:dyDescent="0.3">
      <c r="B61" s="280"/>
      <c r="C61" s="196" t="s">
        <v>334</v>
      </c>
      <c r="D61" s="282"/>
      <c r="E61" s="282"/>
      <c r="F61" s="282"/>
    </row>
    <row r="62" spans="2:6" ht="15.75" hidden="1" thickBot="1" x14ac:dyDescent="0.3">
      <c r="B62" s="193" t="s">
        <v>268</v>
      </c>
      <c r="C62" s="194" t="s">
        <v>269</v>
      </c>
      <c r="D62" s="194" t="s">
        <v>264</v>
      </c>
      <c r="E62" s="194" t="s">
        <v>270</v>
      </c>
      <c r="F62" s="194" t="s">
        <v>271</v>
      </c>
    </row>
    <row r="63" spans="2:6" ht="30.75" hidden="1" thickBot="1" x14ac:dyDescent="0.3">
      <c r="B63" s="279">
        <v>28</v>
      </c>
      <c r="C63" s="195" t="s">
        <v>335</v>
      </c>
      <c r="D63" s="281" t="s">
        <v>274</v>
      </c>
      <c r="E63" s="281" t="s">
        <v>275</v>
      </c>
      <c r="F63" s="281">
        <v>5</v>
      </c>
    </row>
    <row r="64" spans="2:6" ht="30.75" hidden="1" thickBot="1" x14ac:dyDescent="0.3">
      <c r="B64" s="280"/>
      <c r="C64" s="196" t="s">
        <v>336</v>
      </c>
      <c r="D64" s="282"/>
      <c r="E64" s="282"/>
      <c r="F64" s="282"/>
    </row>
    <row r="65" spans="2:6" ht="30.75" hidden="1" thickBot="1" x14ac:dyDescent="0.3">
      <c r="B65" s="279">
        <v>29</v>
      </c>
      <c r="C65" s="195" t="s">
        <v>337</v>
      </c>
      <c r="D65" s="281" t="s">
        <v>281</v>
      </c>
      <c r="E65" s="281" t="s">
        <v>275</v>
      </c>
      <c r="F65" s="281">
        <v>10</v>
      </c>
    </row>
    <row r="66" spans="2:6" ht="30.75" hidden="1" thickBot="1" x14ac:dyDescent="0.3">
      <c r="B66" s="280"/>
      <c r="C66" s="196" t="s">
        <v>338</v>
      </c>
      <c r="D66" s="282"/>
      <c r="E66" s="282"/>
      <c r="F66" s="282"/>
    </row>
    <row r="67" spans="2:6" ht="30.75" hidden="1" thickBot="1" x14ac:dyDescent="0.3">
      <c r="B67" s="279">
        <v>30</v>
      </c>
      <c r="C67" s="195" t="s">
        <v>339</v>
      </c>
      <c r="D67" s="281" t="s">
        <v>287</v>
      </c>
      <c r="E67" s="281" t="s">
        <v>275</v>
      </c>
      <c r="F67" s="281">
        <v>5</v>
      </c>
    </row>
    <row r="68" spans="2:6" ht="30.75" hidden="1" thickBot="1" x14ac:dyDescent="0.3">
      <c r="B68" s="280"/>
      <c r="C68" s="196" t="s">
        <v>340</v>
      </c>
      <c r="D68" s="282"/>
      <c r="E68" s="282"/>
      <c r="F68" s="282"/>
    </row>
    <row r="69" spans="2:6" ht="30.75" hidden="1" thickBot="1" x14ac:dyDescent="0.3">
      <c r="B69" s="279">
        <v>31</v>
      </c>
      <c r="C69" s="195" t="s">
        <v>341</v>
      </c>
      <c r="D69" s="281" t="s">
        <v>281</v>
      </c>
      <c r="E69" s="281" t="s">
        <v>275</v>
      </c>
      <c r="F69" s="281">
        <v>9</v>
      </c>
    </row>
    <row r="70" spans="2:6" ht="30.75" hidden="1" thickBot="1" x14ac:dyDescent="0.3">
      <c r="B70" s="280"/>
      <c r="C70" s="196" t="s">
        <v>342</v>
      </c>
      <c r="D70" s="282"/>
      <c r="E70" s="282"/>
      <c r="F70" s="282"/>
    </row>
    <row r="71" spans="2:6" ht="30.75" hidden="1" thickBot="1" x14ac:dyDescent="0.3">
      <c r="B71" s="279">
        <v>32</v>
      </c>
      <c r="C71" s="195" t="s">
        <v>343</v>
      </c>
      <c r="D71" s="281" t="s">
        <v>274</v>
      </c>
      <c r="E71" s="281" t="s">
        <v>275</v>
      </c>
      <c r="F71" s="281">
        <v>6</v>
      </c>
    </row>
    <row r="72" spans="2:6" ht="30.75" hidden="1" thickBot="1" x14ac:dyDescent="0.3">
      <c r="B72" s="280"/>
      <c r="C72" s="196" t="s">
        <v>299</v>
      </c>
      <c r="D72" s="282"/>
      <c r="E72" s="282"/>
      <c r="F72" s="282"/>
    </row>
    <row r="73" spans="2:6" ht="30.75" hidden="1" thickBot="1" x14ac:dyDescent="0.3">
      <c r="B73" s="279">
        <v>33</v>
      </c>
      <c r="C73" s="195" t="s">
        <v>344</v>
      </c>
      <c r="D73" s="281" t="s">
        <v>274</v>
      </c>
      <c r="E73" s="281" t="s">
        <v>275</v>
      </c>
      <c r="F73" s="281">
        <v>7</v>
      </c>
    </row>
    <row r="74" spans="2:6" ht="30.75" hidden="1" thickBot="1" x14ac:dyDescent="0.3">
      <c r="B74" s="280"/>
      <c r="C74" s="196" t="s">
        <v>345</v>
      </c>
      <c r="D74" s="282"/>
      <c r="E74" s="282"/>
      <c r="F74" s="282"/>
    </row>
    <row r="75" spans="2:6" ht="30.75" hidden="1" thickBot="1" x14ac:dyDescent="0.3">
      <c r="B75" s="279">
        <v>34</v>
      </c>
      <c r="C75" s="195" t="s">
        <v>344</v>
      </c>
      <c r="D75" s="281" t="s">
        <v>281</v>
      </c>
      <c r="E75" s="281" t="s">
        <v>275</v>
      </c>
      <c r="F75" s="281">
        <v>7</v>
      </c>
    </row>
    <row r="76" spans="2:6" ht="30.75" hidden="1" thickBot="1" x14ac:dyDescent="0.3">
      <c r="B76" s="280"/>
      <c r="C76" s="196" t="s">
        <v>345</v>
      </c>
      <c r="D76" s="282"/>
      <c r="E76" s="282"/>
      <c r="F76" s="282"/>
    </row>
    <row r="77" spans="2:6" ht="30.75" hidden="1" thickBot="1" x14ac:dyDescent="0.3">
      <c r="B77" s="279">
        <v>35</v>
      </c>
      <c r="C77" s="195" t="s">
        <v>346</v>
      </c>
      <c r="D77" s="281" t="s">
        <v>287</v>
      </c>
      <c r="E77" s="281" t="s">
        <v>275</v>
      </c>
      <c r="F77" s="281">
        <v>5</v>
      </c>
    </row>
    <row r="78" spans="2:6" ht="30.75" hidden="1" thickBot="1" x14ac:dyDescent="0.3">
      <c r="B78" s="280"/>
      <c r="C78" s="196" t="s">
        <v>347</v>
      </c>
      <c r="D78" s="282"/>
      <c r="E78" s="282"/>
      <c r="F78" s="282"/>
    </row>
    <row r="79" spans="2:6" ht="30.75" hidden="1" thickBot="1" x14ac:dyDescent="0.3">
      <c r="B79" s="279">
        <v>36</v>
      </c>
      <c r="C79" s="195" t="s">
        <v>348</v>
      </c>
      <c r="D79" s="281" t="s">
        <v>274</v>
      </c>
      <c r="E79" s="281" t="s">
        <v>275</v>
      </c>
      <c r="F79" s="281">
        <v>8</v>
      </c>
    </row>
    <row r="80" spans="2:6" ht="30.75" hidden="1" thickBot="1" x14ac:dyDescent="0.3">
      <c r="B80" s="280"/>
      <c r="C80" s="196" t="s">
        <v>349</v>
      </c>
      <c r="D80" s="282"/>
      <c r="E80" s="282"/>
      <c r="F80" s="282"/>
    </row>
    <row r="81" spans="2:6" ht="30.75" hidden="1" thickBot="1" x14ac:dyDescent="0.3">
      <c r="B81" s="279">
        <v>37</v>
      </c>
      <c r="C81" s="195" t="s">
        <v>348</v>
      </c>
      <c r="D81" s="281" t="s">
        <v>287</v>
      </c>
      <c r="E81" s="281" t="s">
        <v>275</v>
      </c>
      <c r="F81" s="281">
        <v>8</v>
      </c>
    </row>
    <row r="82" spans="2:6" ht="30.75" hidden="1" thickBot="1" x14ac:dyDescent="0.3">
      <c r="B82" s="280"/>
      <c r="C82" s="196" t="s">
        <v>349</v>
      </c>
      <c r="D82" s="282"/>
      <c r="E82" s="282"/>
      <c r="F82" s="282"/>
    </row>
    <row r="83" spans="2:6" ht="15.75" hidden="1" thickBot="1" x14ac:dyDescent="0.3">
      <c r="B83" s="193" t="s">
        <v>268</v>
      </c>
      <c r="C83" s="194" t="s">
        <v>269</v>
      </c>
      <c r="D83" s="194" t="s">
        <v>264</v>
      </c>
      <c r="E83" s="194" t="s">
        <v>270</v>
      </c>
      <c r="F83" s="194" t="s">
        <v>271</v>
      </c>
    </row>
    <row r="84" spans="2:6" ht="30.75" hidden="1" thickBot="1" x14ac:dyDescent="0.3">
      <c r="B84" s="279">
        <v>38</v>
      </c>
      <c r="C84" s="195" t="s">
        <v>350</v>
      </c>
      <c r="D84" s="281" t="s">
        <v>352</v>
      </c>
      <c r="E84" s="281" t="s">
        <v>275</v>
      </c>
      <c r="F84" s="281">
        <v>10</v>
      </c>
    </row>
    <row r="85" spans="2:6" ht="30.75" hidden="1" thickBot="1" x14ac:dyDescent="0.3">
      <c r="B85" s="280"/>
      <c r="C85" s="196" t="s">
        <v>351</v>
      </c>
      <c r="D85" s="282"/>
      <c r="E85" s="282"/>
      <c r="F85" s="282"/>
    </row>
    <row r="86" spans="2:6" ht="30.75" hidden="1" thickBot="1" x14ac:dyDescent="0.3">
      <c r="B86" s="279">
        <v>39</v>
      </c>
      <c r="C86" s="195" t="s">
        <v>353</v>
      </c>
      <c r="D86" s="281" t="s">
        <v>274</v>
      </c>
      <c r="E86" s="281" t="s">
        <v>275</v>
      </c>
      <c r="F86" s="281">
        <v>8</v>
      </c>
    </row>
    <row r="87" spans="2:6" ht="30.75" hidden="1" thickBot="1" x14ac:dyDescent="0.3">
      <c r="B87" s="280"/>
      <c r="C87" s="196" t="s">
        <v>354</v>
      </c>
      <c r="D87" s="282"/>
      <c r="E87" s="282"/>
      <c r="F87" s="282"/>
    </row>
    <row r="88" spans="2:6" ht="30.75" hidden="1" thickBot="1" x14ac:dyDescent="0.3">
      <c r="B88" s="279">
        <v>40</v>
      </c>
      <c r="C88" s="195" t="s">
        <v>355</v>
      </c>
      <c r="D88" s="281" t="s">
        <v>274</v>
      </c>
      <c r="E88" s="281" t="s">
        <v>275</v>
      </c>
      <c r="F88" s="281">
        <v>5</v>
      </c>
    </row>
    <row r="89" spans="2:6" ht="30.75" hidden="1" thickBot="1" x14ac:dyDescent="0.3">
      <c r="B89" s="280"/>
      <c r="C89" s="196" t="s">
        <v>356</v>
      </c>
      <c r="D89" s="282"/>
      <c r="E89" s="282"/>
      <c r="F89" s="282"/>
    </row>
    <row r="90" spans="2:6" ht="30.75" hidden="1" thickBot="1" x14ac:dyDescent="0.3">
      <c r="B90" s="279">
        <v>41</v>
      </c>
      <c r="C90" s="195" t="s">
        <v>357</v>
      </c>
      <c r="D90" s="281" t="s">
        <v>281</v>
      </c>
      <c r="E90" s="281" t="s">
        <v>275</v>
      </c>
      <c r="F90" s="281">
        <v>7</v>
      </c>
    </row>
    <row r="91" spans="2:6" ht="30.75" hidden="1" thickBot="1" x14ac:dyDescent="0.3">
      <c r="B91" s="280"/>
      <c r="C91" s="196" t="s">
        <v>358</v>
      </c>
      <c r="D91" s="282"/>
      <c r="E91" s="282"/>
      <c r="F91" s="282"/>
    </row>
    <row r="92" spans="2:6" ht="30.75" hidden="1" thickBot="1" x14ac:dyDescent="0.3">
      <c r="B92" s="279">
        <v>42</v>
      </c>
      <c r="C92" s="195" t="s">
        <v>359</v>
      </c>
      <c r="D92" s="281" t="s">
        <v>274</v>
      </c>
      <c r="E92" s="281" t="s">
        <v>275</v>
      </c>
      <c r="F92" s="281">
        <v>7</v>
      </c>
    </row>
    <row r="93" spans="2:6" ht="30.75" hidden="1" thickBot="1" x14ac:dyDescent="0.3">
      <c r="B93" s="280"/>
      <c r="C93" s="196" t="s">
        <v>360</v>
      </c>
      <c r="D93" s="282"/>
      <c r="E93" s="282"/>
      <c r="F93" s="282"/>
    </row>
    <row r="94" spans="2:6" ht="30.75" hidden="1" thickBot="1" x14ac:dyDescent="0.3">
      <c r="B94" s="279">
        <v>43</v>
      </c>
      <c r="C94" s="195" t="s">
        <v>361</v>
      </c>
      <c r="D94" s="281" t="s">
        <v>287</v>
      </c>
      <c r="E94" s="281" t="s">
        <v>275</v>
      </c>
      <c r="F94" s="281">
        <v>5</v>
      </c>
    </row>
    <row r="95" spans="2:6" ht="30.75" hidden="1" thickBot="1" x14ac:dyDescent="0.3">
      <c r="B95" s="280"/>
      <c r="C95" s="196" t="s">
        <v>362</v>
      </c>
      <c r="D95" s="282"/>
      <c r="E95" s="282"/>
      <c r="F95" s="282"/>
    </row>
    <row r="96" spans="2:6" ht="30.75" hidden="1" thickBot="1" x14ac:dyDescent="0.3">
      <c r="B96" s="279">
        <v>44</v>
      </c>
      <c r="C96" s="195" t="s">
        <v>363</v>
      </c>
      <c r="D96" s="281" t="s">
        <v>274</v>
      </c>
      <c r="E96" s="281" t="s">
        <v>275</v>
      </c>
      <c r="F96" s="281">
        <v>6</v>
      </c>
    </row>
    <row r="97" spans="2:6" ht="30.75" hidden="1" thickBot="1" x14ac:dyDescent="0.3">
      <c r="B97" s="280"/>
      <c r="C97" s="196" t="s">
        <v>364</v>
      </c>
      <c r="D97" s="282"/>
      <c r="E97" s="282"/>
      <c r="F97" s="282"/>
    </row>
    <row r="98" spans="2:6" ht="30.75" hidden="1" thickBot="1" x14ac:dyDescent="0.3">
      <c r="B98" s="279">
        <v>45</v>
      </c>
      <c r="C98" s="195" t="s">
        <v>365</v>
      </c>
      <c r="D98" s="281" t="s">
        <v>274</v>
      </c>
      <c r="E98" s="281" t="s">
        <v>275</v>
      </c>
      <c r="F98" s="281">
        <v>5</v>
      </c>
    </row>
    <row r="99" spans="2:6" ht="30.75" hidden="1" thickBot="1" x14ac:dyDescent="0.3">
      <c r="B99" s="280"/>
      <c r="C99" s="196" t="s">
        <v>366</v>
      </c>
      <c r="D99" s="282"/>
      <c r="E99" s="282"/>
      <c r="F99" s="282"/>
    </row>
    <row r="100" spans="2:6" ht="30.75" hidden="1" thickBot="1" x14ac:dyDescent="0.3">
      <c r="B100" s="279">
        <v>46</v>
      </c>
      <c r="C100" s="195" t="s">
        <v>367</v>
      </c>
      <c r="D100" s="281" t="s">
        <v>369</v>
      </c>
      <c r="E100" s="281" t="s">
        <v>275</v>
      </c>
      <c r="F100" s="281">
        <v>8</v>
      </c>
    </row>
    <row r="101" spans="2:6" ht="30.75" hidden="1" thickBot="1" x14ac:dyDescent="0.3">
      <c r="B101" s="280"/>
      <c r="C101" s="196" t="s">
        <v>368</v>
      </c>
      <c r="D101" s="282"/>
      <c r="E101" s="282"/>
      <c r="F101" s="282"/>
    </row>
    <row r="102" spans="2:6" ht="30.75" hidden="1" thickBot="1" x14ac:dyDescent="0.3">
      <c r="B102" s="279">
        <v>47</v>
      </c>
      <c r="C102" s="195" t="s">
        <v>367</v>
      </c>
      <c r="D102" s="281" t="s">
        <v>281</v>
      </c>
      <c r="E102" s="281" t="s">
        <v>275</v>
      </c>
      <c r="F102" s="281">
        <v>8</v>
      </c>
    </row>
    <row r="103" spans="2:6" ht="30.75" hidden="1" thickBot="1" x14ac:dyDescent="0.3">
      <c r="B103" s="280"/>
      <c r="C103" s="196" t="s">
        <v>368</v>
      </c>
      <c r="D103" s="282"/>
      <c r="E103" s="282"/>
      <c r="F103" s="282"/>
    </row>
    <row r="104" spans="2:6" ht="30.75" hidden="1" thickBot="1" x14ac:dyDescent="0.3">
      <c r="B104" s="279">
        <v>48</v>
      </c>
      <c r="C104" s="195" t="s">
        <v>367</v>
      </c>
      <c r="D104" s="281" t="s">
        <v>274</v>
      </c>
      <c r="E104" s="281" t="s">
        <v>275</v>
      </c>
      <c r="F104" s="281">
        <v>5</v>
      </c>
    </row>
    <row r="105" spans="2:6" ht="30.75" hidden="1" thickBot="1" x14ac:dyDescent="0.3">
      <c r="B105" s="280"/>
      <c r="C105" s="196" t="s">
        <v>368</v>
      </c>
      <c r="D105" s="282"/>
      <c r="E105" s="282"/>
      <c r="F105" s="282"/>
    </row>
    <row r="106" spans="2:6" ht="30.75" hidden="1" thickBot="1" x14ac:dyDescent="0.3">
      <c r="B106" s="279">
        <v>49</v>
      </c>
      <c r="C106" s="195" t="s">
        <v>353</v>
      </c>
      <c r="D106" s="281" t="s">
        <v>274</v>
      </c>
      <c r="E106" s="281" t="s">
        <v>275</v>
      </c>
      <c r="F106" s="281">
        <v>5</v>
      </c>
    </row>
    <row r="107" spans="2:6" ht="30.75" hidden="1" thickBot="1" x14ac:dyDescent="0.3">
      <c r="B107" s="280"/>
      <c r="C107" s="196" t="s">
        <v>370</v>
      </c>
      <c r="D107" s="282"/>
      <c r="E107" s="282"/>
      <c r="F107" s="282"/>
    </row>
    <row r="108" spans="2:6" ht="30.75" hidden="1" thickBot="1" x14ac:dyDescent="0.3">
      <c r="B108" s="279">
        <v>50</v>
      </c>
      <c r="C108" s="195" t="s">
        <v>371</v>
      </c>
      <c r="D108" s="281" t="s">
        <v>274</v>
      </c>
      <c r="E108" s="281" t="s">
        <v>275</v>
      </c>
      <c r="F108" s="281">
        <v>6</v>
      </c>
    </row>
    <row r="109" spans="2:6" ht="30.75" hidden="1" thickBot="1" x14ac:dyDescent="0.3">
      <c r="B109" s="280"/>
      <c r="C109" s="196" t="s">
        <v>372</v>
      </c>
      <c r="D109" s="282"/>
      <c r="E109" s="282"/>
      <c r="F109" s="282"/>
    </row>
    <row r="110" spans="2:6" ht="30.75" hidden="1" thickBot="1" x14ac:dyDescent="0.3">
      <c r="B110" s="279">
        <v>51</v>
      </c>
      <c r="C110" s="195" t="s">
        <v>373</v>
      </c>
      <c r="D110" s="281" t="s">
        <v>302</v>
      </c>
      <c r="E110" s="281" t="s">
        <v>275</v>
      </c>
      <c r="F110" s="281">
        <v>11</v>
      </c>
    </row>
    <row r="111" spans="2:6" ht="30.75" hidden="1" thickBot="1" x14ac:dyDescent="0.3">
      <c r="B111" s="280"/>
      <c r="C111" s="196" t="s">
        <v>374</v>
      </c>
      <c r="D111" s="282"/>
      <c r="E111" s="282"/>
      <c r="F111" s="282"/>
    </row>
    <row r="112" spans="2:6" ht="30.75" hidden="1" thickBot="1" x14ac:dyDescent="0.3">
      <c r="B112" s="279">
        <v>52</v>
      </c>
      <c r="C112" s="195" t="s">
        <v>373</v>
      </c>
      <c r="D112" s="281" t="s">
        <v>281</v>
      </c>
      <c r="E112" s="281" t="s">
        <v>275</v>
      </c>
      <c r="F112" s="281">
        <v>11</v>
      </c>
    </row>
    <row r="113" spans="2:6" ht="30.75" hidden="1" thickBot="1" x14ac:dyDescent="0.3">
      <c r="B113" s="280"/>
      <c r="C113" s="196" t="s">
        <v>374</v>
      </c>
      <c r="D113" s="282"/>
      <c r="E113" s="282"/>
      <c r="F113" s="282"/>
    </row>
    <row r="114" spans="2:6" ht="30.75" hidden="1" thickBot="1" x14ac:dyDescent="0.3">
      <c r="B114" s="279">
        <v>53</v>
      </c>
      <c r="C114" s="195" t="s">
        <v>375</v>
      </c>
      <c r="D114" s="281" t="s">
        <v>281</v>
      </c>
      <c r="E114" s="281" t="s">
        <v>275</v>
      </c>
      <c r="F114" s="281">
        <v>12</v>
      </c>
    </row>
    <row r="115" spans="2:6" ht="30.75" hidden="1" thickBot="1" x14ac:dyDescent="0.3">
      <c r="B115" s="280"/>
      <c r="C115" s="196" t="s">
        <v>376</v>
      </c>
      <c r="D115" s="282"/>
      <c r="E115" s="282"/>
      <c r="F115" s="282"/>
    </row>
    <row r="116" spans="2:6" ht="30" x14ac:dyDescent="0.25">
      <c r="B116" s="279">
        <v>54</v>
      </c>
      <c r="C116" s="195" t="s">
        <v>377</v>
      </c>
      <c r="D116" s="281" t="s">
        <v>284</v>
      </c>
      <c r="E116" s="281" t="s">
        <v>275</v>
      </c>
      <c r="F116" s="281">
        <v>20</v>
      </c>
    </row>
    <row r="117" spans="2:6" ht="30.75" hidden="1" thickBot="1" x14ac:dyDescent="0.3">
      <c r="B117" s="280"/>
      <c r="C117" s="196" t="s">
        <v>378</v>
      </c>
      <c r="D117" s="282"/>
      <c r="E117" s="282"/>
      <c r="F117" s="282"/>
    </row>
    <row r="118" spans="2:6" ht="30" hidden="1" x14ac:dyDescent="0.25">
      <c r="B118" s="279">
        <v>55</v>
      </c>
      <c r="C118" s="195" t="s">
        <v>377</v>
      </c>
      <c r="D118" s="281" t="s">
        <v>296</v>
      </c>
      <c r="E118" s="281" t="s">
        <v>297</v>
      </c>
      <c r="F118" s="281">
        <v>1</v>
      </c>
    </row>
    <row r="119" spans="2:6" ht="30.75" hidden="1" thickBot="1" x14ac:dyDescent="0.3">
      <c r="B119" s="280"/>
      <c r="C119" s="196" t="s">
        <v>378</v>
      </c>
      <c r="D119" s="282"/>
      <c r="E119" s="282"/>
      <c r="F119" s="282"/>
    </row>
    <row r="120" spans="2:6" ht="30.75" hidden="1" thickBot="1" x14ac:dyDescent="0.3">
      <c r="B120" s="183">
        <v>56</v>
      </c>
      <c r="C120" s="196" t="s">
        <v>379</v>
      </c>
      <c r="D120" s="184" t="s">
        <v>380</v>
      </c>
      <c r="E120" s="184" t="s">
        <v>297</v>
      </c>
      <c r="F120" s="184">
        <v>20</v>
      </c>
    </row>
    <row r="121" spans="2:6" ht="30.75" hidden="1" thickBot="1" x14ac:dyDescent="0.3">
      <c r="B121" s="183">
        <v>57</v>
      </c>
      <c r="C121" s="196" t="s">
        <v>379</v>
      </c>
      <c r="D121" s="184" t="s">
        <v>381</v>
      </c>
      <c r="E121" s="184" t="s">
        <v>297</v>
      </c>
      <c r="F121" s="184">
        <v>20</v>
      </c>
    </row>
  </sheetData>
  <autoFilter ref="B5:F121">
    <filterColumn colId="2">
      <filters>
        <filter val="TRILHA SUSPENSA"/>
      </filters>
    </filterColumn>
  </autoFilter>
  <mergeCells count="221">
    <mergeCell ref="B10:B11"/>
    <mergeCell ref="D10:D11"/>
    <mergeCell ref="E10:E11"/>
    <mergeCell ref="F10:F11"/>
    <mergeCell ref="B12:B13"/>
    <mergeCell ref="D12:D13"/>
    <mergeCell ref="E12:E13"/>
    <mergeCell ref="F12:F13"/>
    <mergeCell ref="B4:F4"/>
    <mergeCell ref="B6:B7"/>
    <mergeCell ref="D6:D7"/>
    <mergeCell ref="E6:E7"/>
    <mergeCell ref="F6:F7"/>
    <mergeCell ref="B8:B9"/>
    <mergeCell ref="D8:D9"/>
    <mergeCell ref="E8:E9"/>
    <mergeCell ref="F8:F9"/>
    <mergeCell ref="B18:B19"/>
    <mergeCell ref="D18:D19"/>
    <mergeCell ref="E18:E19"/>
    <mergeCell ref="F18:F19"/>
    <mergeCell ref="B21:B22"/>
    <mergeCell ref="D21:D22"/>
    <mergeCell ref="E21:E22"/>
    <mergeCell ref="F21:F22"/>
    <mergeCell ref="B14:B15"/>
    <mergeCell ref="D14:D15"/>
    <mergeCell ref="E14:E15"/>
    <mergeCell ref="F14:F15"/>
    <mergeCell ref="B16:B17"/>
    <mergeCell ref="D16:D17"/>
    <mergeCell ref="E16:E17"/>
    <mergeCell ref="F16:F17"/>
    <mergeCell ref="B27:B28"/>
    <mergeCell ref="D27:D28"/>
    <mergeCell ref="E27:E28"/>
    <mergeCell ref="F27:F28"/>
    <mergeCell ref="B29:B30"/>
    <mergeCell ref="D29:D30"/>
    <mergeCell ref="E29:E30"/>
    <mergeCell ref="F29:F30"/>
    <mergeCell ref="B23:B24"/>
    <mergeCell ref="D23:D24"/>
    <mergeCell ref="E23:E24"/>
    <mergeCell ref="F23:F24"/>
    <mergeCell ref="B25:B26"/>
    <mergeCell ref="D25:D26"/>
    <mergeCell ref="E25:E26"/>
    <mergeCell ref="F25:F26"/>
    <mergeCell ref="B35:B36"/>
    <mergeCell ref="D35:D36"/>
    <mergeCell ref="E35:E36"/>
    <mergeCell ref="F35:F36"/>
    <mergeCell ref="B37:B38"/>
    <mergeCell ref="D37:D38"/>
    <mergeCell ref="E37:E38"/>
    <mergeCell ref="F37:F38"/>
    <mergeCell ref="B31:B32"/>
    <mergeCell ref="D31:D32"/>
    <mergeCell ref="E31:E32"/>
    <mergeCell ref="F31:F32"/>
    <mergeCell ref="B33:B34"/>
    <mergeCell ref="D33:D34"/>
    <mergeCell ref="E33:E34"/>
    <mergeCell ref="F33:F34"/>
    <mergeCell ref="B44:B45"/>
    <mergeCell ref="D44:D45"/>
    <mergeCell ref="E44:E45"/>
    <mergeCell ref="F44:F45"/>
    <mergeCell ref="B46:B47"/>
    <mergeCell ref="D46:D47"/>
    <mergeCell ref="E46:E47"/>
    <mergeCell ref="F46:F47"/>
    <mergeCell ref="B39:B40"/>
    <mergeCell ref="D39:D40"/>
    <mergeCell ref="E39:E40"/>
    <mergeCell ref="F39:F40"/>
    <mergeCell ref="B42:B43"/>
    <mergeCell ref="D42:D43"/>
    <mergeCell ref="E42:E43"/>
    <mergeCell ref="F42:F43"/>
    <mergeCell ref="B52:B53"/>
    <mergeCell ref="D52:D53"/>
    <mergeCell ref="E52:E53"/>
    <mergeCell ref="F52:F53"/>
    <mergeCell ref="B54:B55"/>
    <mergeCell ref="D54:D55"/>
    <mergeCell ref="E54:E55"/>
    <mergeCell ref="F54:F55"/>
    <mergeCell ref="B48:B49"/>
    <mergeCell ref="D48:D49"/>
    <mergeCell ref="E48:E49"/>
    <mergeCell ref="F48:F49"/>
    <mergeCell ref="B50:B51"/>
    <mergeCell ref="D50:D51"/>
    <mergeCell ref="E50:E51"/>
    <mergeCell ref="F50:F51"/>
    <mergeCell ref="B60:B61"/>
    <mergeCell ref="D60:D61"/>
    <mergeCell ref="E60:E61"/>
    <mergeCell ref="F60:F61"/>
    <mergeCell ref="B63:B64"/>
    <mergeCell ref="D63:D64"/>
    <mergeCell ref="E63:E64"/>
    <mergeCell ref="F63:F64"/>
    <mergeCell ref="B56:B57"/>
    <mergeCell ref="D56:D57"/>
    <mergeCell ref="E56:E57"/>
    <mergeCell ref="F56:F57"/>
    <mergeCell ref="B58:B59"/>
    <mergeCell ref="D58:D59"/>
    <mergeCell ref="E58:E59"/>
    <mergeCell ref="F58:F59"/>
    <mergeCell ref="B69:B70"/>
    <mergeCell ref="D69:D70"/>
    <mergeCell ref="E69:E70"/>
    <mergeCell ref="F69:F70"/>
    <mergeCell ref="B71:B72"/>
    <mergeCell ref="D71:D72"/>
    <mergeCell ref="E71:E72"/>
    <mergeCell ref="F71:F72"/>
    <mergeCell ref="B65:B66"/>
    <mergeCell ref="D65:D66"/>
    <mergeCell ref="E65:E66"/>
    <mergeCell ref="F65:F66"/>
    <mergeCell ref="B67:B68"/>
    <mergeCell ref="D67:D68"/>
    <mergeCell ref="E67:E68"/>
    <mergeCell ref="F67:F68"/>
    <mergeCell ref="B77:B78"/>
    <mergeCell ref="D77:D78"/>
    <mergeCell ref="E77:E78"/>
    <mergeCell ref="F77:F78"/>
    <mergeCell ref="B79:B80"/>
    <mergeCell ref="D79:D80"/>
    <mergeCell ref="E79:E80"/>
    <mergeCell ref="F79:F80"/>
    <mergeCell ref="B73:B74"/>
    <mergeCell ref="D73:D74"/>
    <mergeCell ref="E73:E74"/>
    <mergeCell ref="F73:F74"/>
    <mergeCell ref="B75:B76"/>
    <mergeCell ref="D75:D76"/>
    <mergeCell ref="E75:E76"/>
    <mergeCell ref="F75:F76"/>
    <mergeCell ref="B86:B87"/>
    <mergeCell ref="D86:D87"/>
    <mergeCell ref="E86:E87"/>
    <mergeCell ref="F86:F87"/>
    <mergeCell ref="B88:B89"/>
    <mergeCell ref="D88:D89"/>
    <mergeCell ref="E88:E89"/>
    <mergeCell ref="F88:F89"/>
    <mergeCell ref="B81:B82"/>
    <mergeCell ref="D81:D82"/>
    <mergeCell ref="E81:E82"/>
    <mergeCell ref="F81:F82"/>
    <mergeCell ref="B84:B85"/>
    <mergeCell ref="D84:D85"/>
    <mergeCell ref="E84:E85"/>
    <mergeCell ref="F84:F85"/>
    <mergeCell ref="B94:B95"/>
    <mergeCell ref="D94:D95"/>
    <mergeCell ref="E94:E95"/>
    <mergeCell ref="F94:F95"/>
    <mergeCell ref="B96:B97"/>
    <mergeCell ref="D96:D97"/>
    <mergeCell ref="E96:E97"/>
    <mergeCell ref="F96:F97"/>
    <mergeCell ref="B90:B91"/>
    <mergeCell ref="D90:D91"/>
    <mergeCell ref="E90:E91"/>
    <mergeCell ref="F90:F91"/>
    <mergeCell ref="B92:B93"/>
    <mergeCell ref="D92:D93"/>
    <mergeCell ref="E92:E93"/>
    <mergeCell ref="F92:F93"/>
    <mergeCell ref="B102:B103"/>
    <mergeCell ref="D102:D103"/>
    <mergeCell ref="E102:E103"/>
    <mergeCell ref="F102:F103"/>
    <mergeCell ref="B104:B105"/>
    <mergeCell ref="D104:D105"/>
    <mergeCell ref="E104:E105"/>
    <mergeCell ref="F104:F105"/>
    <mergeCell ref="B98:B99"/>
    <mergeCell ref="D98:D99"/>
    <mergeCell ref="E98:E99"/>
    <mergeCell ref="F98:F99"/>
    <mergeCell ref="B100:B101"/>
    <mergeCell ref="D100:D101"/>
    <mergeCell ref="E100:E101"/>
    <mergeCell ref="F100:F101"/>
    <mergeCell ref="B110:B111"/>
    <mergeCell ref="D110:D111"/>
    <mergeCell ref="E110:E111"/>
    <mergeCell ref="F110:F111"/>
    <mergeCell ref="B112:B113"/>
    <mergeCell ref="D112:D113"/>
    <mergeCell ref="E112:E113"/>
    <mergeCell ref="F112:F113"/>
    <mergeCell ref="B106:B107"/>
    <mergeCell ref="D106:D107"/>
    <mergeCell ref="E106:E107"/>
    <mergeCell ref="F106:F107"/>
    <mergeCell ref="B108:B109"/>
    <mergeCell ref="D108:D109"/>
    <mergeCell ref="E108:E109"/>
    <mergeCell ref="F108:F109"/>
    <mergeCell ref="B118:B119"/>
    <mergeCell ref="D118:D119"/>
    <mergeCell ref="E118:E119"/>
    <mergeCell ref="F118:F119"/>
    <mergeCell ref="B114:B115"/>
    <mergeCell ref="D114:D115"/>
    <mergeCell ref="E114:E115"/>
    <mergeCell ref="F114:F115"/>
    <mergeCell ref="B116:B117"/>
    <mergeCell ref="D116:D117"/>
    <mergeCell ref="E116:E117"/>
    <mergeCell ref="F116:F117"/>
  </mergeCells>
  <pageMargins left="0.511811024" right="0.511811024" top="0.78740157499999996" bottom="0.78740157499999996" header="0.31496062000000002" footer="0.31496062000000002"/>
  <pageSetup paperSize="9" scale="49" orientation="portrait" verticalDpi="0" r:id="rId1"/>
  <headerFooter>
    <oddHeader>&amp;LBOLETIN DE CUSTOS CPOS 172 MAR/18&amp;CPARQUE ESTADUAL ILHA ANCHIETA
TRILHA DA PEDRA DO NAVIO
TRILHA DO SACO GRANDE
TRILHA UNIVERSAL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3"/>
  <sheetViews>
    <sheetView topLeftCell="A10" zoomScale="70" zoomScaleNormal="70" zoomScalePageLayoutView="50" workbookViewId="0">
      <selection activeCell="AV51" sqref="AV51"/>
    </sheetView>
  </sheetViews>
  <sheetFormatPr defaultRowHeight="15" x14ac:dyDescent="0.25"/>
  <cols>
    <col min="1" max="1" width="8" style="216" customWidth="1"/>
    <col min="2" max="2" width="54.140625" style="216" customWidth="1"/>
    <col min="3" max="44" width="3.7109375" style="216" customWidth="1"/>
    <col min="45" max="45" width="23.7109375" style="216" customWidth="1"/>
    <col min="46" max="46" width="20.7109375" style="216" customWidth="1"/>
    <col min="47" max="47" width="9.140625" style="216"/>
    <col min="48" max="48" width="15.140625" style="216" customWidth="1"/>
    <col min="49" max="16384" width="9.140625" style="216"/>
  </cols>
  <sheetData>
    <row r="1" spans="1:50" x14ac:dyDescent="0.25">
      <c r="A1" s="307"/>
      <c r="B1" s="309" t="s">
        <v>384</v>
      </c>
      <c r="C1" s="311" t="s">
        <v>390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58"/>
      <c r="AT1" s="248" t="s">
        <v>383</v>
      </c>
    </row>
    <row r="2" spans="1:50" x14ac:dyDescent="0.25">
      <c r="A2" s="308"/>
      <c r="B2" s="310"/>
      <c r="C2" s="313" t="s">
        <v>385</v>
      </c>
      <c r="D2" s="314"/>
      <c r="E2" s="314"/>
      <c r="F2" s="314"/>
      <c r="G2" s="314"/>
      <c r="H2" s="314"/>
      <c r="I2" s="315"/>
      <c r="J2" s="313" t="s">
        <v>386</v>
      </c>
      <c r="K2" s="314"/>
      <c r="L2" s="314"/>
      <c r="M2" s="314"/>
      <c r="N2" s="314"/>
      <c r="O2" s="314"/>
      <c r="P2" s="315"/>
      <c r="Q2" s="316" t="s">
        <v>387</v>
      </c>
      <c r="R2" s="317"/>
      <c r="S2" s="317"/>
      <c r="T2" s="317"/>
      <c r="U2" s="317"/>
      <c r="V2" s="317"/>
      <c r="W2" s="318"/>
      <c r="X2" s="316" t="s">
        <v>388</v>
      </c>
      <c r="Y2" s="317"/>
      <c r="Z2" s="317"/>
      <c r="AA2" s="317"/>
      <c r="AB2" s="317"/>
      <c r="AC2" s="317"/>
      <c r="AD2" s="318"/>
      <c r="AE2" s="316" t="s">
        <v>391</v>
      </c>
      <c r="AF2" s="317"/>
      <c r="AG2" s="317"/>
      <c r="AH2" s="317"/>
      <c r="AI2" s="317"/>
      <c r="AJ2" s="317"/>
      <c r="AK2" s="318"/>
      <c r="AL2" s="316" t="s">
        <v>392</v>
      </c>
      <c r="AM2" s="317"/>
      <c r="AN2" s="317"/>
      <c r="AO2" s="317"/>
      <c r="AP2" s="317"/>
      <c r="AQ2" s="317"/>
      <c r="AR2" s="318"/>
      <c r="AS2" s="259"/>
      <c r="AT2" s="267" t="s">
        <v>389</v>
      </c>
    </row>
    <row r="3" spans="1:50" x14ac:dyDescent="0.25">
      <c r="A3" s="295">
        <v>1</v>
      </c>
      <c r="B3" s="296" t="str">
        <f>'Valores totais'!A2</f>
        <v>SERVIÇOS INICIAIS E PROJETOS</v>
      </c>
      <c r="C3" s="250"/>
      <c r="D3" s="251"/>
      <c r="E3" s="251"/>
      <c r="F3" s="252"/>
      <c r="G3" s="252"/>
      <c r="H3" s="252"/>
      <c r="I3" s="253"/>
      <c r="J3" s="250"/>
      <c r="K3" s="251"/>
      <c r="L3" s="251"/>
      <c r="M3" s="252"/>
      <c r="N3" s="252"/>
      <c r="O3" s="252"/>
      <c r="P3" s="253"/>
      <c r="Q3" s="250"/>
      <c r="R3" s="251"/>
      <c r="S3" s="251"/>
      <c r="T3" s="252"/>
      <c r="U3" s="252"/>
      <c r="V3" s="252"/>
      <c r="W3" s="253"/>
      <c r="X3" s="250"/>
      <c r="Y3" s="251"/>
      <c r="Z3" s="251"/>
      <c r="AA3" s="252"/>
      <c r="AB3" s="252"/>
      <c r="AC3" s="252"/>
      <c r="AD3" s="253"/>
      <c r="AE3" s="250"/>
      <c r="AF3" s="251"/>
      <c r="AG3" s="251"/>
      <c r="AH3" s="252"/>
      <c r="AI3" s="252"/>
      <c r="AJ3" s="252"/>
      <c r="AK3" s="253"/>
      <c r="AL3" s="250"/>
      <c r="AM3" s="251"/>
      <c r="AN3" s="251"/>
      <c r="AO3" s="252"/>
      <c r="AP3" s="252"/>
      <c r="AQ3" s="252"/>
      <c r="AR3" s="253"/>
      <c r="AS3" s="289">
        <f>'Valores totais'!E2</f>
        <v>40165.199999999997</v>
      </c>
      <c r="AT3" s="290"/>
      <c r="AV3" s="221"/>
      <c r="AX3" s="222"/>
    </row>
    <row r="4" spans="1:50" x14ac:dyDescent="0.25">
      <c r="A4" s="295"/>
      <c r="B4" s="297"/>
      <c r="C4" s="298">
        <f>AS3/6</f>
        <v>6694.2</v>
      </c>
      <c r="D4" s="299"/>
      <c r="E4" s="299"/>
      <c r="F4" s="299"/>
      <c r="G4" s="299"/>
      <c r="H4" s="299"/>
      <c r="I4" s="300"/>
      <c r="J4" s="298">
        <f>AS3/6</f>
        <v>6694.2</v>
      </c>
      <c r="K4" s="299"/>
      <c r="L4" s="299"/>
      <c r="M4" s="299"/>
      <c r="N4" s="299"/>
      <c r="O4" s="299"/>
      <c r="P4" s="300"/>
      <c r="Q4" s="298">
        <f>AS3/6</f>
        <v>6694.2</v>
      </c>
      <c r="R4" s="299"/>
      <c r="S4" s="299"/>
      <c r="T4" s="299"/>
      <c r="U4" s="299"/>
      <c r="V4" s="299"/>
      <c r="W4" s="300"/>
      <c r="X4" s="298">
        <f>AS3/6</f>
        <v>6694.2</v>
      </c>
      <c r="Y4" s="299"/>
      <c r="Z4" s="299"/>
      <c r="AA4" s="299"/>
      <c r="AB4" s="299"/>
      <c r="AC4" s="299"/>
      <c r="AD4" s="300"/>
      <c r="AE4" s="298">
        <f>AS3/6</f>
        <v>6694.2</v>
      </c>
      <c r="AF4" s="299"/>
      <c r="AG4" s="299"/>
      <c r="AH4" s="299"/>
      <c r="AI4" s="299"/>
      <c r="AJ4" s="299"/>
      <c r="AK4" s="300"/>
      <c r="AL4" s="298">
        <f>AS3/6</f>
        <v>6694.2</v>
      </c>
      <c r="AM4" s="299"/>
      <c r="AN4" s="299"/>
      <c r="AO4" s="299"/>
      <c r="AP4" s="299"/>
      <c r="AQ4" s="299"/>
      <c r="AR4" s="300"/>
      <c r="AS4" s="291"/>
      <c r="AT4" s="292"/>
      <c r="AV4" s="221">
        <f>SUM(C4:W4)</f>
        <v>20082.599999999999</v>
      </c>
      <c r="AX4" s="222"/>
    </row>
    <row r="5" spans="1:50" x14ac:dyDescent="0.25">
      <c r="A5" s="301">
        <v>2</v>
      </c>
      <c r="B5" s="296" t="str">
        <f>'Valores totais'!A11</f>
        <v>OC 1 - Clareamento</v>
      </c>
      <c r="C5" s="254"/>
      <c r="D5" s="255"/>
      <c r="E5" s="255"/>
      <c r="F5" s="256"/>
      <c r="G5" s="256"/>
      <c r="H5" s="256"/>
      <c r="I5" s="257"/>
      <c r="J5" s="223"/>
      <c r="K5" s="224"/>
      <c r="L5" s="224"/>
      <c r="M5" s="225"/>
      <c r="N5" s="225"/>
      <c r="O5" s="225"/>
      <c r="P5" s="226"/>
      <c r="Q5" s="223"/>
      <c r="R5" s="224"/>
      <c r="S5" s="224"/>
      <c r="T5" s="225"/>
      <c r="U5" s="225"/>
      <c r="V5" s="225"/>
      <c r="W5" s="226"/>
      <c r="X5" s="223"/>
      <c r="Y5" s="224"/>
      <c r="Z5" s="224"/>
      <c r="AA5" s="225"/>
      <c r="AB5" s="225"/>
      <c r="AC5" s="225"/>
      <c r="AD5" s="226"/>
      <c r="AE5" s="223"/>
      <c r="AF5" s="224"/>
      <c r="AG5" s="224"/>
      <c r="AH5" s="225"/>
      <c r="AI5" s="225"/>
      <c r="AJ5" s="225"/>
      <c r="AK5" s="226"/>
      <c r="AL5" s="223"/>
      <c r="AM5" s="224"/>
      <c r="AN5" s="224"/>
      <c r="AO5" s="225"/>
      <c r="AP5" s="225"/>
      <c r="AQ5" s="225"/>
      <c r="AR5" s="226"/>
      <c r="AS5" s="293">
        <f>'Valores totais'!E11</f>
        <v>3018.3999999999996</v>
      </c>
      <c r="AT5" s="294"/>
      <c r="AV5" s="221"/>
      <c r="AX5" s="222"/>
    </row>
    <row r="6" spans="1:50" x14ac:dyDescent="0.25">
      <c r="A6" s="302"/>
      <c r="B6" s="297"/>
      <c r="C6" s="303">
        <f>AS5</f>
        <v>3018.3999999999996</v>
      </c>
      <c r="D6" s="304"/>
      <c r="E6" s="304"/>
      <c r="F6" s="305"/>
      <c r="G6" s="305"/>
      <c r="H6" s="305"/>
      <c r="I6" s="306"/>
      <c r="J6" s="303"/>
      <c r="K6" s="304"/>
      <c r="L6" s="304"/>
      <c r="M6" s="305"/>
      <c r="N6" s="305"/>
      <c r="O6" s="305"/>
      <c r="P6" s="306"/>
      <c r="Q6" s="303"/>
      <c r="R6" s="304"/>
      <c r="S6" s="304"/>
      <c r="T6" s="305"/>
      <c r="U6" s="305"/>
      <c r="V6" s="305"/>
      <c r="W6" s="306"/>
      <c r="X6" s="303"/>
      <c r="Y6" s="304"/>
      <c r="Z6" s="304"/>
      <c r="AA6" s="305"/>
      <c r="AB6" s="305"/>
      <c r="AC6" s="305"/>
      <c r="AD6" s="306"/>
      <c r="AE6" s="303"/>
      <c r="AF6" s="304"/>
      <c r="AG6" s="304"/>
      <c r="AH6" s="305"/>
      <c r="AI6" s="305"/>
      <c r="AJ6" s="305"/>
      <c r="AK6" s="306"/>
      <c r="AL6" s="303"/>
      <c r="AM6" s="304"/>
      <c r="AN6" s="304"/>
      <c r="AO6" s="305"/>
      <c r="AP6" s="305"/>
      <c r="AQ6" s="305"/>
      <c r="AR6" s="306"/>
      <c r="AS6" s="291"/>
      <c r="AT6" s="292"/>
      <c r="AV6" s="221">
        <f>SUM(C6:W6)</f>
        <v>3018.3999999999996</v>
      </c>
      <c r="AX6" s="222"/>
    </row>
    <row r="7" spans="1:50" x14ac:dyDescent="0.25">
      <c r="A7" s="301">
        <v>3</v>
      </c>
      <c r="B7" s="296" t="str">
        <f>'Valores totais'!A12</f>
        <v>OC 2 - Regularização e construção de piso</v>
      </c>
      <c r="C7" s="223"/>
      <c r="D7" s="224"/>
      <c r="E7" s="224"/>
      <c r="F7" s="225"/>
      <c r="G7" s="225"/>
      <c r="H7" s="256"/>
      <c r="I7" s="257"/>
      <c r="J7" s="254"/>
      <c r="K7" s="255"/>
      <c r="L7" s="255"/>
      <c r="M7" s="256"/>
      <c r="N7" s="256"/>
      <c r="O7" s="256"/>
      <c r="P7" s="257"/>
      <c r="Q7" s="223"/>
      <c r="R7" s="224"/>
      <c r="S7" s="224"/>
      <c r="T7" s="225"/>
      <c r="U7" s="225"/>
      <c r="V7" s="225"/>
      <c r="W7" s="226"/>
      <c r="X7" s="223"/>
      <c r="Y7" s="224"/>
      <c r="Z7" s="224"/>
      <c r="AA7" s="225"/>
      <c r="AB7" s="225"/>
      <c r="AC7" s="225"/>
      <c r="AD7" s="226"/>
      <c r="AE7" s="223"/>
      <c r="AF7" s="224"/>
      <c r="AG7" s="224"/>
      <c r="AH7" s="225"/>
      <c r="AI7" s="225"/>
      <c r="AJ7" s="225"/>
      <c r="AK7" s="226"/>
      <c r="AL7" s="223"/>
      <c r="AM7" s="224"/>
      <c r="AN7" s="224"/>
      <c r="AO7" s="225"/>
      <c r="AP7" s="225"/>
      <c r="AQ7" s="225"/>
      <c r="AR7" s="226"/>
      <c r="AS7" s="293">
        <f>'Valores totais'!E12</f>
        <v>3451.8999999999996</v>
      </c>
      <c r="AT7" s="294"/>
      <c r="AV7" s="221"/>
      <c r="AX7" s="222"/>
    </row>
    <row r="8" spans="1:50" x14ac:dyDescent="0.25">
      <c r="A8" s="302"/>
      <c r="B8" s="297"/>
      <c r="C8" s="298">
        <f>(AS7/3)</f>
        <v>1150.6333333333332</v>
      </c>
      <c r="D8" s="299"/>
      <c r="E8" s="299"/>
      <c r="F8" s="299"/>
      <c r="G8" s="299"/>
      <c r="H8" s="299"/>
      <c r="I8" s="300"/>
      <c r="J8" s="298">
        <f>(AS7/3)*2</f>
        <v>2301.2666666666664</v>
      </c>
      <c r="K8" s="299"/>
      <c r="L8" s="299"/>
      <c r="M8" s="299"/>
      <c r="N8" s="299"/>
      <c r="O8" s="299"/>
      <c r="P8" s="300"/>
      <c r="Q8" s="298"/>
      <c r="R8" s="299"/>
      <c r="S8" s="299"/>
      <c r="T8" s="299"/>
      <c r="U8" s="299"/>
      <c r="V8" s="299"/>
      <c r="W8" s="300"/>
      <c r="X8" s="298"/>
      <c r="Y8" s="299"/>
      <c r="Z8" s="299"/>
      <c r="AA8" s="299"/>
      <c r="AB8" s="299"/>
      <c r="AC8" s="299"/>
      <c r="AD8" s="300"/>
      <c r="AE8" s="298"/>
      <c r="AF8" s="299"/>
      <c r="AG8" s="299"/>
      <c r="AH8" s="299"/>
      <c r="AI8" s="299"/>
      <c r="AJ8" s="299"/>
      <c r="AK8" s="300"/>
      <c r="AL8" s="298"/>
      <c r="AM8" s="299"/>
      <c r="AN8" s="299"/>
      <c r="AO8" s="299"/>
      <c r="AP8" s="299"/>
      <c r="AQ8" s="299"/>
      <c r="AR8" s="300"/>
      <c r="AS8" s="291"/>
      <c r="AT8" s="292"/>
      <c r="AV8" s="221">
        <f>SUM(C8:W8)</f>
        <v>3451.8999999999996</v>
      </c>
      <c r="AX8" s="222"/>
    </row>
    <row r="9" spans="1:50" x14ac:dyDescent="0.25">
      <c r="A9" s="301">
        <v>4</v>
      </c>
      <c r="B9" s="296" t="str">
        <f>'Valores totais'!A13</f>
        <v>OC 3 - Regularização de traçado</v>
      </c>
      <c r="C9" s="223"/>
      <c r="D9" s="224"/>
      <c r="E9" s="224"/>
      <c r="F9" s="225"/>
      <c r="G9" s="225"/>
      <c r="H9" s="256"/>
      <c r="I9" s="257"/>
      <c r="J9" s="254"/>
      <c r="K9" s="255"/>
      <c r="L9" s="255"/>
      <c r="M9" s="256"/>
      <c r="N9" s="256"/>
      <c r="O9" s="256"/>
      <c r="P9" s="257"/>
      <c r="Q9" s="223"/>
      <c r="R9" s="224"/>
      <c r="S9" s="224"/>
      <c r="T9" s="225"/>
      <c r="U9" s="225"/>
      <c r="V9" s="225"/>
      <c r="W9" s="226"/>
      <c r="X9" s="223"/>
      <c r="Y9" s="224"/>
      <c r="Z9" s="224"/>
      <c r="AA9" s="225"/>
      <c r="AB9" s="225"/>
      <c r="AC9" s="225"/>
      <c r="AD9" s="226"/>
      <c r="AE9" s="223"/>
      <c r="AF9" s="224"/>
      <c r="AG9" s="224"/>
      <c r="AH9" s="225"/>
      <c r="AI9" s="225"/>
      <c r="AJ9" s="225"/>
      <c r="AK9" s="226"/>
      <c r="AL9" s="223"/>
      <c r="AM9" s="224"/>
      <c r="AN9" s="224"/>
      <c r="AO9" s="225"/>
      <c r="AP9" s="225"/>
      <c r="AQ9" s="225"/>
      <c r="AR9" s="226"/>
      <c r="AS9" s="293">
        <f>'Valores totais'!E13</f>
        <v>3451.8999999999996</v>
      </c>
      <c r="AT9" s="294"/>
      <c r="AV9" s="221"/>
      <c r="AX9" s="222"/>
    </row>
    <row r="10" spans="1:50" x14ac:dyDescent="0.25">
      <c r="A10" s="302"/>
      <c r="B10" s="297"/>
      <c r="C10" s="298">
        <f>AS9/2</f>
        <v>1725.9499999999998</v>
      </c>
      <c r="D10" s="299"/>
      <c r="E10" s="299"/>
      <c r="F10" s="299"/>
      <c r="G10" s="299"/>
      <c r="H10" s="299"/>
      <c r="I10" s="300"/>
      <c r="J10" s="298">
        <f>AS9/2</f>
        <v>1725.9499999999998</v>
      </c>
      <c r="K10" s="299"/>
      <c r="L10" s="299"/>
      <c r="M10" s="299"/>
      <c r="N10" s="299"/>
      <c r="O10" s="299"/>
      <c r="P10" s="300"/>
      <c r="Q10" s="298"/>
      <c r="R10" s="299"/>
      <c r="S10" s="299"/>
      <c r="T10" s="299"/>
      <c r="U10" s="299"/>
      <c r="V10" s="299"/>
      <c r="W10" s="300"/>
      <c r="X10" s="298"/>
      <c r="Y10" s="299"/>
      <c r="Z10" s="299"/>
      <c r="AA10" s="299"/>
      <c r="AB10" s="299"/>
      <c r="AC10" s="299"/>
      <c r="AD10" s="300"/>
      <c r="AE10" s="298"/>
      <c r="AF10" s="299"/>
      <c r="AG10" s="299"/>
      <c r="AH10" s="299"/>
      <c r="AI10" s="299"/>
      <c r="AJ10" s="299"/>
      <c r="AK10" s="300"/>
      <c r="AL10" s="298"/>
      <c r="AM10" s="299"/>
      <c r="AN10" s="299"/>
      <c r="AO10" s="299"/>
      <c r="AP10" s="299"/>
      <c r="AQ10" s="299"/>
      <c r="AR10" s="300"/>
      <c r="AS10" s="291"/>
      <c r="AT10" s="292"/>
      <c r="AV10" s="221">
        <f>SUM(C10:W10)</f>
        <v>3451.8999999999996</v>
      </c>
      <c r="AX10" s="222"/>
    </row>
    <row r="11" spans="1:50" x14ac:dyDescent="0.25">
      <c r="A11" s="301">
        <v>5</v>
      </c>
      <c r="B11" s="296" t="str">
        <f>'Valores totais'!A14</f>
        <v>OC 4 - Drenagem longitudinal</v>
      </c>
      <c r="C11" s="223"/>
      <c r="D11" s="224"/>
      <c r="E11" s="224"/>
      <c r="F11" s="225"/>
      <c r="G11" s="225"/>
      <c r="H11" s="256"/>
      <c r="I11" s="257"/>
      <c r="J11" s="254"/>
      <c r="K11" s="255"/>
      <c r="L11" s="255"/>
      <c r="M11" s="256"/>
      <c r="N11" s="256"/>
      <c r="O11" s="256"/>
      <c r="P11" s="257"/>
      <c r="Q11" s="223"/>
      <c r="R11" s="224"/>
      <c r="S11" s="224"/>
      <c r="T11" s="249"/>
      <c r="U11" s="225"/>
      <c r="V11" s="225"/>
      <c r="W11" s="225"/>
      <c r="X11" s="223"/>
      <c r="Y11" s="224"/>
      <c r="Z11" s="224"/>
      <c r="AA11" s="225"/>
      <c r="AB11" s="225"/>
      <c r="AC11" s="225"/>
      <c r="AD11" s="226"/>
      <c r="AE11" s="223"/>
      <c r="AF11" s="224"/>
      <c r="AG11" s="224"/>
      <c r="AH11" s="225"/>
      <c r="AI11" s="225"/>
      <c r="AJ11" s="225"/>
      <c r="AK11" s="226"/>
      <c r="AL11" s="223"/>
      <c r="AM11" s="224"/>
      <c r="AN11" s="224"/>
      <c r="AO11" s="225"/>
      <c r="AP11" s="225"/>
      <c r="AQ11" s="225"/>
      <c r="AR11" s="226"/>
      <c r="AS11" s="293">
        <f>'Valores totais'!E14</f>
        <v>231.49000000000004</v>
      </c>
      <c r="AT11" s="294"/>
      <c r="AV11" s="221"/>
      <c r="AX11" s="222"/>
    </row>
    <row r="12" spans="1:50" x14ac:dyDescent="0.25">
      <c r="A12" s="302"/>
      <c r="B12" s="297"/>
      <c r="C12" s="303">
        <f>AS11/3</f>
        <v>77.163333333333341</v>
      </c>
      <c r="D12" s="304"/>
      <c r="E12" s="304"/>
      <c r="F12" s="305"/>
      <c r="G12" s="305"/>
      <c r="H12" s="305"/>
      <c r="I12" s="306"/>
      <c r="J12" s="303">
        <f>(AS11/3)*2</f>
        <v>154.32666666666668</v>
      </c>
      <c r="K12" s="304"/>
      <c r="L12" s="304"/>
      <c r="M12" s="305"/>
      <c r="N12" s="305"/>
      <c r="O12" s="305"/>
      <c r="P12" s="306"/>
      <c r="Q12" s="303"/>
      <c r="R12" s="304"/>
      <c r="S12" s="304"/>
      <c r="T12" s="305"/>
      <c r="U12" s="305"/>
      <c r="V12" s="305"/>
      <c r="W12" s="306"/>
      <c r="X12" s="303"/>
      <c r="Y12" s="304"/>
      <c r="Z12" s="304"/>
      <c r="AA12" s="305"/>
      <c r="AB12" s="305"/>
      <c r="AC12" s="305"/>
      <c r="AD12" s="306"/>
      <c r="AE12" s="303"/>
      <c r="AF12" s="304"/>
      <c r="AG12" s="304"/>
      <c r="AH12" s="305"/>
      <c r="AI12" s="305"/>
      <c r="AJ12" s="305"/>
      <c r="AK12" s="306"/>
      <c r="AL12" s="303"/>
      <c r="AM12" s="304"/>
      <c r="AN12" s="304"/>
      <c r="AO12" s="305"/>
      <c r="AP12" s="305"/>
      <c r="AQ12" s="305"/>
      <c r="AR12" s="306"/>
      <c r="AS12" s="291"/>
      <c r="AT12" s="292"/>
      <c r="AV12" s="221">
        <f>SUM(C12:W12)</f>
        <v>231.49</v>
      </c>
      <c r="AX12" s="222"/>
    </row>
    <row r="13" spans="1:50" x14ac:dyDescent="0.25">
      <c r="A13" s="301">
        <v>6</v>
      </c>
      <c r="B13" s="296" t="str">
        <f>'Valores totais'!A15</f>
        <v>OC 5 - Degraus e escadas de madeira</v>
      </c>
      <c r="C13" s="223"/>
      <c r="D13" s="224"/>
      <c r="E13" s="224"/>
      <c r="F13" s="225"/>
      <c r="G13" s="225"/>
      <c r="H13" s="225"/>
      <c r="I13" s="226"/>
      <c r="J13" s="223"/>
      <c r="K13" s="224"/>
      <c r="L13" s="224"/>
      <c r="M13" s="225"/>
      <c r="N13" s="256"/>
      <c r="O13" s="256"/>
      <c r="P13" s="257"/>
      <c r="Q13" s="254"/>
      <c r="R13" s="255"/>
      <c r="S13" s="255"/>
      <c r="T13" s="256"/>
      <c r="U13" s="256"/>
      <c r="V13" s="256"/>
      <c r="W13" s="257"/>
      <c r="X13" s="254"/>
      <c r="Y13" s="255"/>
      <c r="Z13" s="255"/>
      <c r="AA13" s="225"/>
      <c r="AB13" s="225"/>
      <c r="AC13" s="225"/>
      <c r="AD13" s="226"/>
      <c r="AE13" s="223"/>
      <c r="AF13" s="224"/>
      <c r="AG13" s="224"/>
      <c r="AH13" s="225"/>
      <c r="AI13" s="225"/>
      <c r="AJ13" s="225"/>
      <c r="AK13" s="226"/>
      <c r="AL13" s="223"/>
      <c r="AM13" s="224"/>
      <c r="AN13" s="224"/>
      <c r="AO13" s="225"/>
      <c r="AP13" s="225"/>
      <c r="AQ13" s="225"/>
      <c r="AR13" s="226"/>
      <c r="AS13" s="293">
        <f>'Valores totais'!E15</f>
        <v>28275.274999999998</v>
      </c>
      <c r="AT13" s="294"/>
      <c r="AV13" s="221"/>
      <c r="AX13" s="222"/>
    </row>
    <row r="14" spans="1:50" x14ac:dyDescent="0.25">
      <c r="A14" s="302"/>
      <c r="B14" s="297"/>
      <c r="C14" s="319"/>
      <c r="D14" s="320"/>
      <c r="E14" s="320"/>
      <c r="F14" s="321"/>
      <c r="G14" s="321"/>
      <c r="H14" s="321"/>
      <c r="I14" s="322"/>
      <c r="J14" s="319">
        <f>AS13/4</f>
        <v>7068.8187499999995</v>
      </c>
      <c r="K14" s="320"/>
      <c r="L14" s="320"/>
      <c r="M14" s="321"/>
      <c r="N14" s="321"/>
      <c r="O14" s="321"/>
      <c r="P14" s="322"/>
      <c r="Q14" s="319">
        <f>AS13/2</f>
        <v>14137.637499999999</v>
      </c>
      <c r="R14" s="320"/>
      <c r="S14" s="320"/>
      <c r="T14" s="321"/>
      <c r="U14" s="321"/>
      <c r="V14" s="321"/>
      <c r="W14" s="322"/>
      <c r="X14" s="319">
        <f>AS13/4</f>
        <v>7068.8187499999995</v>
      </c>
      <c r="Y14" s="320"/>
      <c r="Z14" s="320"/>
      <c r="AA14" s="321"/>
      <c r="AB14" s="321"/>
      <c r="AC14" s="321"/>
      <c r="AD14" s="322"/>
      <c r="AE14" s="319"/>
      <c r="AF14" s="320"/>
      <c r="AG14" s="320"/>
      <c r="AH14" s="321"/>
      <c r="AI14" s="321"/>
      <c r="AJ14" s="321"/>
      <c r="AK14" s="322"/>
      <c r="AL14" s="319"/>
      <c r="AM14" s="320"/>
      <c r="AN14" s="320"/>
      <c r="AO14" s="321"/>
      <c r="AP14" s="321"/>
      <c r="AQ14" s="321"/>
      <c r="AR14" s="322"/>
      <c r="AS14" s="291"/>
      <c r="AT14" s="292"/>
      <c r="AV14" s="221">
        <f>SUM(C14:W14)</f>
        <v>21206.456249999999</v>
      </c>
      <c r="AX14" s="222"/>
    </row>
    <row r="15" spans="1:50" x14ac:dyDescent="0.25">
      <c r="A15" s="301">
        <v>7</v>
      </c>
      <c r="B15" s="296" t="str">
        <f>'Valores totais'!A16</f>
        <v>OC 6 - Degraus de pedra arrumada</v>
      </c>
      <c r="C15" s="223"/>
      <c r="D15" s="224"/>
      <c r="E15" s="224"/>
      <c r="F15" s="225"/>
      <c r="G15" s="225"/>
      <c r="H15" s="225"/>
      <c r="I15" s="226"/>
      <c r="J15" s="217"/>
      <c r="K15" s="218"/>
      <c r="L15" s="218"/>
      <c r="M15" s="219"/>
      <c r="N15" s="252"/>
      <c r="O15" s="252"/>
      <c r="P15" s="253"/>
      <c r="Q15" s="254"/>
      <c r="R15" s="255"/>
      <c r="S15" s="255"/>
      <c r="T15" s="256"/>
      <c r="U15" s="256"/>
      <c r="V15" s="256"/>
      <c r="W15" s="257"/>
      <c r="X15" s="254"/>
      <c r="Y15" s="255"/>
      <c r="Z15" s="254"/>
      <c r="AA15" s="224"/>
      <c r="AB15" s="224"/>
      <c r="AC15" s="225"/>
      <c r="AD15" s="226"/>
      <c r="AE15" s="223"/>
      <c r="AF15" s="224"/>
      <c r="AG15" s="223"/>
      <c r="AH15" s="224"/>
      <c r="AI15" s="224"/>
      <c r="AJ15" s="225"/>
      <c r="AK15" s="226"/>
      <c r="AL15" s="223"/>
      <c r="AM15" s="224"/>
      <c r="AN15" s="223"/>
      <c r="AO15" s="224"/>
      <c r="AP15" s="224"/>
      <c r="AQ15" s="225"/>
      <c r="AR15" s="226"/>
      <c r="AS15" s="293">
        <f>'Valores totais'!E16</f>
        <v>836.13749999999982</v>
      </c>
      <c r="AT15" s="294"/>
      <c r="AV15" s="221"/>
      <c r="AX15" s="222"/>
    </row>
    <row r="16" spans="1:50" x14ac:dyDescent="0.25">
      <c r="A16" s="302"/>
      <c r="B16" s="297"/>
      <c r="C16" s="319"/>
      <c r="D16" s="320"/>
      <c r="E16" s="320"/>
      <c r="F16" s="321"/>
      <c r="G16" s="321"/>
      <c r="H16" s="321"/>
      <c r="I16" s="322"/>
      <c r="J16" s="319">
        <f>AS15/4</f>
        <v>209.03437499999995</v>
      </c>
      <c r="K16" s="320"/>
      <c r="L16" s="320"/>
      <c r="M16" s="321"/>
      <c r="N16" s="321"/>
      <c r="O16" s="321"/>
      <c r="P16" s="322"/>
      <c r="Q16" s="319">
        <f>AS15/2</f>
        <v>418.06874999999991</v>
      </c>
      <c r="R16" s="320"/>
      <c r="S16" s="320"/>
      <c r="T16" s="321"/>
      <c r="U16" s="321"/>
      <c r="V16" s="321"/>
      <c r="W16" s="322"/>
      <c r="X16" s="319">
        <f>AS15/4</f>
        <v>209.03437499999995</v>
      </c>
      <c r="Y16" s="320"/>
      <c r="Z16" s="320"/>
      <c r="AA16" s="321"/>
      <c r="AB16" s="321"/>
      <c r="AC16" s="321"/>
      <c r="AD16" s="322"/>
      <c r="AE16" s="319"/>
      <c r="AF16" s="320"/>
      <c r="AG16" s="320"/>
      <c r="AH16" s="321"/>
      <c r="AI16" s="321"/>
      <c r="AJ16" s="321"/>
      <c r="AK16" s="322"/>
      <c r="AL16" s="319"/>
      <c r="AM16" s="320"/>
      <c r="AN16" s="320"/>
      <c r="AO16" s="321"/>
      <c r="AP16" s="321"/>
      <c r="AQ16" s="321"/>
      <c r="AR16" s="322"/>
      <c r="AS16" s="291"/>
      <c r="AT16" s="292"/>
      <c r="AV16" s="221"/>
      <c r="AX16" s="222"/>
    </row>
    <row r="17" spans="1:50" x14ac:dyDescent="0.25">
      <c r="A17" s="301">
        <v>8</v>
      </c>
      <c r="B17" s="296" t="str">
        <f>'Valores totais'!A17</f>
        <v>OC 7 - Estivas</v>
      </c>
      <c r="C17" s="223"/>
      <c r="D17" s="224"/>
      <c r="E17" s="224"/>
      <c r="F17" s="225"/>
      <c r="G17" s="225"/>
      <c r="H17" s="225"/>
      <c r="I17" s="226"/>
      <c r="J17" s="223"/>
      <c r="K17" s="224"/>
      <c r="L17" s="224"/>
      <c r="M17" s="225"/>
      <c r="N17" s="256"/>
      <c r="O17" s="256"/>
      <c r="P17" s="257"/>
      <c r="Q17" s="254"/>
      <c r="R17" s="255"/>
      <c r="S17" s="255"/>
      <c r="T17" s="256"/>
      <c r="U17" s="256"/>
      <c r="V17" s="256"/>
      <c r="W17" s="257"/>
      <c r="X17" s="254"/>
      <c r="Y17" s="255"/>
      <c r="Z17" s="255"/>
      <c r="AA17" s="225"/>
      <c r="AB17" s="225"/>
      <c r="AC17" s="225"/>
      <c r="AD17" s="226"/>
      <c r="AE17" s="223"/>
      <c r="AF17" s="224"/>
      <c r="AG17" s="224"/>
      <c r="AH17" s="225"/>
      <c r="AI17" s="225"/>
      <c r="AJ17" s="225"/>
      <c r="AK17" s="226"/>
      <c r="AL17" s="223"/>
      <c r="AM17" s="224"/>
      <c r="AN17" s="224"/>
      <c r="AO17" s="225"/>
      <c r="AP17" s="225"/>
      <c r="AQ17" s="225"/>
      <c r="AR17" s="226"/>
      <c r="AS17" s="293">
        <f>'Valores totais'!E17</f>
        <v>768.19999999999993</v>
      </c>
      <c r="AT17" s="294"/>
      <c r="AV17" s="221"/>
      <c r="AX17" s="222"/>
    </row>
    <row r="18" spans="1:50" x14ac:dyDescent="0.25">
      <c r="A18" s="302"/>
      <c r="B18" s="297"/>
      <c r="C18" s="298"/>
      <c r="D18" s="299"/>
      <c r="E18" s="299"/>
      <c r="F18" s="299"/>
      <c r="G18" s="299"/>
      <c r="H18" s="299"/>
      <c r="I18" s="300"/>
      <c r="J18" s="298">
        <f>AS17/4</f>
        <v>192.04999999999998</v>
      </c>
      <c r="K18" s="299"/>
      <c r="L18" s="299"/>
      <c r="M18" s="299"/>
      <c r="N18" s="299"/>
      <c r="O18" s="299"/>
      <c r="P18" s="300"/>
      <c r="Q18" s="298">
        <f>AS17/2</f>
        <v>384.09999999999997</v>
      </c>
      <c r="R18" s="299"/>
      <c r="S18" s="299"/>
      <c r="T18" s="299"/>
      <c r="U18" s="299"/>
      <c r="V18" s="299"/>
      <c r="W18" s="300"/>
      <c r="X18" s="298">
        <f>AS17/4</f>
        <v>192.04999999999998</v>
      </c>
      <c r="Y18" s="299"/>
      <c r="Z18" s="299"/>
      <c r="AA18" s="299"/>
      <c r="AB18" s="299"/>
      <c r="AC18" s="299"/>
      <c r="AD18" s="300"/>
      <c r="AE18" s="298"/>
      <c r="AF18" s="299"/>
      <c r="AG18" s="299"/>
      <c r="AH18" s="299"/>
      <c r="AI18" s="299"/>
      <c r="AJ18" s="299"/>
      <c r="AK18" s="300"/>
      <c r="AL18" s="298"/>
      <c r="AM18" s="299"/>
      <c r="AN18" s="299"/>
      <c r="AO18" s="299"/>
      <c r="AP18" s="299"/>
      <c r="AQ18" s="299"/>
      <c r="AR18" s="300"/>
      <c r="AS18" s="291"/>
      <c r="AT18" s="292"/>
      <c r="AV18" s="221">
        <f>SUM(C18:W18)</f>
        <v>576.15</v>
      </c>
      <c r="AX18" s="222"/>
    </row>
    <row r="19" spans="1:50" x14ac:dyDescent="0.25">
      <c r="A19" s="301">
        <v>9</v>
      </c>
      <c r="B19" s="296" t="str">
        <f>'Valores totais'!A18</f>
        <v>OC 8 - Contenção de encostas</v>
      </c>
      <c r="C19" s="223"/>
      <c r="D19" s="224"/>
      <c r="E19" s="224"/>
      <c r="F19" s="225"/>
      <c r="G19" s="225"/>
      <c r="H19" s="225"/>
      <c r="I19" s="226"/>
      <c r="J19" s="223"/>
      <c r="K19" s="224"/>
      <c r="L19" s="224"/>
      <c r="M19" s="225"/>
      <c r="N19" s="225"/>
      <c r="O19" s="225"/>
      <c r="P19" s="226"/>
      <c r="Q19" s="223"/>
      <c r="R19" s="224"/>
      <c r="S19" s="224"/>
      <c r="T19" s="249"/>
      <c r="U19" s="225"/>
      <c r="V19" s="256"/>
      <c r="W19" s="256"/>
      <c r="X19" s="254"/>
      <c r="Y19" s="255"/>
      <c r="Z19" s="255"/>
      <c r="AA19" s="256"/>
      <c r="AB19" s="256"/>
      <c r="AC19" s="256"/>
      <c r="AD19" s="257"/>
      <c r="AE19" s="223"/>
      <c r="AF19" s="224"/>
      <c r="AG19" s="224"/>
      <c r="AH19" s="225"/>
      <c r="AI19" s="225"/>
      <c r="AJ19" s="225"/>
      <c r="AK19" s="226"/>
      <c r="AL19" s="223"/>
      <c r="AM19" s="224"/>
      <c r="AN19" s="224"/>
      <c r="AO19" s="225"/>
      <c r="AP19" s="225"/>
      <c r="AQ19" s="225"/>
      <c r="AR19" s="226"/>
      <c r="AS19" s="293">
        <f>'Valores totais'!E18</f>
        <v>3866.1349999999998</v>
      </c>
      <c r="AT19" s="294"/>
      <c r="AV19" s="221"/>
      <c r="AX19" s="222"/>
    </row>
    <row r="20" spans="1:50" x14ac:dyDescent="0.25">
      <c r="A20" s="302"/>
      <c r="B20" s="297"/>
      <c r="C20" s="303"/>
      <c r="D20" s="304"/>
      <c r="E20" s="304"/>
      <c r="F20" s="305"/>
      <c r="G20" s="305"/>
      <c r="H20" s="305"/>
      <c r="I20" s="306"/>
      <c r="J20" s="303"/>
      <c r="K20" s="304"/>
      <c r="L20" s="304"/>
      <c r="M20" s="305"/>
      <c r="N20" s="305"/>
      <c r="O20" s="305"/>
      <c r="P20" s="306"/>
      <c r="Q20" s="303">
        <f>AS19/2</f>
        <v>1933.0674999999999</v>
      </c>
      <c r="R20" s="304"/>
      <c r="S20" s="304"/>
      <c r="T20" s="305"/>
      <c r="U20" s="305"/>
      <c r="V20" s="305"/>
      <c r="W20" s="306"/>
      <c r="X20" s="303">
        <f>AS19/2</f>
        <v>1933.0674999999999</v>
      </c>
      <c r="Y20" s="304"/>
      <c r="Z20" s="304"/>
      <c r="AA20" s="305"/>
      <c r="AB20" s="305"/>
      <c r="AC20" s="305"/>
      <c r="AD20" s="306"/>
      <c r="AE20" s="303"/>
      <c r="AF20" s="304"/>
      <c r="AG20" s="304"/>
      <c r="AH20" s="305"/>
      <c r="AI20" s="305"/>
      <c r="AJ20" s="305"/>
      <c r="AK20" s="306"/>
      <c r="AL20" s="303"/>
      <c r="AM20" s="304"/>
      <c r="AN20" s="304"/>
      <c r="AO20" s="305"/>
      <c r="AP20" s="305"/>
      <c r="AQ20" s="305"/>
      <c r="AR20" s="306"/>
      <c r="AS20" s="291"/>
      <c r="AT20" s="292"/>
      <c r="AV20" s="221">
        <f>SUM(C20:W20)</f>
        <v>1933.0674999999999</v>
      </c>
      <c r="AX20" s="222"/>
    </row>
    <row r="21" spans="1:50" x14ac:dyDescent="0.25">
      <c r="A21" s="301">
        <v>10</v>
      </c>
      <c r="B21" s="296" t="str">
        <f>'Valores totais'!A19</f>
        <v>OC 9 – Guarda - corpo.</v>
      </c>
      <c r="C21" s="223"/>
      <c r="D21" s="224"/>
      <c r="E21" s="224"/>
      <c r="F21" s="225"/>
      <c r="G21" s="225"/>
      <c r="H21" s="225"/>
      <c r="I21" s="226"/>
      <c r="J21" s="223"/>
      <c r="K21" s="224"/>
      <c r="L21" s="224"/>
      <c r="M21" s="225"/>
      <c r="N21" s="225"/>
      <c r="O21" s="225"/>
      <c r="P21" s="226"/>
      <c r="Q21" s="254"/>
      <c r="R21" s="255"/>
      <c r="S21" s="255"/>
      <c r="T21" s="256"/>
      <c r="U21" s="256"/>
      <c r="V21" s="256"/>
      <c r="W21" s="257"/>
      <c r="X21" s="254"/>
      <c r="Y21" s="255"/>
      <c r="Z21" s="255"/>
      <c r="AA21" s="256"/>
      <c r="AB21" s="256"/>
      <c r="AC21" s="256"/>
      <c r="AD21" s="257"/>
      <c r="AE21" s="254"/>
      <c r="AF21" s="255"/>
      <c r="AG21" s="255"/>
      <c r="AH21" s="256"/>
      <c r="AI21" s="256"/>
      <c r="AJ21" s="256"/>
      <c r="AK21" s="257"/>
      <c r="AL21" s="223"/>
      <c r="AM21" s="224"/>
      <c r="AN21" s="224"/>
      <c r="AO21" s="225"/>
      <c r="AP21" s="225"/>
      <c r="AQ21" s="225"/>
      <c r="AR21" s="226"/>
      <c r="AS21" s="293">
        <f>'Valores totais'!E19</f>
        <v>60018.48</v>
      </c>
      <c r="AT21" s="294"/>
      <c r="AV21" s="221"/>
      <c r="AX21" s="222"/>
    </row>
    <row r="22" spans="1:50" x14ac:dyDescent="0.25">
      <c r="A22" s="302"/>
      <c r="B22" s="297"/>
      <c r="C22" s="319"/>
      <c r="D22" s="320"/>
      <c r="E22" s="320"/>
      <c r="F22" s="321"/>
      <c r="G22" s="321"/>
      <c r="H22" s="321"/>
      <c r="I22" s="322"/>
      <c r="J22" s="319"/>
      <c r="K22" s="320"/>
      <c r="L22" s="320"/>
      <c r="M22" s="321"/>
      <c r="N22" s="321"/>
      <c r="O22" s="321"/>
      <c r="P22" s="322"/>
      <c r="Q22" s="319">
        <f>AS21/3</f>
        <v>20006.16</v>
      </c>
      <c r="R22" s="320"/>
      <c r="S22" s="320"/>
      <c r="T22" s="321"/>
      <c r="U22" s="321"/>
      <c r="V22" s="321"/>
      <c r="W22" s="322"/>
      <c r="X22" s="319">
        <f>AS21/3</f>
        <v>20006.16</v>
      </c>
      <c r="Y22" s="320"/>
      <c r="Z22" s="320"/>
      <c r="AA22" s="321"/>
      <c r="AB22" s="321"/>
      <c r="AC22" s="321"/>
      <c r="AD22" s="322"/>
      <c r="AE22" s="319">
        <f>AS21/3</f>
        <v>20006.16</v>
      </c>
      <c r="AF22" s="320"/>
      <c r="AG22" s="320"/>
      <c r="AH22" s="321"/>
      <c r="AI22" s="321"/>
      <c r="AJ22" s="321"/>
      <c r="AK22" s="322"/>
      <c r="AL22" s="319"/>
      <c r="AM22" s="320"/>
      <c r="AN22" s="320"/>
      <c r="AO22" s="321"/>
      <c r="AP22" s="321"/>
      <c r="AQ22" s="321"/>
      <c r="AR22" s="322"/>
      <c r="AS22" s="291"/>
      <c r="AT22" s="292"/>
      <c r="AV22" s="221">
        <f>SUM(C22:W22)</f>
        <v>20006.16</v>
      </c>
      <c r="AX22" s="222"/>
    </row>
    <row r="23" spans="1:50" x14ac:dyDescent="0.25">
      <c r="A23" s="301">
        <v>11</v>
      </c>
      <c r="B23" s="296" t="str">
        <f>'Valores totais'!A20</f>
        <v>OC10 - Pinguela</v>
      </c>
      <c r="C23" s="223"/>
      <c r="D23" s="224"/>
      <c r="E23" s="224"/>
      <c r="F23" s="225"/>
      <c r="G23" s="225"/>
      <c r="H23" s="225"/>
      <c r="I23" s="226"/>
      <c r="J23" s="217"/>
      <c r="K23" s="218"/>
      <c r="L23" s="218"/>
      <c r="M23" s="219"/>
      <c r="N23" s="219"/>
      <c r="O23" s="219"/>
      <c r="P23" s="220"/>
      <c r="Q23" s="223"/>
      <c r="R23" s="224"/>
      <c r="S23" s="224"/>
      <c r="T23" s="225"/>
      <c r="U23" s="225"/>
      <c r="V23" s="225"/>
      <c r="W23" s="226"/>
      <c r="X23" s="254"/>
      <c r="Y23" s="255"/>
      <c r="Z23" s="254"/>
      <c r="AA23" s="255"/>
      <c r="AB23" s="255"/>
      <c r="AC23" s="256"/>
      <c r="AD23" s="257"/>
      <c r="AE23" s="223"/>
      <c r="AF23" s="224"/>
      <c r="AG23" s="223"/>
      <c r="AH23" s="224"/>
      <c r="AI23" s="224"/>
      <c r="AJ23" s="225"/>
      <c r="AK23" s="226"/>
      <c r="AL23" s="223"/>
      <c r="AM23" s="224"/>
      <c r="AN23" s="223"/>
      <c r="AO23" s="224"/>
      <c r="AP23" s="224"/>
      <c r="AQ23" s="225"/>
      <c r="AR23" s="226"/>
      <c r="AS23" s="293">
        <f>'Valores totais'!E20</f>
        <v>20717.55</v>
      </c>
      <c r="AT23" s="294"/>
      <c r="AV23" s="221"/>
      <c r="AX23" s="222"/>
    </row>
    <row r="24" spans="1:50" x14ac:dyDescent="0.25">
      <c r="A24" s="302"/>
      <c r="B24" s="297"/>
      <c r="C24" s="319"/>
      <c r="D24" s="320"/>
      <c r="E24" s="320"/>
      <c r="F24" s="321"/>
      <c r="G24" s="321"/>
      <c r="H24" s="321"/>
      <c r="I24" s="322"/>
      <c r="J24" s="319"/>
      <c r="K24" s="320"/>
      <c r="L24" s="320"/>
      <c r="M24" s="321"/>
      <c r="N24" s="321"/>
      <c r="O24" s="321"/>
      <c r="P24" s="322"/>
      <c r="Q24" s="319"/>
      <c r="R24" s="320"/>
      <c r="S24" s="320"/>
      <c r="T24" s="321"/>
      <c r="U24" s="321"/>
      <c r="V24" s="321"/>
      <c r="W24" s="322"/>
      <c r="X24" s="319">
        <f>AS23</f>
        <v>20717.55</v>
      </c>
      <c r="Y24" s="320"/>
      <c r="Z24" s="320"/>
      <c r="AA24" s="321"/>
      <c r="AB24" s="321"/>
      <c r="AC24" s="321"/>
      <c r="AD24" s="322"/>
      <c r="AE24" s="319"/>
      <c r="AF24" s="320"/>
      <c r="AG24" s="320"/>
      <c r="AH24" s="321"/>
      <c r="AI24" s="321"/>
      <c r="AJ24" s="321"/>
      <c r="AK24" s="322"/>
      <c r="AL24" s="319"/>
      <c r="AM24" s="320"/>
      <c r="AN24" s="320"/>
      <c r="AO24" s="321"/>
      <c r="AP24" s="321"/>
      <c r="AQ24" s="321"/>
      <c r="AR24" s="322"/>
      <c r="AS24" s="291"/>
      <c r="AT24" s="292"/>
      <c r="AV24" s="221"/>
      <c r="AX24" s="222"/>
    </row>
    <row r="25" spans="1:50" x14ac:dyDescent="0.25">
      <c r="A25" s="301">
        <v>12</v>
      </c>
      <c r="B25" s="296" t="str">
        <f>'Valores totais'!A21</f>
        <v>OC11 - Ponte pênsil</v>
      </c>
      <c r="C25" s="223"/>
      <c r="D25" s="224"/>
      <c r="E25" s="224"/>
      <c r="F25" s="225"/>
      <c r="G25" s="225"/>
      <c r="H25" s="225"/>
      <c r="I25" s="226"/>
      <c r="J25" s="223"/>
      <c r="K25" s="224"/>
      <c r="L25" s="224"/>
      <c r="M25" s="225"/>
      <c r="N25" s="225"/>
      <c r="O25" s="225"/>
      <c r="P25" s="226"/>
      <c r="Q25" s="254"/>
      <c r="R25" s="255"/>
      <c r="S25" s="255"/>
      <c r="T25" s="256"/>
      <c r="U25" s="256"/>
      <c r="V25" s="256"/>
      <c r="W25" s="257"/>
      <c r="X25" s="254"/>
      <c r="Y25" s="255"/>
      <c r="Z25" s="255"/>
      <c r="AA25" s="256"/>
      <c r="AB25" s="256"/>
      <c r="AC25" s="256"/>
      <c r="AD25" s="257"/>
      <c r="AE25" s="254"/>
      <c r="AF25" s="255"/>
      <c r="AG25" s="255"/>
      <c r="AH25" s="256"/>
      <c r="AI25" s="256"/>
      <c r="AJ25" s="256"/>
      <c r="AK25" s="257"/>
      <c r="AL25" s="223"/>
      <c r="AM25" s="224"/>
      <c r="AN25" s="224"/>
      <c r="AO25" s="225"/>
      <c r="AP25" s="225"/>
      <c r="AQ25" s="225"/>
      <c r="AR25" s="226"/>
      <c r="AS25" s="293">
        <f>'Valores totais'!E21</f>
        <v>146289.92000000001</v>
      </c>
      <c r="AT25" s="294"/>
      <c r="AV25" s="221"/>
      <c r="AX25" s="222"/>
    </row>
    <row r="26" spans="1:50" x14ac:dyDescent="0.25">
      <c r="A26" s="302"/>
      <c r="B26" s="297"/>
      <c r="C26" s="319"/>
      <c r="D26" s="320"/>
      <c r="E26" s="320"/>
      <c r="F26" s="321"/>
      <c r="G26" s="321"/>
      <c r="H26" s="321"/>
      <c r="I26" s="322"/>
      <c r="J26" s="319"/>
      <c r="K26" s="320"/>
      <c r="L26" s="320"/>
      <c r="M26" s="321"/>
      <c r="N26" s="321"/>
      <c r="O26" s="321"/>
      <c r="P26" s="322"/>
      <c r="Q26" s="319">
        <f>AS25/3</f>
        <v>48763.306666666671</v>
      </c>
      <c r="R26" s="320"/>
      <c r="S26" s="320"/>
      <c r="T26" s="321"/>
      <c r="U26" s="321"/>
      <c r="V26" s="321"/>
      <c r="W26" s="322"/>
      <c r="X26" s="319">
        <f>AS25/3</f>
        <v>48763.306666666671</v>
      </c>
      <c r="Y26" s="320"/>
      <c r="Z26" s="320"/>
      <c r="AA26" s="321"/>
      <c r="AB26" s="321"/>
      <c r="AC26" s="321"/>
      <c r="AD26" s="322"/>
      <c r="AE26" s="319">
        <f>AS25/3</f>
        <v>48763.306666666671</v>
      </c>
      <c r="AF26" s="320"/>
      <c r="AG26" s="320"/>
      <c r="AH26" s="321"/>
      <c r="AI26" s="321"/>
      <c r="AJ26" s="321"/>
      <c r="AK26" s="322"/>
      <c r="AL26" s="319"/>
      <c r="AM26" s="320"/>
      <c r="AN26" s="320"/>
      <c r="AO26" s="321"/>
      <c r="AP26" s="321"/>
      <c r="AQ26" s="321"/>
      <c r="AR26" s="322"/>
      <c r="AS26" s="291"/>
      <c r="AT26" s="292"/>
      <c r="AV26" s="221">
        <f>SUM(C26:W26)</f>
        <v>48763.306666666671</v>
      </c>
      <c r="AX26" s="222"/>
    </row>
    <row r="27" spans="1:50" x14ac:dyDescent="0.25">
      <c r="A27" s="301">
        <v>13</v>
      </c>
      <c r="B27" s="296" t="str">
        <f>'Valores totais'!A22</f>
        <v>OC12 - Escada vertical</v>
      </c>
      <c r="C27" s="223"/>
      <c r="D27" s="224"/>
      <c r="E27" s="224"/>
      <c r="F27" s="225"/>
      <c r="G27" s="225"/>
      <c r="H27" s="225"/>
      <c r="I27" s="226"/>
      <c r="J27" s="217"/>
      <c r="K27" s="218"/>
      <c r="L27" s="218"/>
      <c r="M27" s="219"/>
      <c r="N27" s="219"/>
      <c r="O27" s="219"/>
      <c r="P27" s="220"/>
      <c r="Q27" s="223"/>
      <c r="R27" s="224"/>
      <c r="S27" s="224"/>
      <c r="T27" s="225"/>
      <c r="U27" s="225"/>
      <c r="V27" s="225"/>
      <c r="W27" s="226"/>
      <c r="X27" s="223"/>
      <c r="Y27" s="224"/>
      <c r="Z27" s="223"/>
      <c r="AA27" s="224"/>
      <c r="AB27" s="224"/>
      <c r="AC27" s="225"/>
      <c r="AD27" s="226"/>
      <c r="AE27" s="223"/>
      <c r="AF27" s="224"/>
      <c r="AG27" s="223"/>
      <c r="AH27" s="224"/>
      <c r="AI27" s="255"/>
      <c r="AJ27" s="256"/>
      <c r="AK27" s="257"/>
      <c r="AL27" s="223"/>
      <c r="AM27" s="224"/>
      <c r="AN27" s="223"/>
      <c r="AO27" s="224"/>
      <c r="AP27" s="224"/>
      <c r="AQ27" s="225"/>
      <c r="AR27" s="226"/>
      <c r="AS27" s="293">
        <f>'Valores totais'!E22</f>
        <v>1408.864</v>
      </c>
      <c r="AT27" s="294"/>
      <c r="AV27" s="221"/>
      <c r="AX27" s="222"/>
    </row>
    <row r="28" spans="1:50" x14ac:dyDescent="0.25">
      <c r="A28" s="302"/>
      <c r="B28" s="297"/>
      <c r="C28" s="319"/>
      <c r="D28" s="320"/>
      <c r="E28" s="320"/>
      <c r="F28" s="321"/>
      <c r="G28" s="321"/>
      <c r="H28" s="321"/>
      <c r="I28" s="322"/>
      <c r="J28" s="319"/>
      <c r="K28" s="320"/>
      <c r="L28" s="320"/>
      <c r="M28" s="321"/>
      <c r="N28" s="321"/>
      <c r="O28" s="321"/>
      <c r="P28" s="322"/>
      <c r="Q28" s="319"/>
      <c r="R28" s="320"/>
      <c r="S28" s="320"/>
      <c r="T28" s="321"/>
      <c r="U28" s="321"/>
      <c r="V28" s="321"/>
      <c r="W28" s="322"/>
      <c r="X28" s="319"/>
      <c r="Y28" s="320"/>
      <c r="Z28" s="320"/>
      <c r="AA28" s="321"/>
      <c r="AB28" s="321"/>
      <c r="AC28" s="321"/>
      <c r="AD28" s="322"/>
      <c r="AE28" s="319">
        <f>AS27</f>
        <v>1408.864</v>
      </c>
      <c r="AF28" s="320"/>
      <c r="AG28" s="320"/>
      <c r="AH28" s="321"/>
      <c r="AI28" s="321"/>
      <c r="AJ28" s="321"/>
      <c r="AK28" s="322"/>
      <c r="AL28" s="319"/>
      <c r="AM28" s="320"/>
      <c r="AN28" s="320"/>
      <c r="AO28" s="321"/>
      <c r="AP28" s="321"/>
      <c r="AQ28" s="321"/>
      <c r="AR28" s="322"/>
      <c r="AS28" s="291"/>
      <c r="AT28" s="292"/>
      <c r="AV28" s="221"/>
      <c r="AX28" s="222"/>
    </row>
    <row r="29" spans="1:50" x14ac:dyDescent="0.25">
      <c r="A29" s="301">
        <v>14</v>
      </c>
      <c r="B29" s="296" t="str">
        <f>'Valores totais'!A23</f>
        <v>OC13 - Corrimão de madeira</v>
      </c>
      <c r="C29" s="223"/>
      <c r="D29" s="224"/>
      <c r="E29" s="224"/>
      <c r="F29" s="225"/>
      <c r="G29" s="225"/>
      <c r="H29" s="225"/>
      <c r="I29" s="226"/>
      <c r="J29" s="223"/>
      <c r="K29" s="224"/>
      <c r="L29" s="224"/>
      <c r="M29" s="225"/>
      <c r="N29" s="225"/>
      <c r="O29" s="225"/>
      <c r="P29" s="226"/>
      <c r="Q29" s="254"/>
      <c r="R29" s="255"/>
      <c r="S29" s="255"/>
      <c r="T29" s="256"/>
      <c r="U29" s="256"/>
      <c r="V29" s="256"/>
      <c r="W29" s="257"/>
      <c r="X29" s="254"/>
      <c r="Y29" s="255"/>
      <c r="Z29" s="255"/>
      <c r="AA29" s="256"/>
      <c r="AB29" s="256"/>
      <c r="AC29" s="256"/>
      <c r="AD29" s="257"/>
      <c r="AE29" s="254"/>
      <c r="AF29" s="255"/>
      <c r="AG29" s="255"/>
      <c r="AH29" s="256"/>
      <c r="AI29" s="256"/>
      <c r="AJ29" s="256"/>
      <c r="AK29" s="257"/>
      <c r="AL29" s="223"/>
      <c r="AM29" s="224"/>
      <c r="AN29" s="224"/>
      <c r="AO29" s="225"/>
      <c r="AP29" s="225"/>
      <c r="AQ29" s="225"/>
      <c r="AR29" s="226"/>
      <c r="AS29" s="293">
        <f>'Valores totais'!E23</f>
        <v>2581.44</v>
      </c>
      <c r="AT29" s="294"/>
      <c r="AV29" s="221"/>
      <c r="AX29" s="222"/>
    </row>
    <row r="30" spans="1:50" x14ac:dyDescent="0.25">
      <c r="A30" s="302"/>
      <c r="B30" s="297"/>
      <c r="C30" s="298"/>
      <c r="D30" s="299"/>
      <c r="E30" s="299"/>
      <c r="F30" s="299"/>
      <c r="G30" s="299"/>
      <c r="H30" s="299"/>
      <c r="I30" s="300"/>
      <c r="J30" s="298"/>
      <c r="K30" s="299"/>
      <c r="L30" s="299"/>
      <c r="M30" s="299"/>
      <c r="N30" s="299"/>
      <c r="O30" s="299"/>
      <c r="P30" s="300"/>
      <c r="Q30" s="298">
        <f>AS29/3</f>
        <v>860.48</v>
      </c>
      <c r="R30" s="299"/>
      <c r="S30" s="299"/>
      <c r="T30" s="299"/>
      <c r="U30" s="299"/>
      <c r="V30" s="299"/>
      <c r="W30" s="300"/>
      <c r="X30" s="298">
        <f>AS29/3</f>
        <v>860.48</v>
      </c>
      <c r="Y30" s="299"/>
      <c r="Z30" s="299"/>
      <c r="AA30" s="299"/>
      <c r="AB30" s="299"/>
      <c r="AC30" s="299"/>
      <c r="AD30" s="300"/>
      <c r="AE30" s="298">
        <f>AS29/3</f>
        <v>860.48</v>
      </c>
      <c r="AF30" s="299"/>
      <c r="AG30" s="299"/>
      <c r="AH30" s="299"/>
      <c r="AI30" s="299"/>
      <c r="AJ30" s="299"/>
      <c r="AK30" s="300"/>
      <c r="AL30" s="298"/>
      <c r="AM30" s="299"/>
      <c r="AN30" s="299"/>
      <c r="AO30" s="299"/>
      <c r="AP30" s="299"/>
      <c r="AQ30" s="299"/>
      <c r="AR30" s="300"/>
      <c r="AS30" s="291"/>
      <c r="AT30" s="292"/>
      <c r="AV30" s="221">
        <f>SUM(C30:W30)</f>
        <v>860.48</v>
      </c>
      <c r="AX30" s="222"/>
    </row>
    <row r="31" spans="1:50" x14ac:dyDescent="0.25">
      <c r="A31" s="301">
        <v>15</v>
      </c>
      <c r="B31" s="296" t="str">
        <f>'Valores totais'!A24</f>
        <v>OC15 - Sinalização interpretativa</v>
      </c>
      <c r="C31" s="223"/>
      <c r="D31" s="224"/>
      <c r="E31" s="224"/>
      <c r="F31" s="225"/>
      <c r="G31" s="225"/>
      <c r="H31" s="225"/>
      <c r="I31" s="226"/>
      <c r="J31" s="223"/>
      <c r="K31" s="224"/>
      <c r="L31" s="224"/>
      <c r="M31" s="225"/>
      <c r="N31" s="225"/>
      <c r="O31" s="225"/>
      <c r="P31" s="226"/>
      <c r="Q31" s="223"/>
      <c r="R31" s="224"/>
      <c r="S31" s="224"/>
      <c r="T31" s="249"/>
      <c r="U31" s="225"/>
      <c r="V31" s="225"/>
      <c r="W31" s="225"/>
      <c r="X31" s="223"/>
      <c r="Y31" s="224"/>
      <c r="Z31" s="224"/>
      <c r="AA31" s="225"/>
      <c r="AB31" s="225"/>
      <c r="AC31" s="225"/>
      <c r="AD31" s="226"/>
      <c r="AE31" s="254"/>
      <c r="AF31" s="255"/>
      <c r="AG31" s="255"/>
      <c r="AH31" s="256"/>
      <c r="AI31" s="256"/>
      <c r="AJ31" s="256"/>
      <c r="AK31" s="257"/>
      <c r="AL31" s="254"/>
      <c r="AM31" s="255"/>
      <c r="AN31" s="255"/>
      <c r="AO31" s="256"/>
      <c r="AP31" s="256"/>
      <c r="AQ31" s="256"/>
      <c r="AR31" s="257"/>
      <c r="AS31" s="293">
        <f>'Valores totais'!E24</f>
        <v>5220.0299999999988</v>
      </c>
      <c r="AT31" s="294"/>
      <c r="AV31" s="221"/>
      <c r="AX31" s="222"/>
    </row>
    <row r="32" spans="1:50" x14ac:dyDescent="0.25">
      <c r="A32" s="302"/>
      <c r="B32" s="297"/>
      <c r="C32" s="303"/>
      <c r="D32" s="304"/>
      <c r="E32" s="304"/>
      <c r="F32" s="305"/>
      <c r="G32" s="305"/>
      <c r="H32" s="305"/>
      <c r="I32" s="306"/>
      <c r="J32" s="303"/>
      <c r="K32" s="304"/>
      <c r="L32" s="304"/>
      <c r="M32" s="305"/>
      <c r="N32" s="305"/>
      <c r="O32" s="305"/>
      <c r="P32" s="306"/>
      <c r="Q32" s="303"/>
      <c r="R32" s="304"/>
      <c r="S32" s="304"/>
      <c r="T32" s="305"/>
      <c r="U32" s="305"/>
      <c r="V32" s="305"/>
      <c r="W32" s="306"/>
      <c r="X32" s="303"/>
      <c r="Y32" s="304"/>
      <c r="Z32" s="304"/>
      <c r="AA32" s="305"/>
      <c r="AB32" s="305"/>
      <c r="AC32" s="305"/>
      <c r="AD32" s="306"/>
      <c r="AE32" s="303">
        <f>AS31/2</f>
        <v>2610.0149999999994</v>
      </c>
      <c r="AF32" s="304"/>
      <c r="AG32" s="304"/>
      <c r="AH32" s="305"/>
      <c r="AI32" s="305"/>
      <c r="AJ32" s="305"/>
      <c r="AK32" s="306"/>
      <c r="AL32" s="303">
        <f>AS31/2</f>
        <v>2610.0149999999994</v>
      </c>
      <c r="AM32" s="304"/>
      <c r="AN32" s="304"/>
      <c r="AO32" s="305"/>
      <c r="AP32" s="305"/>
      <c r="AQ32" s="305"/>
      <c r="AR32" s="306"/>
      <c r="AS32" s="291"/>
      <c r="AT32" s="292"/>
      <c r="AV32" s="221">
        <f>SUM(C32:W32)</f>
        <v>0</v>
      </c>
      <c r="AX32" s="222"/>
    </row>
    <row r="33" spans="1:50" x14ac:dyDescent="0.25">
      <c r="A33" s="301">
        <v>16</v>
      </c>
      <c r="B33" s="296" t="str">
        <f>'Valores totais'!A25</f>
        <v>OC16 - Sinalização indicativa</v>
      </c>
      <c r="C33" s="223"/>
      <c r="D33" s="224"/>
      <c r="E33" s="224"/>
      <c r="F33" s="225"/>
      <c r="G33" s="225"/>
      <c r="H33" s="225"/>
      <c r="I33" s="226"/>
      <c r="J33" s="223"/>
      <c r="K33" s="224"/>
      <c r="L33" s="224"/>
      <c r="M33" s="225"/>
      <c r="N33" s="225"/>
      <c r="O33" s="225"/>
      <c r="P33" s="226"/>
      <c r="Q33" s="223"/>
      <c r="R33" s="224"/>
      <c r="S33" s="224"/>
      <c r="T33" s="225"/>
      <c r="U33" s="225"/>
      <c r="V33" s="225"/>
      <c r="W33" s="226"/>
      <c r="X33" s="223"/>
      <c r="Y33" s="224"/>
      <c r="Z33" s="224"/>
      <c r="AA33" s="225"/>
      <c r="AB33" s="225"/>
      <c r="AC33" s="225"/>
      <c r="AD33" s="226"/>
      <c r="AE33" s="254"/>
      <c r="AF33" s="255"/>
      <c r="AG33" s="255"/>
      <c r="AH33" s="256"/>
      <c r="AI33" s="256"/>
      <c r="AJ33" s="256"/>
      <c r="AK33" s="257"/>
      <c r="AL33" s="254"/>
      <c r="AM33" s="255"/>
      <c r="AN33" s="255"/>
      <c r="AO33" s="256"/>
      <c r="AP33" s="256"/>
      <c r="AQ33" s="256"/>
      <c r="AR33" s="257"/>
      <c r="AS33" s="293">
        <f>'Valores totais'!E25</f>
        <v>4216.2925000000005</v>
      </c>
      <c r="AT33" s="294"/>
      <c r="AV33" s="221"/>
      <c r="AX33" s="222"/>
    </row>
    <row r="34" spans="1:50" x14ac:dyDescent="0.25">
      <c r="A34" s="302"/>
      <c r="B34" s="297"/>
      <c r="C34" s="319"/>
      <c r="D34" s="320"/>
      <c r="E34" s="320"/>
      <c r="F34" s="321"/>
      <c r="G34" s="321"/>
      <c r="H34" s="321"/>
      <c r="I34" s="322"/>
      <c r="J34" s="319"/>
      <c r="K34" s="320"/>
      <c r="L34" s="320"/>
      <c r="M34" s="321"/>
      <c r="N34" s="321"/>
      <c r="O34" s="321"/>
      <c r="P34" s="322"/>
      <c r="Q34" s="319"/>
      <c r="R34" s="320"/>
      <c r="S34" s="320"/>
      <c r="T34" s="321"/>
      <c r="U34" s="321"/>
      <c r="V34" s="321"/>
      <c r="W34" s="322"/>
      <c r="X34" s="319"/>
      <c r="Y34" s="320"/>
      <c r="Z34" s="320"/>
      <c r="AA34" s="321"/>
      <c r="AB34" s="321"/>
      <c r="AC34" s="321"/>
      <c r="AD34" s="322"/>
      <c r="AE34" s="319">
        <f>AS33/2</f>
        <v>2108.1462500000002</v>
      </c>
      <c r="AF34" s="320"/>
      <c r="AG34" s="320"/>
      <c r="AH34" s="321"/>
      <c r="AI34" s="321"/>
      <c r="AJ34" s="321"/>
      <c r="AK34" s="322"/>
      <c r="AL34" s="319">
        <f>AS33/2</f>
        <v>2108.1462500000002</v>
      </c>
      <c r="AM34" s="320"/>
      <c r="AN34" s="320"/>
      <c r="AO34" s="321"/>
      <c r="AP34" s="321"/>
      <c r="AQ34" s="321"/>
      <c r="AR34" s="322"/>
      <c r="AS34" s="291"/>
      <c r="AT34" s="292"/>
      <c r="AV34" s="221">
        <f>SUM(C34:W34)</f>
        <v>0</v>
      </c>
      <c r="AX34" s="222"/>
    </row>
    <row r="35" spans="1:50" x14ac:dyDescent="0.25">
      <c r="A35" s="301">
        <v>17</v>
      </c>
      <c r="B35" s="296" t="str">
        <f>'Valores totais'!A26</f>
        <v>OC17 - Mirante</v>
      </c>
      <c r="C35" s="223"/>
      <c r="D35" s="224"/>
      <c r="E35" s="224"/>
      <c r="F35" s="225"/>
      <c r="G35" s="225"/>
      <c r="H35" s="225"/>
      <c r="I35" s="226"/>
      <c r="J35" s="217"/>
      <c r="K35" s="218"/>
      <c r="L35" s="218"/>
      <c r="M35" s="219"/>
      <c r="N35" s="219"/>
      <c r="O35" s="219"/>
      <c r="P35" s="220"/>
      <c r="Q35" s="223"/>
      <c r="R35" s="224"/>
      <c r="S35" s="224"/>
      <c r="T35" s="225"/>
      <c r="U35" s="225"/>
      <c r="V35" s="225"/>
      <c r="W35" s="226"/>
      <c r="X35" s="254"/>
      <c r="Y35" s="255"/>
      <c r="Z35" s="254"/>
      <c r="AA35" s="255"/>
      <c r="AB35" s="255"/>
      <c r="AC35" s="256"/>
      <c r="AD35" s="257"/>
      <c r="AE35" s="254"/>
      <c r="AF35" s="255"/>
      <c r="AG35" s="254"/>
      <c r="AH35" s="255"/>
      <c r="AI35" s="255"/>
      <c r="AJ35" s="256"/>
      <c r="AK35" s="257"/>
      <c r="AL35" s="254"/>
      <c r="AM35" s="255"/>
      <c r="AN35" s="254"/>
      <c r="AO35" s="255"/>
      <c r="AP35" s="255"/>
      <c r="AQ35" s="256"/>
      <c r="AR35" s="257"/>
      <c r="AS35" s="293">
        <f>'Valores totais'!E26</f>
        <v>14880</v>
      </c>
      <c r="AT35" s="294"/>
      <c r="AV35" s="221"/>
      <c r="AX35" s="222"/>
    </row>
    <row r="36" spans="1:50" x14ac:dyDescent="0.25">
      <c r="A36" s="302"/>
      <c r="B36" s="297"/>
      <c r="C36" s="319"/>
      <c r="D36" s="320"/>
      <c r="E36" s="320"/>
      <c r="F36" s="321"/>
      <c r="G36" s="321"/>
      <c r="H36" s="321"/>
      <c r="I36" s="322"/>
      <c r="J36" s="319"/>
      <c r="K36" s="320"/>
      <c r="L36" s="320"/>
      <c r="M36" s="321"/>
      <c r="N36" s="321"/>
      <c r="O36" s="321"/>
      <c r="P36" s="322"/>
      <c r="Q36" s="319"/>
      <c r="R36" s="320"/>
      <c r="S36" s="320"/>
      <c r="T36" s="321"/>
      <c r="U36" s="321"/>
      <c r="V36" s="321"/>
      <c r="W36" s="322"/>
      <c r="X36" s="319">
        <f>AS35/3</f>
        <v>4960</v>
      </c>
      <c r="Y36" s="320"/>
      <c r="Z36" s="320"/>
      <c r="AA36" s="321"/>
      <c r="AB36" s="321"/>
      <c r="AC36" s="321"/>
      <c r="AD36" s="322"/>
      <c r="AE36" s="319">
        <f>AS35/3</f>
        <v>4960</v>
      </c>
      <c r="AF36" s="320"/>
      <c r="AG36" s="320"/>
      <c r="AH36" s="321"/>
      <c r="AI36" s="321"/>
      <c r="AJ36" s="321"/>
      <c r="AK36" s="322"/>
      <c r="AL36" s="319">
        <f>AS35/3</f>
        <v>4960</v>
      </c>
      <c r="AM36" s="320"/>
      <c r="AN36" s="320"/>
      <c r="AO36" s="321"/>
      <c r="AP36" s="321"/>
      <c r="AQ36" s="321"/>
      <c r="AR36" s="322"/>
      <c r="AS36" s="291"/>
      <c r="AT36" s="292"/>
      <c r="AV36" s="221"/>
      <c r="AX36" s="222"/>
    </row>
    <row r="37" spans="1:50" x14ac:dyDescent="0.25">
      <c r="A37" s="301">
        <v>18</v>
      </c>
      <c r="B37" s="296" t="str">
        <f>'Valores totais'!A27</f>
        <v>OC18 - Área de descanso com clareamento</v>
      </c>
      <c r="C37" s="223"/>
      <c r="D37" s="224"/>
      <c r="E37" s="224"/>
      <c r="F37" s="225"/>
      <c r="G37" s="225"/>
      <c r="H37" s="225"/>
      <c r="I37" s="226"/>
      <c r="J37" s="217"/>
      <c r="K37" s="218"/>
      <c r="L37" s="218"/>
      <c r="M37" s="219"/>
      <c r="N37" s="219"/>
      <c r="O37" s="219"/>
      <c r="P37" s="220"/>
      <c r="Q37" s="223"/>
      <c r="R37" s="224"/>
      <c r="S37" s="224"/>
      <c r="T37" s="225"/>
      <c r="U37" s="225"/>
      <c r="V37" s="225"/>
      <c r="W37" s="226"/>
      <c r="X37" s="254"/>
      <c r="Y37" s="255"/>
      <c r="Z37" s="254"/>
      <c r="AA37" s="255"/>
      <c r="AB37" s="255"/>
      <c r="AC37" s="256"/>
      <c r="AD37" s="257"/>
      <c r="AE37" s="254"/>
      <c r="AF37" s="255"/>
      <c r="AG37" s="254"/>
      <c r="AH37" s="255"/>
      <c r="AI37" s="255"/>
      <c r="AJ37" s="256"/>
      <c r="AK37" s="257"/>
      <c r="AL37" s="223"/>
      <c r="AM37" s="224"/>
      <c r="AN37" s="223"/>
      <c r="AO37" s="224"/>
      <c r="AP37" s="224"/>
      <c r="AQ37" s="225"/>
      <c r="AR37" s="226"/>
      <c r="AS37" s="293">
        <f>'Valores totais'!E27</f>
        <v>739.45</v>
      </c>
      <c r="AT37" s="294"/>
      <c r="AV37" s="221"/>
      <c r="AX37" s="222"/>
    </row>
    <row r="38" spans="1:50" x14ac:dyDescent="0.25">
      <c r="A38" s="302"/>
      <c r="B38" s="297"/>
      <c r="C38" s="319"/>
      <c r="D38" s="320"/>
      <c r="E38" s="320"/>
      <c r="F38" s="321"/>
      <c r="G38" s="321"/>
      <c r="H38" s="321"/>
      <c r="I38" s="322"/>
      <c r="J38" s="319"/>
      <c r="K38" s="320"/>
      <c r="L38" s="320"/>
      <c r="M38" s="321"/>
      <c r="N38" s="321"/>
      <c r="O38" s="321"/>
      <c r="P38" s="322"/>
      <c r="Q38" s="319"/>
      <c r="R38" s="320"/>
      <c r="S38" s="320"/>
      <c r="T38" s="321"/>
      <c r="U38" s="321"/>
      <c r="V38" s="321"/>
      <c r="W38" s="322"/>
      <c r="X38" s="319">
        <f>AS37/2</f>
        <v>369.72500000000002</v>
      </c>
      <c r="Y38" s="320"/>
      <c r="Z38" s="320"/>
      <c r="AA38" s="321"/>
      <c r="AB38" s="321"/>
      <c r="AC38" s="321"/>
      <c r="AD38" s="322"/>
      <c r="AE38" s="319">
        <f>AS37/2</f>
        <v>369.72500000000002</v>
      </c>
      <c r="AF38" s="320"/>
      <c r="AG38" s="320"/>
      <c r="AH38" s="321"/>
      <c r="AI38" s="321"/>
      <c r="AJ38" s="321"/>
      <c r="AK38" s="322"/>
      <c r="AL38" s="319"/>
      <c r="AM38" s="320"/>
      <c r="AN38" s="320"/>
      <c r="AO38" s="321"/>
      <c r="AP38" s="321"/>
      <c r="AQ38" s="321"/>
      <c r="AR38" s="322"/>
      <c r="AS38" s="291"/>
      <c r="AT38" s="292"/>
      <c r="AV38" s="221"/>
      <c r="AX38" s="222"/>
    </row>
    <row r="39" spans="1:50" x14ac:dyDescent="0.25">
      <c r="A39" s="301">
        <v>19</v>
      </c>
      <c r="B39" s="296" t="str">
        <f>'Valores totais'!A28</f>
        <v>OC19 - Área de descanso com estrutura</v>
      </c>
      <c r="C39" s="223"/>
      <c r="D39" s="224"/>
      <c r="E39" s="224"/>
      <c r="F39" s="225"/>
      <c r="G39" s="225"/>
      <c r="H39" s="225"/>
      <c r="I39" s="226"/>
      <c r="J39" s="223"/>
      <c r="K39" s="224"/>
      <c r="L39" s="224"/>
      <c r="M39" s="225"/>
      <c r="N39" s="225"/>
      <c r="O39" s="225"/>
      <c r="P39" s="226"/>
      <c r="Q39" s="223"/>
      <c r="R39" s="224"/>
      <c r="S39" s="224"/>
      <c r="T39" s="225"/>
      <c r="U39" s="225"/>
      <c r="V39" s="225"/>
      <c r="W39" s="226"/>
      <c r="X39" s="223"/>
      <c r="Y39" s="224"/>
      <c r="Z39" s="224"/>
      <c r="AA39" s="225"/>
      <c r="AB39" s="225"/>
      <c r="AC39" s="225"/>
      <c r="AD39" s="226"/>
      <c r="AE39" s="254"/>
      <c r="AF39" s="255"/>
      <c r="AG39" s="255"/>
      <c r="AH39" s="256"/>
      <c r="AI39" s="256"/>
      <c r="AJ39" s="256"/>
      <c r="AK39" s="257"/>
      <c r="AL39" s="254"/>
      <c r="AM39" s="255"/>
      <c r="AN39" s="255"/>
      <c r="AO39" s="256"/>
      <c r="AP39" s="256"/>
      <c r="AQ39" s="256"/>
      <c r="AR39" s="257"/>
      <c r="AS39" s="293">
        <f>'Valores totais'!E28</f>
        <v>7245.78</v>
      </c>
      <c r="AT39" s="294"/>
      <c r="AV39" s="221"/>
      <c r="AX39" s="222"/>
    </row>
    <row r="40" spans="1:50" x14ac:dyDescent="0.25">
      <c r="A40" s="302"/>
      <c r="B40" s="297"/>
      <c r="C40" s="298"/>
      <c r="D40" s="299"/>
      <c r="E40" s="299"/>
      <c r="F40" s="299"/>
      <c r="G40" s="299"/>
      <c r="H40" s="299"/>
      <c r="I40" s="300"/>
      <c r="J40" s="298"/>
      <c r="K40" s="299"/>
      <c r="L40" s="299"/>
      <c r="M40" s="299"/>
      <c r="N40" s="299"/>
      <c r="O40" s="299"/>
      <c r="P40" s="300"/>
      <c r="Q40" s="298"/>
      <c r="R40" s="299"/>
      <c r="S40" s="299"/>
      <c r="T40" s="299"/>
      <c r="U40" s="299"/>
      <c r="V40" s="299"/>
      <c r="W40" s="300"/>
      <c r="X40" s="298"/>
      <c r="Y40" s="299"/>
      <c r="Z40" s="299"/>
      <c r="AA40" s="299"/>
      <c r="AB40" s="299"/>
      <c r="AC40" s="299"/>
      <c r="AD40" s="300"/>
      <c r="AE40" s="298">
        <f>AS39/2</f>
        <v>3622.89</v>
      </c>
      <c r="AF40" s="299"/>
      <c r="AG40" s="299"/>
      <c r="AH40" s="299"/>
      <c r="AI40" s="299"/>
      <c r="AJ40" s="299"/>
      <c r="AK40" s="300"/>
      <c r="AL40" s="298">
        <f>AS39/2</f>
        <v>3622.89</v>
      </c>
      <c r="AM40" s="299"/>
      <c r="AN40" s="299"/>
      <c r="AO40" s="299"/>
      <c r="AP40" s="299"/>
      <c r="AQ40" s="299"/>
      <c r="AR40" s="300"/>
      <c r="AS40" s="291"/>
      <c r="AT40" s="292"/>
      <c r="AV40" s="221">
        <f>SUM(C40:W40)</f>
        <v>0</v>
      </c>
      <c r="AX40" s="222"/>
    </row>
    <row r="41" spans="1:50" x14ac:dyDescent="0.25">
      <c r="A41" s="301">
        <v>20</v>
      </c>
      <c r="B41" s="296" t="str">
        <f>'Valores totais'!A29</f>
        <v>OC22 - Fechamento de picada com vegetação</v>
      </c>
      <c r="C41" s="223"/>
      <c r="D41" s="224"/>
      <c r="E41" s="224"/>
      <c r="F41" s="225"/>
      <c r="G41" s="225"/>
      <c r="H41" s="225"/>
      <c r="I41" s="226"/>
      <c r="J41" s="223"/>
      <c r="K41" s="224"/>
      <c r="L41" s="224"/>
      <c r="M41" s="225"/>
      <c r="N41" s="225"/>
      <c r="O41" s="225"/>
      <c r="P41" s="226"/>
      <c r="Q41" s="223"/>
      <c r="R41" s="224"/>
      <c r="S41" s="224"/>
      <c r="T41" s="249"/>
      <c r="U41" s="225"/>
      <c r="V41" s="225"/>
      <c r="W41" s="225"/>
      <c r="X41" s="254"/>
      <c r="Y41" s="255"/>
      <c r="Z41" s="255"/>
      <c r="AA41" s="256"/>
      <c r="AB41" s="256"/>
      <c r="AC41" s="256"/>
      <c r="AD41" s="257"/>
      <c r="AE41" s="254"/>
      <c r="AF41" s="255"/>
      <c r="AG41" s="255"/>
      <c r="AH41" s="256"/>
      <c r="AI41" s="256"/>
      <c r="AJ41" s="256"/>
      <c r="AK41" s="257"/>
      <c r="AL41" s="223"/>
      <c r="AM41" s="224"/>
      <c r="AN41" s="224"/>
      <c r="AO41" s="225"/>
      <c r="AP41" s="225"/>
      <c r="AQ41" s="225"/>
      <c r="AR41" s="226"/>
      <c r="AS41" s="293">
        <f>'Valores totais'!E29</f>
        <v>3882.45</v>
      </c>
      <c r="AT41" s="294"/>
      <c r="AV41" s="221"/>
      <c r="AX41" s="222"/>
    </row>
    <row r="42" spans="1:50" x14ac:dyDescent="0.25">
      <c r="A42" s="302"/>
      <c r="B42" s="297"/>
      <c r="C42" s="303"/>
      <c r="D42" s="304"/>
      <c r="E42" s="304"/>
      <c r="F42" s="305"/>
      <c r="G42" s="305"/>
      <c r="H42" s="305"/>
      <c r="I42" s="306"/>
      <c r="J42" s="303"/>
      <c r="K42" s="304"/>
      <c r="L42" s="304"/>
      <c r="M42" s="305"/>
      <c r="N42" s="305"/>
      <c r="O42" s="305"/>
      <c r="P42" s="306"/>
      <c r="Q42" s="303"/>
      <c r="R42" s="304"/>
      <c r="S42" s="304"/>
      <c r="T42" s="305"/>
      <c r="U42" s="305"/>
      <c r="V42" s="305"/>
      <c r="W42" s="306"/>
      <c r="X42" s="303">
        <f>AS41/2</f>
        <v>1941.2249999999999</v>
      </c>
      <c r="Y42" s="304"/>
      <c r="Z42" s="304"/>
      <c r="AA42" s="305"/>
      <c r="AB42" s="305"/>
      <c r="AC42" s="305"/>
      <c r="AD42" s="306"/>
      <c r="AE42" s="303">
        <f>AS41/2</f>
        <v>1941.2249999999999</v>
      </c>
      <c r="AF42" s="304"/>
      <c r="AG42" s="304"/>
      <c r="AH42" s="305"/>
      <c r="AI42" s="305"/>
      <c r="AJ42" s="305"/>
      <c r="AK42" s="306"/>
      <c r="AL42" s="303"/>
      <c r="AM42" s="304"/>
      <c r="AN42" s="304"/>
      <c r="AO42" s="305"/>
      <c r="AP42" s="305"/>
      <c r="AQ42" s="305"/>
      <c r="AR42" s="306"/>
      <c r="AS42" s="291"/>
      <c r="AT42" s="292"/>
      <c r="AV42" s="221">
        <f>SUM(C42:W42)</f>
        <v>0</v>
      </c>
      <c r="AX42" s="222"/>
    </row>
    <row r="43" spans="1:50" x14ac:dyDescent="0.25">
      <c r="A43" s="301">
        <v>18</v>
      </c>
      <c r="B43" s="296" t="str">
        <f>'Valores totais'!A30</f>
        <v>OC23 - Deck de madeira</v>
      </c>
      <c r="C43" s="223"/>
      <c r="D43" s="224"/>
      <c r="E43" s="224"/>
      <c r="F43" s="225"/>
      <c r="G43" s="225"/>
      <c r="H43" s="225"/>
      <c r="I43" s="226"/>
      <c r="J43" s="223"/>
      <c r="K43" s="224"/>
      <c r="L43" s="224"/>
      <c r="M43" s="225"/>
      <c r="N43" s="225"/>
      <c r="O43" s="225"/>
      <c r="P43" s="226"/>
      <c r="Q43" s="223"/>
      <c r="R43" s="224"/>
      <c r="S43" s="224"/>
      <c r="T43" s="225"/>
      <c r="U43" s="225"/>
      <c r="V43" s="225"/>
      <c r="W43" s="226"/>
      <c r="X43" s="254"/>
      <c r="Y43" s="255"/>
      <c r="Z43" s="255"/>
      <c r="AA43" s="256"/>
      <c r="AB43" s="256"/>
      <c r="AC43" s="256"/>
      <c r="AD43" s="257"/>
      <c r="AE43" s="254"/>
      <c r="AF43" s="255"/>
      <c r="AG43" s="255"/>
      <c r="AH43" s="256"/>
      <c r="AI43" s="256"/>
      <c r="AJ43" s="256"/>
      <c r="AK43" s="257"/>
      <c r="AL43" s="223"/>
      <c r="AM43" s="224"/>
      <c r="AN43" s="224"/>
      <c r="AO43" s="225"/>
      <c r="AP43" s="225"/>
      <c r="AQ43" s="225"/>
      <c r="AR43" s="226"/>
      <c r="AS43" s="293">
        <f>'Valores totais'!E30</f>
        <v>3349.2</v>
      </c>
      <c r="AT43" s="294"/>
      <c r="AV43" s="221"/>
      <c r="AX43" s="222"/>
    </row>
    <row r="44" spans="1:50" x14ac:dyDescent="0.25">
      <c r="A44" s="302"/>
      <c r="B44" s="297"/>
      <c r="C44" s="319"/>
      <c r="D44" s="320"/>
      <c r="E44" s="320"/>
      <c r="F44" s="321"/>
      <c r="G44" s="321"/>
      <c r="H44" s="321"/>
      <c r="I44" s="322"/>
      <c r="J44" s="319"/>
      <c r="K44" s="320"/>
      <c r="L44" s="320"/>
      <c r="M44" s="321"/>
      <c r="N44" s="321"/>
      <c r="O44" s="321"/>
      <c r="P44" s="322"/>
      <c r="Q44" s="319"/>
      <c r="R44" s="320"/>
      <c r="S44" s="320"/>
      <c r="T44" s="321"/>
      <c r="U44" s="321"/>
      <c r="V44" s="321"/>
      <c r="W44" s="322"/>
      <c r="X44" s="319">
        <f>AS43/2</f>
        <v>1674.6</v>
      </c>
      <c r="Y44" s="320"/>
      <c r="Z44" s="320"/>
      <c r="AA44" s="321"/>
      <c r="AB44" s="321"/>
      <c r="AC44" s="321"/>
      <c r="AD44" s="322"/>
      <c r="AE44" s="319">
        <f>AS43/2</f>
        <v>1674.6</v>
      </c>
      <c r="AF44" s="320"/>
      <c r="AG44" s="320"/>
      <c r="AH44" s="321"/>
      <c r="AI44" s="321"/>
      <c r="AJ44" s="321"/>
      <c r="AK44" s="322"/>
      <c r="AL44" s="319"/>
      <c r="AM44" s="320"/>
      <c r="AN44" s="320"/>
      <c r="AO44" s="321"/>
      <c r="AP44" s="321"/>
      <c r="AQ44" s="321"/>
      <c r="AR44" s="322"/>
      <c r="AS44" s="291"/>
      <c r="AT44" s="292"/>
      <c r="AV44" s="221">
        <f>SUM(C44:W44)</f>
        <v>0</v>
      </c>
      <c r="AX44" s="222"/>
    </row>
    <row r="45" spans="1:50" x14ac:dyDescent="0.25">
      <c r="A45" s="301">
        <v>19</v>
      </c>
      <c r="B45" s="296" t="str">
        <f>'Valores totais'!A31</f>
        <v>OC24 - Trilha suspensa</v>
      </c>
      <c r="C45" s="223"/>
      <c r="D45" s="224"/>
      <c r="E45" s="224"/>
      <c r="F45" s="225"/>
      <c r="G45" s="225"/>
      <c r="H45" s="225"/>
      <c r="I45" s="226"/>
      <c r="J45" s="250"/>
      <c r="K45" s="251"/>
      <c r="L45" s="251"/>
      <c r="M45" s="252"/>
      <c r="N45" s="252"/>
      <c r="O45" s="252"/>
      <c r="P45" s="253"/>
      <c r="Q45" s="254"/>
      <c r="R45" s="255"/>
      <c r="S45" s="255"/>
      <c r="T45" s="256"/>
      <c r="U45" s="256"/>
      <c r="V45" s="256"/>
      <c r="W45" s="257"/>
      <c r="X45" s="254"/>
      <c r="Y45" s="255"/>
      <c r="Z45" s="254"/>
      <c r="AA45" s="255"/>
      <c r="AB45" s="255"/>
      <c r="AC45" s="256"/>
      <c r="AD45" s="257"/>
      <c r="AE45" s="254"/>
      <c r="AF45" s="255"/>
      <c r="AG45" s="254"/>
      <c r="AH45" s="255"/>
      <c r="AI45" s="255"/>
      <c r="AJ45" s="256"/>
      <c r="AK45" s="257"/>
      <c r="AL45" s="254"/>
      <c r="AM45" s="255"/>
      <c r="AN45" s="254"/>
      <c r="AO45" s="255"/>
      <c r="AP45" s="255"/>
      <c r="AQ45" s="256"/>
      <c r="AR45" s="257"/>
      <c r="AS45" s="293">
        <f>'Valores totais'!E31</f>
        <v>25546.04</v>
      </c>
      <c r="AT45" s="294"/>
      <c r="AV45" s="221"/>
      <c r="AX45" s="222"/>
    </row>
    <row r="46" spans="1:50" x14ac:dyDescent="0.25">
      <c r="A46" s="302"/>
      <c r="B46" s="297"/>
      <c r="C46" s="319"/>
      <c r="D46" s="320"/>
      <c r="E46" s="320"/>
      <c r="F46" s="321"/>
      <c r="G46" s="321"/>
      <c r="H46" s="321"/>
      <c r="I46" s="322"/>
      <c r="J46" s="319">
        <f>AS45/5</f>
        <v>5109.2080000000005</v>
      </c>
      <c r="K46" s="320"/>
      <c r="L46" s="320"/>
      <c r="M46" s="321"/>
      <c r="N46" s="321"/>
      <c r="O46" s="321"/>
      <c r="P46" s="322"/>
      <c r="Q46" s="319">
        <f>AS45/5</f>
        <v>5109.2080000000005</v>
      </c>
      <c r="R46" s="320"/>
      <c r="S46" s="320"/>
      <c r="T46" s="321"/>
      <c r="U46" s="321"/>
      <c r="V46" s="321"/>
      <c r="W46" s="322"/>
      <c r="X46" s="319">
        <f>AS45/5</f>
        <v>5109.2080000000005</v>
      </c>
      <c r="Y46" s="320"/>
      <c r="Z46" s="320"/>
      <c r="AA46" s="321"/>
      <c r="AB46" s="321"/>
      <c r="AC46" s="321"/>
      <c r="AD46" s="322"/>
      <c r="AE46" s="319">
        <f>AS45/5</f>
        <v>5109.2080000000005</v>
      </c>
      <c r="AF46" s="320"/>
      <c r="AG46" s="320"/>
      <c r="AH46" s="321"/>
      <c r="AI46" s="321"/>
      <c r="AJ46" s="321"/>
      <c r="AK46" s="322"/>
      <c r="AL46" s="319">
        <f>AS45/5</f>
        <v>5109.2080000000005</v>
      </c>
      <c r="AM46" s="320"/>
      <c r="AN46" s="320"/>
      <c r="AO46" s="321"/>
      <c r="AP46" s="321"/>
      <c r="AQ46" s="321"/>
      <c r="AR46" s="322"/>
      <c r="AS46" s="338"/>
      <c r="AT46" s="339"/>
      <c r="AV46" s="221"/>
      <c r="AX46" s="222"/>
    </row>
    <row r="47" spans="1:50" x14ac:dyDescent="0.25">
      <c r="A47" s="301">
        <v>20</v>
      </c>
      <c r="B47" s="296" t="str">
        <f>'Valores totais'!A32</f>
        <v>OC31 – Passarela suspensa</v>
      </c>
      <c r="C47" s="223"/>
      <c r="D47" s="224"/>
      <c r="E47" s="224"/>
      <c r="F47" s="225"/>
      <c r="G47" s="225"/>
      <c r="H47" s="225"/>
      <c r="I47" s="226"/>
      <c r="J47" s="250" t="s">
        <v>402</v>
      </c>
      <c r="K47" s="251"/>
      <c r="L47" s="251"/>
      <c r="M47" s="252"/>
      <c r="N47" s="252"/>
      <c r="O47" s="252"/>
      <c r="P47" s="253"/>
      <c r="Q47" s="254"/>
      <c r="R47" s="255"/>
      <c r="S47" s="255"/>
      <c r="T47" s="256"/>
      <c r="U47" s="256"/>
      <c r="V47" s="256"/>
      <c r="W47" s="257"/>
      <c r="X47" s="254"/>
      <c r="Y47" s="255"/>
      <c r="Z47" s="254"/>
      <c r="AA47" s="255"/>
      <c r="AB47" s="255"/>
      <c r="AC47" s="256"/>
      <c r="AD47" s="257"/>
      <c r="AE47" s="254"/>
      <c r="AF47" s="255"/>
      <c r="AG47" s="254"/>
      <c r="AH47" s="255"/>
      <c r="AI47" s="255"/>
      <c r="AJ47" s="256"/>
      <c r="AK47" s="257"/>
      <c r="AL47" s="254"/>
      <c r="AM47" s="255"/>
      <c r="AN47" s="254"/>
      <c r="AO47" s="255"/>
      <c r="AP47" s="255"/>
      <c r="AQ47" s="256"/>
      <c r="AR47" s="257"/>
      <c r="AS47" s="293">
        <f>'Valores totais'!E32</f>
        <v>1650407.6159999997</v>
      </c>
      <c r="AT47" s="294"/>
      <c r="AV47" s="221"/>
      <c r="AX47" s="222"/>
    </row>
    <row r="48" spans="1:50" x14ac:dyDescent="0.25">
      <c r="A48" s="337"/>
      <c r="B48" s="297"/>
      <c r="C48" s="319"/>
      <c r="D48" s="320"/>
      <c r="E48" s="320"/>
      <c r="F48" s="321"/>
      <c r="G48" s="321"/>
      <c r="H48" s="321"/>
      <c r="I48" s="322"/>
      <c r="J48" s="319">
        <f>AS47/5</f>
        <v>330081.52319999994</v>
      </c>
      <c r="K48" s="320"/>
      <c r="L48" s="320"/>
      <c r="M48" s="321"/>
      <c r="N48" s="321"/>
      <c r="O48" s="321"/>
      <c r="P48" s="322"/>
      <c r="Q48" s="319">
        <f>AS47/5</f>
        <v>330081.52319999994</v>
      </c>
      <c r="R48" s="320"/>
      <c r="S48" s="320"/>
      <c r="T48" s="321"/>
      <c r="U48" s="321"/>
      <c r="V48" s="321"/>
      <c r="W48" s="322"/>
      <c r="X48" s="319">
        <f>AS47/5</f>
        <v>330081.52319999994</v>
      </c>
      <c r="Y48" s="320"/>
      <c r="Z48" s="320"/>
      <c r="AA48" s="321"/>
      <c r="AB48" s="321"/>
      <c r="AC48" s="321"/>
      <c r="AD48" s="322"/>
      <c r="AE48" s="319">
        <f>AS47/5</f>
        <v>330081.52319999994</v>
      </c>
      <c r="AF48" s="320"/>
      <c r="AG48" s="320"/>
      <c r="AH48" s="321"/>
      <c r="AI48" s="321"/>
      <c r="AJ48" s="321"/>
      <c r="AK48" s="322"/>
      <c r="AL48" s="319">
        <f>AS47/5</f>
        <v>330081.52319999994</v>
      </c>
      <c r="AM48" s="320"/>
      <c r="AN48" s="320"/>
      <c r="AO48" s="321"/>
      <c r="AP48" s="321"/>
      <c r="AQ48" s="321"/>
      <c r="AR48" s="322"/>
      <c r="AS48" s="340"/>
      <c r="AT48" s="341"/>
      <c r="AV48" s="221"/>
      <c r="AX48" s="222"/>
    </row>
    <row r="49" spans="1:50" x14ac:dyDescent="0.25">
      <c r="A49" s="323" t="s">
        <v>383</v>
      </c>
      <c r="B49" s="324"/>
      <c r="C49" s="325">
        <f>SUM(C3:I48)</f>
        <v>12666.346666666665</v>
      </c>
      <c r="D49" s="325"/>
      <c r="E49" s="325"/>
      <c r="F49" s="325"/>
      <c r="G49" s="325"/>
      <c r="H49" s="325"/>
      <c r="I49" s="325"/>
      <c r="J49" s="325">
        <f>SUM(J3:P48)</f>
        <v>353536.37765833328</v>
      </c>
      <c r="K49" s="325"/>
      <c r="L49" s="325"/>
      <c r="M49" s="325"/>
      <c r="N49" s="325"/>
      <c r="O49" s="325"/>
      <c r="P49" s="325"/>
      <c r="Q49" s="325">
        <f>SUM(Q3:W48)</f>
        <v>428387.75161666662</v>
      </c>
      <c r="R49" s="325"/>
      <c r="S49" s="325"/>
      <c r="T49" s="325"/>
      <c r="U49" s="325"/>
      <c r="V49" s="325"/>
      <c r="W49" s="325"/>
      <c r="X49" s="326">
        <f>SUM(X3:AD48)</f>
        <v>450580.94849166658</v>
      </c>
      <c r="Y49" s="327"/>
      <c r="Z49" s="327"/>
      <c r="AA49" s="327"/>
      <c r="AB49" s="327"/>
      <c r="AC49" s="327"/>
      <c r="AD49" s="328"/>
      <c r="AE49" s="326">
        <f>SUM(AE3:AK48)</f>
        <v>430210.34311666666</v>
      </c>
      <c r="AF49" s="327"/>
      <c r="AG49" s="327"/>
      <c r="AH49" s="327"/>
      <c r="AI49" s="327"/>
      <c r="AJ49" s="327"/>
      <c r="AK49" s="328"/>
      <c r="AL49" s="326">
        <f>SUM(AL3:AR48)</f>
        <v>355185.98244999995</v>
      </c>
      <c r="AM49" s="327"/>
      <c r="AN49" s="327"/>
      <c r="AO49" s="327"/>
      <c r="AP49" s="327"/>
      <c r="AQ49" s="327"/>
      <c r="AR49" s="328"/>
      <c r="AS49" s="261" t="s">
        <v>383</v>
      </c>
      <c r="AT49" s="264">
        <f>SUM(AS3:AT48)</f>
        <v>2030567.7499999998</v>
      </c>
      <c r="AV49" s="221"/>
      <c r="AX49" s="222"/>
    </row>
    <row r="50" spans="1:50" ht="15" customHeight="1" x14ac:dyDescent="0.25">
      <c r="A50" s="329" t="s">
        <v>407</v>
      </c>
      <c r="B50" s="330" t="s">
        <v>405</v>
      </c>
      <c r="C50" s="286">
        <f>C49*0.1</f>
        <v>1266.6346666666666</v>
      </c>
      <c r="D50" s="287"/>
      <c r="E50" s="287"/>
      <c r="F50" s="287"/>
      <c r="G50" s="287">
        <f>C49*0.1</f>
        <v>1266.6346666666666</v>
      </c>
      <c r="H50" s="287"/>
      <c r="I50" s="288"/>
      <c r="J50" s="286">
        <f t="shared" ref="J50" si="0">J49*0.1</f>
        <v>35353.637765833329</v>
      </c>
      <c r="K50" s="287"/>
      <c r="L50" s="287"/>
      <c r="M50" s="287"/>
      <c r="N50" s="287">
        <f t="shared" ref="N50" si="1">J49*0.1</f>
        <v>35353.637765833329</v>
      </c>
      <c r="O50" s="287"/>
      <c r="P50" s="288"/>
      <c r="Q50" s="286">
        <f t="shared" ref="Q50" si="2">Q49*0.1</f>
        <v>42838.775161666665</v>
      </c>
      <c r="R50" s="287"/>
      <c r="S50" s="287"/>
      <c r="T50" s="287"/>
      <c r="U50" s="287">
        <f t="shared" ref="U50" si="3">Q49*0.1</f>
        <v>42838.775161666665</v>
      </c>
      <c r="V50" s="287"/>
      <c r="W50" s="288"/>
      <c r="X50" s="286">
        <f t="shared" ref="X50" si="4">X49*0.1</f>
        <v>45058.094849166664</v>
      </c>
      <c r="Y50" s="287"/>
      <c r="Z50" s="287"/>
      <c r="AA50" s="287"/>
      <c r="AB50" s="287">
        <f t="shared" ref="AB50" si="5">X49*0.1</f>
        <v>45058.094849166664</v>
      </c>
      <c r="AC50" s="287"/>
      <c r="AD50" s="288"/>
      <c r="AE50" s="286">
        <f t="shared" ref="AE50" si="6">AE49*0.1</f>
        <v>43021.03431166667</v>
      </c>
      <c r="AF50" s="287"/>
      <c r="AG50" s="287"/>
      <c r="AH50" s="287"/>
      <c r="AI50" s="287">
        <f t="shared" ref="AI50" si="7">AE49*0.1</f>
        <v>43021.03431166667</v>
      </c>
      <c r="AJ50" s="287"/>
      <c r="AK50" s="288"/>
      <c r="AL50" s="286">
        <f t="shared" ref="AL50" si="8">AL49*0.1</f>
        <v>35518.598244999994</v>
      </c>
      <c r="AM50" s="287"/>
      <c r="AN50" s="287"/>
      <c r="AO50" s="287"/>
      <c r="AP50" s="287">
        <f t="shared" ref="AP50" si="9">AL49*0.1</f>
        <v>35518.598244999994</v>
      </c>
      <c r="AQ50" s="287"/>
      <c r="AR50" s="288"/>
      <c r="AS50" s="272" t="s">
        <v>408</v>
      </c>
      <c r="AT50" s="265">
        <f>AT49*0.1</f>
        <v>203056.77499999999</v>
      </c>
      <c r="AV50" s="221"/>
    </row>
    <row r="51" spans="1:50" ht="15" customHeight="1" x14ac:dyDescent="0.25">
      <c r="A51" s="329" t="s">
        <v>404</v>
      </c>
      <c r="B51" s="330"/>
      <c r="C51" s="286">
        <f>(C50+C49)*0.3</f>
        <v>4179.8943999999992</v>
      </c>
      <c r="D51" s="287"/>
      <c r="E51" s="287"/>
      <c r="F51" s="287"/>
      <c r="G51" s="287"/>
      <c r="H51" s="287"/>
      <c r="I51" s="288"/>
      <c r="J51" s="286">
        <f>(J50+J49)*0.3</f>
        <v>116667.00462724999</v>
      </c>
      <c r="K51" s="287"/>
      <c r="L51" s="287"/>
      <c r="M51" s="287"/>
      <c r="N51" s="287"/>
      <c r="O51" s="287"/>
      <c r="P51" s="288"/>
      <c r="Q51" s="286">
        <f>(Q50+Q49)*0.3</f>
        <v>141367.95803349998</v>
      </c>
      <c r="R51" s="287"/>
      <c r="S51" s="287"/>
      <c r="T51" s="287"/>
      <c r="U51" s="287"/>
      <c r="V51" s="287"/>
      <c r="W51" s="288"/>
      <c r="X51" s="286">
        <f>(X50+X49)*0.3</f>
        <v>148691.71300224998</v>
      </c>
      <c r="Y51" s="287"/>
      <c r="Z51" s="287"/>
      <c r="AA51" s="287"/>
      <c r="AB51" s="287"/>
      <c r="AC51" s="287"/>
      <c r="AD51" s="288"/>
      <c r="AE51" s="286">
        <f>(AE50+AE49)*0.3</f>
        <v>141969.41322849999</v>
      </c>
      <c r="AF51" s="287"/>
      <c r="AG51" s="287"/>
      <c r="AH51" s="287"/>
      <c r="AI51" s="287"/>
      <c r="AJ51" s="287"/>
      <c r="AK51" s="288"/>
      <c r="AL51" s="286">
        <f>(AL50+AL49)*0.3</f>
        <v>117211.37420849998</v>
      </c>
      <c r="AM51" s="287"/>
      <c r="AN51" s="287"/>
      <c r="AO51" s="287"/>
      <c r="AP51" s="287"/>
      <c r="AQ51" s="287"/>
      <c r="AR51" s="288"/>
      <c r="AS51" s="272" t="s">
        <v>404</v>
      </c>
      <c r="AT51" s="265">
        <f>(AT50+AT49)*0.3</f>
        <v>670087.35749999993</v>
      </c>
      <c r="AV51" s="221"/>
    </row>
    <row r="52" spans="1:50" ht="15" customHeight="1" x14ac:dyDescent="0.25">
      <c r="A52" s="335" t="s">
        <v>406</v>
      </c>
      <c r="B52" s="336"/>
      <c r="C52" s="334">
        <f>C51+C50+C49</f>
        <v>18112.875733333331</v>
      </c>
      <c r="D52" s="334"/>
      <c r="E52" s="334"/>
      <c r="F52" s="334"/>
      <c r="G52" s="334"/>
      <c r="H52" s="334"/>
      <c r="I52" s="334"/>
      <c r="J52" s="334">
        <f>J51+J50+J49</f>
        <v>505557.02005141659</v>
      </c>
      <c r="K52" s="334"/>
      <c r="L52" s="334"/>
      <c r="M52" s="334"/>
      <c r="N52" s="334"/>
      <c r="O52" s="334"/>
      <c r="P52" s="334"/>
      <c r="Q52" s="334">
        <f>Q51+Q50+Q49</f>
        <v>612594.48481183324</v>
      </c>
      <c r="R52" s="334"/>
      <c r="S52" s="334"/>
      <c r="T52" s="334"/>
      <c r="U52" s="334"/>
      <c r="V52" s="334"/>
      <c r="W52" s="334"/>
      <c r="X52" s="334">
        <f>X51+X50+X49</f>
        <v>644330.75634308322</v>
      </c>
      <c r="Y52" s="334"/>
      <c r="Z52" s="334"/>
      <c r="AA52" s="334"/>
      <c r="AB52" s="334"/>
      <c r="AC52" s="334"/>
      <c r="AD52" s="334"/>
      <c r="AE52" s="334">
        <f>AE51+AE50+AE49</f>
        <v>615200.79065683333</v>
      </c>
      <c r="AF52" s="334"/>
      <c r="AG52" s="334"/>
      <c r="AH52" s="334"/>
      <c r="AI52" s="334"/>
      <c r="AJ52" s="334"/>
      <c r="AK52" s="334"/>
      <c r="AL52" s="331">
        <f>AL51+AL50+AL49</f>
        <v>507915.95490349992</v>
      </c>
      <c r="AM52" s="332"/>
      <c r="AN52" s="332"/>
      <c r="AO52" s="332"/>
      <c r="AP52" s="332"/>
      <c r="AQ52" s="332"/>
      <c r="AR52" s="333"/>
      <c r="AS52" s="260" t="s">
        <v>37</v>
      </c>
      <c r="AT52" s="266">
        <f>SUM(AT49:AT51)</f>
        <v>2903711.8824999998</v>
      </c>
      <c r="AV52" s="221"/>
    </row>
    <row r="55" spans="1:50" hidden="1" x14ac:dyDescent="0.25">
      <c r="A55" s="307"/>
      <c r="B55" s="309" t="s">
        <v>384</v>
      </c>
      <c r="C55" s="311" t="s">
        <v>390</v>
      </c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8" t="s">
        <v>383</v>
      </c>
    </row>
    <row r="56" spans="1:50" hidden="1" x14ac:dyDescent="0.25">
      <c r="A56" s="308"/>
      <c r="B56" s="310"/>
      <c r="C56" s="313" t="s">
        <v>385</v>
      </c>
      <c r="D56" s="314"/>
      <c r="E56" s="314"/>
      <c r="F56" s="314"/>
      <c r="G56" s="314"/>
      <c r="H56" s="314"/>
      <c r="I56" s="315"/>
      <c r="J56" s="313" t="s">
        <v>386</v>
      </c>
      <c r="K56" s="314"/>
      <c r="L56" s="314"/>
      <c r="M56" s="314"/>
      <c r="N56" s="314"/>
      <c r="O56" s="314"/>
      <c r="P56" s="315"/>
      <c r="Q56" s="316" t="s">
        <v>387</v>
      </c>
      <c r="R56" s="317"/>
      <c r="S56" s="317"/>
      <c r="T56" s="317"/>
      <c r="U56" s="317"/>
      <c r="V56" s="317"/>
      <c r="W56" s="318"/>
      <c r="X56" s="316" t="s">
        <v>388</v>
      </c>
      <c r="Y56" s="317"/>
      <c r="Z56" s="317"/>
      <c r="AA56" s="317"/>
      <c r="AB56" s="317"/>
      <c r="AC56" s="317"/>
      <c r="AD56" s="318"/>
      <c r="AE56" s="316" t="s">
        <v>391</v>
      </c>
      <c r="AF56" s="317"/>
      <c r="AG56" s="317"/>
      <c r="AH56" s="317"/>
      <c r="AI56" s="317"/>
      <c r="AJ56" s="317"/>
      <c r="AK56" s="318"/>
      <c r="AL56" s="316" t="s">
        <v>392</v>
      </c>
      <c r="AM56" s="317"/>
      <c r="AN56" s="317"/>
      <c r="AO56" s="317"/>
      <c r="AP56" s="317"/>
      <c r="AQ56" s="317"/>
      <c r="AR56" s="318"/>
      <c r="AS56" s="263"/>
      <c r="AT56" s="269" t="s">
        <v>389</v>
      </c>
    </row>
    <row r="57" spans="1:50" hidden="1" x14ac:dyDescent="0.25">
      <c r="A57" s="295">
        <v>1</v>
      </c>
      <c r="B57" s="296" t="s">
        <v>403</v>
      </c>
      <c r="C57" s="250"/>
      <c r="D57" s="251"/>
      <c r="E57" s="251"/>
      <c r="F57" s="252"/>
      <c r="G57" s="252"/>
      <c r="H57" s="252"/>
      <c r="I57" s="253"/>
      <c r="J57" s="217"/>
      <c r="K57" s="218"/>
      <c r="L57" s="218"/>
      <c r="M57" s="219"/>
      <c r="N57" s="219"/>
      <c r="O57" s="219"/>
      <c r="P57" s="220"/>
      <c r="Q57" s="217"/>
      <c r="R57" s="218"/>
      <c r="S57" s="218"/>
      <c r="T57" s="219"/>
      <c r="U57" s="219"/>
      <c r="V57" s="219"/>
      <c r="W57" s="220"/>
      <c r="X57" s="217"/>
      <c r="Y57" s="218"/>
      <c r="Z57" s="218"/>
      <c r="AA57" s="219"/>
      <c r="AB57" s="219"/>
      <c r="AC57" s="219"/>
      <c r="AD57" s="220"/>
      <c r="AE57" s="217"/>
      <c r="AF57" s="218"/>
      <c r="AG57" s="218"/>
      <c r="AH57" s="219"/>
      <c r="AI57" s="219"/>
      <c r="AJ57" s="219"/>
      <c r="AK57" s="220"/>
      <c r="AL57" s="217"/>
      <c r="AM57" s="218"/>
      <c r="AN57" s="218"/>
      <c r="AO57" s="219"/>
      <c r="AP57" s="219"/>
      <c r="AQ57" s="219"/>
      <c r="AR57" s="220"/>
      <c r="AS57" s="289">
        <v>24989.17</v>
      </c>
      <c r="AT57" s="290"/>
      <c r="AV57" s="221"/>
      <c r="AX57" s="222"/>
    </row>
    <row r="58" spans="1:50" hidden="1" x14ac:dyDescent="0.25">
      <c r="A58" s="295"/>
      <c r="B58" s="297"/>
      <c r="C58" s="298">
        <f>AS57</f>
        <v>24989.17</v>
      </c>
      <c r="D58" s="299"/>
      <c r="E58" s="299"/>
      <c r="F58" s="299"/>
      <c r="G58" s="299"/>
      <c r="H58" s="299"/>
      <c r="I58" s="300"/>
      <c r="J58" s="298"/>
      <c r="K58" s="299"/>
      <c r="L58" s="299"/>
      <c r="M58" s="299"/>
      <c r="N58" s="299"/>
      <c r="O58" s="299"/>
      <c r="P58" s="300"/>
      <c r="Q58" s="298"/>
      <c r="R58" s="299"/>
      <c r="S58" s="299"/>
      <c r="T58" s="299"/>
      <c r="U58" s="299"/>
      <c r="V58" s="299"/>
      <c r="W58" s="300"/>
      <c r="X58" s="298"/>
      <c r="Y58" s="299"/>
      <c r="Z58" s="299"/>
      <c r="AA58" s="299"/>
      <c r="AB58" s="299"/>
      <c r="AC58" s="299"/>
      <c r="AD58" s="300"/>
      <c r="AE58" s="298"/>
      <c r="AF58" s="299"/>
      <c r="AG58" s="299"/>
      <c r="AH58" s="299"/>
      <c r="AI58" s="299"/>
      <c r="AJ58" s="299"/>
      <c r="AK58" s="300"/>
      <c r="AL58" s="298"/>
      <c r="AM58" s="299"/>
      <c r="AN58" s="299"/>
      <c r="AO58" s="299"/>
      <c r="AP58" s="299"/>
      <c r="AQ58" s="299"/>
      <c r="AR58" s="300"/>
      <c r="AS58" s="291"/>
      <c r="AT58" s="292"/>
      <c r="AV58" s="221">
        <f>SUM(C58:W58)</f>
        <v>24989.17</v>
      </c>
      <c r="AX58" s="222"/>
    </row>
    <row r="59" spans="1:50" hidden="1" x14ac:dyDescent="0.25">
      <c r="A59" s="342"/>
      <c r="B59" s="343"/>
      <c r="C59" s="344">
        <f>C58</f>
        <v>24989.17</v>
      </c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5"/>
      <c r="Y59" s="346"/>
      <c r="Z59" s="346"/>
      <c r="AA59" s="346"/>
      <c r="AB59" s="346"/>
      <c r="AC59" s="346"/>
      <c r="AD59" s="347"/>
      <c r="AE59" s="345"/>
      <c r="AF59" s="346"/>
      <c r="AG59" s="346"/>
      <c r="AH59" s="346"/>
      <c r="AI59" s="346"/>
      <c r="AJ59" s="346"/>
      <c r="AK59" s="347"/>
      <c r="AL59" s="345"/>
      <c r="AM59" s="346"/>
      <c r="AN59" s="346"/>
      <c r="AO59" s="346"/>
      <c r="AP59" s="346"/>
      <c r="AQ59" s="346"/>
      <c r="AR59" s="347"/>
      <c r="AS59" s="270" t="s">
        <v>383</v>
      </c>
      <c r="AT59" s="271">
        <f>AS57</f>
        <v>24989.17</v>
      </c>
      <c r="AV59" s="221">
        <f>SUM(C59:W59)</f>
        <v>24989.17</v>
      </c>
      <c r="AX59" s="222"/>
    </row>
    <row r="60" spans="1:50" hidden="1" x14ac:dyDescent="0.25"/>
    <row r="61" spans="1:50" x14ac:dyDescent="0.25">
      <c r="AT61" s="221"/>
    </row>
    <row r="62" spans="1:50" x14ac:dyDescent="0.25">
      <c r="AS62" s="221"/>
    </row>
    <row r="63" spans="1:50" x14ac:dyDescent="0.25">
      <c r="AT63" s="221"/>
    </row>
  </sheetData>
  <mergeCells count="269">
    <mergeCell ref="A59:B59"/>
    <mergeCell ref="C59:I59"/>
    <mergeCell ref="J59:P59"/>
    <mergeCell ref="Q59:W59"/>
    <mergeCell ref="X59:AD59"/>
    <mergeCell ref="AE59:AK59"/>
    <mergeCell ref="AL59:AR59"/>
    <mergeCell ref="A57:A58"/>
    <mergeCell ref="B57:B58"/>
    <mergeCell ref="AS57:AT58"/>
    <mergeCell ref="C58:I58"/>
    <mergeCell ref="J58:P58"/>
    <mergeCell ref="Q58:W58"/>
    <mergeCell ref="X58:AD58"/>
    <mergeCell ref="AE58:AK58"/>
    <mergeCell ref="AL58:AR58"/>
    <mergeCell ref="A55:A56"/>
    <mergeCell ref="B55:B56"/>
    <mergeCell ref="C55:W55"/>
    <mergeCell ref="C56:I56"/>
    <mergeCell ref="J56:P56"/>
    <mergeCell ref="Q56:W56"/>
    <mergeCell ref="X56:AD56"/>
    <mergeCell ref="AE56:AK56"/>
    <mergeCell ref="AL56:AR56"/>
    <mergeCell ref="AL48:AR48"/>
    <mergeCell ref="C46:I46"/>
    <mergeCell ref="J46:P46"/>
    <mergeCell ref="Q46:W46"/>
    <mergeCell ref="X46:AD46"/>
    <mergeCell ref="AE46:AK46"/>
    <mergeCell ref="AL46:AR46"/>
    <mergeCell ref="AS45:AT46"/>
    <mergeCell ref="AS47:AT48"/>
    <mergeCell ref="A45:A46"/>
    <mergeCell ref="B45:B46"/>
    <mergeCell ref="A47:A48"/>
    <mergeCell ref="B47:B48"/>
    <mergeCell ref="C48:I48"/>
    <mergeCell ref="J48:P48"/>
    <mergeCell ref="Q48:W48"/>
    <mergeCell ref="X48:AD48"/>
    <mergeCell ref="AE48:AK48"/>
    <mergeCell ref="A41:A42"/>
    <mergeCell ref="B41:B42"/>
    <mergeCell ref="C42:I42"/>
    <mergeCell ref="J42:P42"/>
    <mergeCell ref="Q42:W42"/>
    <mergeCell ref="X42:AD42"/>
    <mergeCell ref="AE42:AK42"/>
    <mergeCell ref="AL42:AR42"/>
    <mergeCell ref="A43:A44"/>
    <mergeCell ref="B43:B44"/>
    <mergeCell ref="C44:I44"/>
    <mergeCell ref="J44:P44"/>
    <mergeCell ref="Q44:W44"/>
    <mergeCell ref="X44:AD44"/>
    <mergeCell ref="AE44:AK44"/>
    <mergeCell ref="AL44:AR44"/>
    <mergeCell ref="A37:A38"/>
    <mergeCell ref="B37:B38"/>
    <mergeCell ref="C38:I38"/>
    <mergeCell ref="J38:P38"/>
    <mergeCell ref="Q38:W38"/>
    <mergeCell ref="X38:AD38"/>
    <mergeCell ref="AE38:AK38"/>
    <mergeCell ref="AL38:AR38"/>
    <mergeCell ref="A39:A40"/>
    <mergeCell ref="B39:B40"/>
    <mergeCell ref="C40:I40"/>
    <mergeCell ref="J40:P40"/>
    <mergeCell ref="Q40:W40"/>
    <mergeCell ref="X40:AD40"/>
    <mergeCell ref="AE40:AK40"/>
    <mergeCell ref="AL40:AR40"/>
    <mergeCell ref="X34:AD34"/>
    <mergeCell ref="AE34:AK34"/>
    <mergeCell ref="AL34:AR34"/>
    <mergeCell ref="A35:A36"/>
    <mergeCell ref="B35:B36"/>
    <mergeCell ref="C36:I36"/>
    <mergeCell ref="J36:P36"/>
    <mergeCell ref="Q36:W36"/>
    <mergeCell ref="X36:AD36"/>
    <mergeCell ref="AE36:AK36"/>
    <mergeCell ref="AL36:AR36"/>
    <mergeCell ref="AL30:AR30"/>
    <mergeCell ref="A31:A32"/>
    <mergeCell ref="B31:B32"/>
    <mergeCell ref="C32:I32"/>
    <mergeCell ref="J32:P32"/>
    <mergeCell ref="Q32:W32"/>
    <mergeCell ref="X32:AD32"/>
    <mergeCell ref="AE32:AK32"/>
    <mergeCell ref="AL32:AR32"/>
    <mergeCell ref="AL52:AR52"/>
    <mergeCell ref="AE52:AK52"/>
    <mergeCell ref="B21:B22"/>
    <mergeCell ref="C22:I22"/>
    <mergeCell ref="J22:P22"/>
    <mergeCell ref="Q22:W22"/>
    <mergeCell ref="X22:AD22"/>
    <mergeCell ref="AE22:AK22"/>
    <mergeCell ref="AL22:AR22"/>
    <mergeCell ref="B23:B24"/>
    <mergeCell ref="C24:I24"/>
    <mergeCell ref="J24:P24"/>
    <mergeCell ref="Q24:W24"/>
    <mergeCell ref="X24:AD24"/>
    <mergeCell ref="AE24:AK24"/>
    <mergeCell ref="AL24:AR24"/>
    <mergeCell ref="X51:AD51"/>
    <mergeCell ref="A52:B52"/>
    <mergeCell ref="C52:I52"/>
    <mergeCell ref="J52:P52"/>
    <mergeCell ref="Q52:W52"/>
    <mergeCell ref="X52:AD52"/>
    <mergeCell ref="A25:A26"/>
    <mergeCell ref="B25:B26"/>
    <mergeCell ref="AL18:AR18"/>
    <mergeCell ref="AL49:AR49"/>
    <mergeCell ref="AL51:AR51"/>
    <mergeCell ref="C20:I20"/>
    <mergeCell ref="J20:P20"/>
    <mergeCell ref="Q20:W20"/>
    <mergeCell ref="X20:AD20"/>
    <mergeCell ref="AE20:AK20"/>
    <mergeCell ref="AL20:AR20"/>
    <mergeCell ref="C26:I26"/>
    <mergeCell ref="J26:P26"/>
    <mergeCell ref="Q26:W26"/>
    <mergeCell ref="X26:AD26"/>
    <mergeCell ref="AE26:AK26"/>
    <mergeCell ref="AL26:AR26"/>
    <mergeCell ref="C28:I28"/>
    <mergeCell ref="J28:P28"/>
    <mergeCell ref="Q28:W28"/>
    <mergeCell ref="X28:AD28"/>
    <mergeCell ref="AE28:AK28"/>
    <mergeCell ref="AL28:AR28"/>
    <mergeCell ref="C30:I30"/>
    <mergeCell ref="J30:P30"/>
    <mergeCell ref="Q30:W30"/>
    <mergeCell ref="A17:A18"/>
    <mergeCell ref="B17:B18"/>
    <mergeCell ref="A19:A20"/>
    <mergeCell ref="B19:B20"/>
    <mergeCell ref="A21:A22"/>
    <mergeCell ref="AE49:AK49"/>
    <mergeCell ref="AE51:AK51"/>
    <mergeCell ref="C18:I18"/>
    <mergeCell ref="J18:P18"/>
    <mergeCell ref="Q18:W18"/>
    <mergeCell ref="X18:AD18"/>
    <mergeCell ref="AE18:AK18"/>
    <mergeCell ref="A23:A24"/>
    <mergeCell ref="A27:A28"/>
    <mergeCell ref="B27:B28"/>
    <mergeCell ref="A29:A30"/>
    <mergeCell ref="B29:B30"/>
    <mergeCell ref="X30:AD30"/>
    <mergeCell ref="AE30:AK30"/>
    <mergeCell ref="A33:A34"/>
    <mergeCell ref="B33:B34"/>
    <mergeCell ref="C34:I34"/>
    <mergeCell ref="J34:P34"/>
    <mergeCell ref="Q34:W34"/>
    <mergeCell ref="A49:B49"/>
    <mergeCell ref="C49:I49"/>
    <mergeCell ref="J49:P49"/>
    <mergeCell ref="Q49:W49"/>
    <mergeCell ref="X49:AD49"/>
    <mergeCell ref="A51:B51"/>
    <mergeCell ref="C51:I51"/>
    <mergeCell ref="J51:P51"/>
    <mergeCell ref="Q51:W51"/>
    <mergeCell ref="A50:B50"/>
    <mergeCell ref="C50:I50"/>
    <mergeCell ref="J50:P50"/>
    <mergeCell ref="Q50:W50"/>
    <mergeCell ref="X50:AD50"/>
    <mergeCell ref="AL12:AR12"/>
    <mergeCell ref="C16:I16"/>
    <mergeCell ref="J16:P16"/>
    <mergeCell ref="Q16:W16"/>
    <mergeCell ref="X16:AD16"/>
    <mergeCell ref="AE16:AK16"/>
    <mergeCell ref="AL16:AR16"/>
    <mergeCell ref="A13:A14"/>
    <mergeCell ref="B13:B14"/>
    <mergeCell ref="C14:I14"/>
    <mergeCell ref="J14:P14"/>
    <mergeCell ref="Q14:W14"/>
    <mergeCell ref="X14:AD14"/>
    <mergeCell ref="AE14:AK14"/>
    <mergeCell ref="AL14:AR14"/>
    <mergeCell ref="A15:A16"/>
    <mergeCell ref="B15:B16"/>
    <mergeCell ref="A11:A12"/>
    <mergeCell ref="B11:B12"/>
    <mergeCell ref="C12:I12"/>
    <mergeCell ref="J12:P12"/>
    <mergeCell ref="Q12:W12"/>
    <mergeCell ref="X12:AD12"/>
    <mergeCell ref="AE12:AK12"/>
    <mergeCell ref="A9:A10"/>
    <mergeCell ref="B9:B10"/>
    <mergeCell ref="C10:I10"/>
    <mergeCell ref="J10:P10"/>
    <mergeCell ref="Q10:W10"/>
    <mergeCell ref="X10:AD10"/>
    <mergeCell ref="AE10:AK10"/>
    <mergeCell ref="A1:A2"/>
    <mergeCell ref="B1:B2"/>
    <mergeCell ref="C1:W1"/>
    <mergeCell ref="C2:I2"/>
    <mergeCell ref="J2:P2"/>
    <mergeCell ref="Q2:W2"/>
    <mergeCell ref="X2:AD2"/>
    <mergeCell ref="AE2:AK2"/>
    <mergeCell ref="AL2:AR2"/>
    <mergeCell ref="A3:A4"/>
    <mergeCell ref="B3:B4"/>
    <mergeCell ref="C4:I4"/>
    <mergeCell ref="J4:P4"/>
    <mergeCell ref="Q4:W4"/>
    <mergeCell ref="X4:AD4"/>
    <mergeCell ref="AE4:AK4"/>
    <mergeCell ref="AL4:AR4"/>
    <mergeCell ref="A7:A8"/>
    <mergeCell ref="B7:B8"/>
    <mergeCell ref="C8:I8"/>
    <mergeCell ref="J8:P8"/>
    <mergeCell ref="Q8:W8"/>
    <mergeCell ref="X8:AD8"/>
    <mergeCell ref="AE8:AK8"/>
    <mergeCell ref="A5:A6"/>
    <mergeCell ref="B5:B6"/>
    <mergeCell ref="C6:I6"/>
    <mergeCell ref="J6:P6"/>
    <mergeCell ref="Q6:W6"/>
    <mergeCell ref="X6:AD6"/>
    <mergeCell ref="AE6:AK6"/>
    <mergeCell ref="AL6:AR6"/>
    <mergeCell ref="AL8:AR8"/>
    <mergeCell ref="AE50:AK50"/>
    <mergeCell ref="AL50:AR50"/>
    <mergeCell ref="AS3:AT4"/>
    <mergeCell ref="AS5:AT6"/>
    <mergeCell ref="AS7:AT8"/>
    <mergeCell ref="AS9:AT10"/>
    <mergeCell ref="AS11:AT12"/>
    <mergeCell ref="AS13:AT14"/>
    <mergeCell ref="AS15:AT16"/>
    <mergeCell ref="AS17:AT18"/>
    <mergeCell ref="AS19:AT20"/>
    <mergeCell ref="AS21:AT22"/>
    <mergeCell ref="AS23:AT24"/>
    <mergeCell ref="AS25:AT26"/>
    <mergeCell ref="AS27:AT28"/>
    <mergeCell ref="AS29:AT30"/>
    <mergeCell ref="AS31:AT32"/>
    <mergeCell ref="AS33:AT34"/>
    <mergeCell ref="AS35:AT36"/>
    <mergeCell ref="AS37:AT38"/>
    <mergeCell ref="AS39:AT40"/>
    <mergeCell ref="AS41:AT42"/>
    <mergeCell ref="AS43:AT44"/>
    <mergeCell ref="AL10:AR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verticalDpi="0" r:id="rId1"/>
  <headerFooter>
    <oddHeader>&amp;LBOLETIN DE CUSTOS CPOS 172 MAR/18&amp;CPARQUE ESTADUAL ILHA ANCHIETA
TRILHA DA PEDRA DO NAVIO
TRILHA DO SACO GRANDE
TRILHA UNIVERSAL&amp;RCRONOGRAMA FÍSICO FINANCEIRO</oddHeader>
  </headerFooter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Valor por OC</vt:lpstr>
      <vt:lpstr>Valores totais</vt:lpstr>
      <vt:lpstr>Plan3</vt:lpstr>
      <vt:lpstr>Plan1</vt:lpstr>
      <vt:lpstr>Plan1!Area_de_impressao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Leopardi Marianno G Vasconcel</dc:creator>
  <cp:lastModifiedBy>Olivia Leopardi</cp:lastModifiedBy>
  <cp:lastPrinted>2018-06-25T14:38:39Z</cp:lastPrinted>
  <dcterms:created xsi:type="dcterms:W3CDTF">2018-06-13T18:13:17Z</dcterms:created>
  <dcterms:modified xsi:type="dcterms:W3CDTF">2018-07-23T21:00:08Z</dcterms:modified>
</cp:coreProperties>
</file>