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8\TOMADA DE PREÇOS\FF\215-18 - PORTAL DE CONTROLE DE ACESSO PE NASCENTES DO PARANAPANEMA\Penap\"/>
    </mc:Choice>
  </mc:AlternateContent>
  <bookViews>
    <workbookView xWindow="10515" yWindow="60" windowWidth="10020" windowHeight="10845" tabRatio="746" firstSheet="3"/>
  </bookViews>
  <sheets>
    <sheet name="Cronograma" sheetId="8" r:id="rId1"/>
    <sheet name="Implantação" sheetId="22" r:id="rId2"/>
    <sheet name="Est. Concreto" sheetId="16" r:id="rId3"/>
    <sheet name="Est. Madeira" sheetId="27" r:id="rId4"/>
    <sheet name="Arquitetura" sheetId="10" r:id="rId5"/>
    <sheet name="Inst. Hidraúlica" sheetId="17" r:id="rId6"/>
    <sheet name="Inst. Sanitárias" sheetId="18" r:id="rId7"/>
    <sheet name="Inst. elétricas" sheetId="19" r:id="rId8"/>
    <sheet name="Sist. Águas Pluviais" sheetId="20" r:id="rId9"/>
    <sheet name="Paisagismo" sheetId="23" r:id="rId10"/>
  </sheets>
  <definedNames>
    <definedName name="_xlnm.Print_Area" localSheetId="4">Arquitetura!$A$1:$I$83</definedName>
    <definedName name="_xlnm.Print_Area" localSheetId="0">Cronograma!$A$1:$T$20</definedName>
    <definedName name="_xlnm.Print_Area" localSheetId="2">'Est. Concreto'!$A$1:$I$39</definedName>
    <definedName name="_xlnm.Print_Area" localSheetId="3">'Est. Madeira'!$A$1:$I$29</definedName>
    <definedName name="_xlnm.Print_Area" localSheetId="1">Implantação!$A$1:$I$17</definedName>
    <definedName name="_xlnm.Print_Area" localSheetId="7">'Inst. elétricas'!$A$1:$I$67</definedName>
    <definedName name="_xlnm.Print_Area" localSheetId="5">'Inst. Hidraúlica'!$A$1:$I$33</definedName>
    <definedName name="_xlnm.Print_Area" localSheetId="6">'Inst. Sanitárias'!$A$1:$I$29</definedName>
    <definedName name="_xlnm.Print_Area" localSheetId="9">Paisagismo!$A$1:$I$13</definedName>
    <definedName name="_xlnm.Print_Area" localSheetId="8">'Sist. Águas Pluviais'!$A$1:$I$19</definedName>
    <definedName name="_xlnm.Print_Titles" localSheetId="4">Arquitetura!$1:$1</definedName>
    <definedName name="_xlnm.Print_Titles" localSheetId="0">Cronograma!$1:$2</definedName>
    <definedName name="_xlnm.Print_Titles" localSheetId="2">'Est. Concreto'!$1:$1</definedName>
    <definedName name="_xlnm.Print_Titles" localSheetId="3">'Est. Madeira'!$1:$1</definedName>
    <definedName name="_xlnm.Print_Titles" localSheetId="1">Implantação!$1:$1</definedName>
    <definedName name="_xlnm.Print_Titles" localSheetId="7">'Inst. elétricas'!$1:$2</definedName>
    <definedName name="_xlnm.Print_Titles" localSheetId="5">'Inst. Hidraúlica'!$1:$1</definedName>
    <definedName name="_xlnm.Print_Titles" localSheetId="6">'Inst. Sanitárias'!$1:$2</definedName>
    <definedName name="_xlnm.Print_Titles" localSheetId="9">Paisagismo!$1:$1</definedName>
    <definedName name="_xlnm.Print_Titles" localSheetId="8">'Sist. Águas Pluviais'!$1:$1</definedName>
  </definedNames>
  <calcPr calcId="152511" calcMode="manual"/>
</workbook>
</file>

<file path=xl/calcChain.xml><?xml version="1.0" encoding="utf-8"?>
<calcChain xmlns="http://schemas.openxmlformats.org/spreadsheetml/2006/main">
  <c r="I14" i="16" l="1"/>
  <c r="I13" i="16"/>
  <c r="I12" i="16"/>
  <c r="C19" i="22"/>
  <c r="C19" i="20"/>
  <c r="C19" i="23"/>
  <c r="I10" i="22"/>
  <c r="H61" i="10" l="1"/>
  <c r="I61" i="10" s="1"/>
  <c r="I58" i="19"/>
  <c r="I59" i="19"/>
  <c r="H26" i="19"/>
  <c r="I63" i="19" l="1"/>
  <c r="I62" i="19"/>
  <c r="I55" i="19"/>
  <c r="I56" i="19"/>
  <c r="I57" i="19"/>
  <c r="I54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39" i="19"/>
  <c r="I34" i="19"/>
  <c r="I35" i="19"/>
  <c r="I36" i="19"/>
  <c r="I33" i="19"/>
  <c r="I30" i="19"/>
  <c r="I22" i="19"/>
  <c r="I23" i="19"/>
  <c r="I24" i="19"/>
  <c r="I25" i="19"/>
  <c r="I26" i="19"/>
  <c r="I27" i="19"/>
  <c r="I21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3" i="19"/>
  <c r="I47" i="10"/>
  <c r="I53" i="19" l="1"/>
  <c r="H43" i="10"/>
  <c r="I43" i="10" s="1"/>
  <c r="H42" i="10"/>
  <c r="I42" i="10" s="1"/>
  <c r="I69" i="10"/>
  <c r="H22" i="10" l="1"/>
  <c r="I22" i="10" s="1"/>
  <c r="E18" i="10"/>
  <c r="I13" i="10"/>
  <c r="I61" i="19" l="1"/>
  <c r="I38" i="19"/>
  <c r="I32" i="19"/>
  <c r="I29" i="19"/>
  <c r="I20" i="19"/>
  <c r="I2" i="19"/>
  <c r="I18" i="18"/>
  <c r="I22" i="17"/>
  <c r="I16" i="10"/>
  <c r="H25" i="16"/>
  <c r="H26" i="16"/>
  <c r="H27" i="16"/>
  <c r="H28" i="16"/>
  <c r="H29" i="16"/>
  <c r="H30" i="16"/>
  <c r="H31" i="16"/>
  <c r="H32" i="16"/>
  <c r="H33" i="16"/>
  <c r="H24" i="16"/>
  <c r="I65" i="19" l="1"/>
  <c r="I34" i="16"/>
  <c r="I19" i="10"/>
  <c r="G31" i="8" l="1"/>
  <c r="I66" i="19"/>
  <c r="I67" i="19" s="1"/>
  <c r="S11" i="8"/>
  <c r="M11" i="8" l="1"/>
  <c r="O11" i="8"/>
  <c r="I6" i="22"/>
  <c r="I4" i="22"/>
  <c r="I5" i="22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V11" i="8" l="1"/>
  <c r="I9" i="16"/>
  <c r="I7" i="16"/>
  <c r="I5" i="23"/>
  <c r="I4" i="23"/>
  <c r="I15" i="20"/>
  <c r="I14" i="20" s="1"/>
  <c r="I12" i="20"/>
  <c r="I11" i="20" s="1"/>
  <c r="I9" i="20"/>
  <c r="I8" i="20" s="1"/>
  <c r="I6" i="20"/>
  <c r="I5" i="20" s="1"/>
  <c r="I5" i="18"/>
  <c r="I4" i="18"/>
  <c r="I17" i="17"/>
  <c r="I16" i="17"/>
  <c r="I10" i="17"/>
  <c r="I9" i="17"/>
  <c r="I8" i="17"/>
  <c r="I7" i="17"/>
  <c r="I6" i="17"/>
  <c r="I5" i="17"/>
  <c r="I4" i="17"/>
  <c r="I74" i="10"/>
  <c r="I73" i="10"/>
  <c r="I72" i="10"/>
  <c r="I71" i="10"/>
  <c r="I68" i="10"/>
  <c r="I58" i="10"/>
  <c r="I57" i="10"/>
  <c r="I56" i="10"/>
  <c r="I55" i="10"/>
  <c r="I54" i="10"/>
  <c r="I53" i="10"/>
  <c r="I52" i="10"/>
  <c r="I51" i="10"/>
  <c r="I18" i="10"/>
  <c r="I17" i="10"/>
  <c r="I12" i="10"/>
  <c r="I11" i="10"/>
  <c r="I10" i="10"/>
  <c r="I35" i="16"/>
  <c r="I13" i="22"/>
  <c r="I12" i="22"/>
  <c r="I11" i="22"/>
  <c r="I9" i="22"/>
  <c r="I8" i="22"/>
  <c r="I7" i="22"/>
  <c r="I9" i="23"/>
  <c r="I8" i="23" s="1"/>
  <c r="I3" i="23"/>
  <c r="I3" i="20"/>
  <c r="I2" i="20" s="1"/>
  <c r="I3" i="18"/>
  <c r="I9" i="18"/>
  <c r="I8" i="18"/>
  <c r="I16" i="18"/>
  <c r="I15" i="18"/>
  <c r="I14" i="18"/>
  <c r="I13" i="18" s="1"/>
  <c r="F12" i="17"/>
  <c r="H12" i="17" s="1"/>
  <c r="I12" i="17" s="1"/>
  <c r="F11" i="17"/>
  <c r="I3" i="17"/>
  <c r="I79" i="10"/>
  <c r="I78" i="10"/>
  <c r="I77" i="10"/>
  <c r="I67" i="10"/>
  <c r="I63" i="10"/>
  <c r="H59" i="10"/>
  <c r="I59" i="10" s="1"/>
  <c r="I50" i="10"/>
  <c r="I46" i="10"/>
  <c r="I45" i="10"/>
  <c r="H36" i="10"/>
  <c r="I36" i="10" s="1"/>
  <c r="I35" i="10"/>
  <c r="I34" i="10"/>
  <c r="I30" i="10"/>
  <c r="I29" i="10"/>
  <c r="I28" i="10"/>
  <c r="I25" i="10"/>
  <c r="I24" i="10" s="1"/>
  <c r="I33" i="16"/>
  <c r="I32" i="16"/>
  <c r="I31" i="16"/>
  <c r="I30" i="16"/>
  <c r="I29" i="16"/>
  <c r="I28" i="16"/>
  <c r="I27" i="16"/>
  <c r="I26" i="16"/>
  <c r="I25" i="16"/>
  <c r="H23" i="27"/>
  <c r="I23" i="27" s="1"/>
  <c r="H24" i="27"/>
  <c r="I24" i="27" s="1"/>
  <c r="H25" i="27"/>
  <c r="I25" i="27" s="1"/>
  <c r="H10" i="18"/>
  <c r="I10" i="18" s="1"/>
  <c r="H60" i="10"/>
  <c r="I60" i="10" s="1"/>
  <c r="H6" i="23"/>
  <c r="I6" i="23" s="1"/>
  <c r="H13" i="20"/>
  <c r="I13" i="20" s="1"/>
  <c r="H11" i="18"/>
  <c r="I11" i="18" s="1"/>
  <c r="H12" i="18"/>
  <c r="H17" i="18"/>
  <c r="I17" i="18" s="1"/>
  <c r="I15" i="17"/>
  <c r="H18" i="17"/>
  <c r="I18" i="17" s="1"/>
  <c r="H19" i="17"/>
  <c r="I19" i="17" s="1"/>
  <c r="H20" i="17"/>
  <c r="I20" i="17" s="1"/>
  <c r="H11" i="17"/>
  <c r="I11" i="17" s="1"/>
  <c r="H7" i="23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6" i="20"/>
  <c r="I16" i="20" s="1"/>
  <c r="H10" i="20"/>
  <c r="H4" i="20"/>
  <c r="H6" i="18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0" i="17"/>
  <c r="H13" i="17"/>
  <c r="H20" i="10"/>
  <c r="I20" i="10" s="1"/>
  <c r="H21" i="10"/>
  <c r="I21" i="10" s="1"/>
  <c r="H38" i="10"/>
  <c r="I38" i="10" s="1"/>
  <c r="H39" i="10"/>
  <c r="I39" i="10" s="1"/>
  <c r="H40" i="10"/>
  <c r="I40" i="10" s="1"/>
  <c r="H41" i="10"/>
  <c r="I41" i="10" s="1"/>
  <c r="I9" i="10"/>
  <c r="I3" i="16"/>
  <c r="I4" i="16"/>
  <c r="I8" i="16"/>
  <c r="I17" i="16"/>
  <c r="I18" i="16"/>
  <c r="I21" i="16"/>
  <c r="I20" i="16" s="1"/>
  <c r="I22" i="16"/>
  <c r="I5" i="10"/>
  <c r="I6" i="10"/>
  <c r="I4" i="10"/>
  <c r="I3" i="22"/>
  <c r="I17" i="20" l="1"/>
  <c r="I2" i="18"/>
  <c r="I81" i="10"/>
  <c r="I82" i="10" s="1"/>
  <c r="I27" i="27"/>
  <c r="I28" i="27" s="1"/>
  <c r="I49" i="10"/>
  <c r="I32" i="10"/>
  <c r="S12" i="8" s="1"/>
  <c r="I15" i="10"/>
  <c r="I2" i="10"/>
  <c r="S6" i="8" s="1"/>
  <c r="I11" i="16"/>
  <c r="I14" i="17"/>
  <c r="I6" i="16"/>
  <c r="I16" i="16"/>
  <c r="I2" i="16"/>
  <c r="I2" i="17"/>
  <c r="I31" i="17" s="1"/>
  <c r="I32" i="17" s="1"/>
  <c r="I7" i="18"/>
  <c r="I27" i="18" s="1"/>
  <c r="I2" i="23"/>
  <c r="I11" i="23" s="1"/>
  <c r="I65" i="10"/>
  <c r="I62" i="10"/>
  <c r="I76" i="10"/>
  <c r="I27" i="10"/>
  <c r="S8" i="8" s="1"/>
  <c r="I8" i="10"/>
  <c r="I23" i="16"/>
  <c r="I15" i="22"/>
  <c r="G30" i="8" l="1"/>
  <c r="I28" i="18"/>
  <c r="I29" i="18" s="1"/>
  <c r="G33" i="8"/>
  <c r="I12" i="23"/>
  <c r="G32" i="8"/>
  <c r="I18" i="20"/>
  <c r="I19" i="20" s="1"/>
  <c r="G25" i="8"/>
  <c r="I16" i="22"/>
  <c r="G27" i="8"/>
  <c r="I29" i="27"/>
  <c r="S5" i="8"/>
  <c r="I13" i="23"/>
  <c r="P13" i="8"/>
  <c r="V13" i="8" s="1"/>
  <c r="S15" i="8"/>
  <c r="O15" i="8" s="1"/>
  <c r="V15" i="8" s="1"/>
  <c r="G29" i="8"/>
  <c r="I33" i="17"/>
  <c r="I37" i="16"/>
  <c r="G28" i="8"/>
  <c r="S14" i="8"/>
  <c r="P14" i="8" s="1"/>
  <c r="V14" i="8" s="1"/>
  <c r="M8" i="8"/>
  <c r="V8" i="8" s="1"/>
  <c r="H6" i="8"/>
  <c r="K6" i="8"/>
  <c r="O12" i="8"/>
  <c r="K12" i="8"/>
  <c r="S3" i="8"/>
  <c r="S9" i="8"/>
  <c r="L9" i="8" s="1"/>
  <c r="V9" i="8" s="1"/>
  <c r="I17" i="22"/>
  <c r="G26" i="8" l="1"/>
  <c r="G34" i="8" s="1"/>
  <c r="I38" i="16"/>
  <c r="I39" i="16" s="1"/>
  <c r="I83" i="10"/>
  <c r="S10" i="8"/>
  <c r="O10" i="8" s="1"/>
  <c r="V12" i="8"/>
  <c r="G5" i="8"/>
  <c r="K5" i="8"/>
  <c r="K7" i="8"/>
  <c r="V7" i="8" s="1"/>
  <c r="C3" i="8"/>
  <c r="V6" i="8"/>
  <c r="S4" i="8"/>
  <c r="G4" i="8" s="1"/>
  <c r="S16" i="8"/>
  <c r="P16" i="8" s="1"/>
  <c r="V16" i="8" s="1"/>
  <c r="K10" i="8" l="1"/>
  <c r="V10" i="8" s="1"/>
  <c r="V5" i="8"/>
  <c r="C18" i="8"/>
  <c r="C19" i="8" s="1"/>
  <c r="G18" i="8"/>
  <c r="G19" i="8" s="1"/>
  <c r="V3" i="8"/>
  <c r="O18" i="8"/>
  <c r="S18" i="8"/>
  <c r="S19" i="8" s="1"/>
  <c r="O19" i="8" l="1"/>
  <c r="O20" i="8" s="1"/>
  <c r="K18" i="8"/>
  <c r="T6" i="8"/>
  <c r="T9" i="8"/>
  <c r="T5" i="8"/>
  <c r="T4" i="8"/>
  <c r="T3" i="8"/>
  <c r="T15" i="8"/>
  <c r="T13" i="8"/>
  <c r="T16" i="8"/>
  <c r="T14" i="8"/>
  <c r="V4" i="8"/>
  <c r="S20" i="8"/>
  <c r="T11" i="8"/>
  <c r="T12" i="8"/>
  <c r="T8" i="8"/>
  <c r="T7" i="8"/>
  <c r="T10" i="8"/>
  <c r="G20" i="8"/>
  <c r="K19" i="8" l="1"/>
  <c r="K20" i="8" s="1"/>
  <c r="V18" i="8"/>
  <c r="T18" i="8"/>
  <c r="C20" i="8"/>
  <c r="V19" i="8" l="1"/>
  <c r="V20" i="8"/>
</calcChain>
</file>

<file path=xl/sharedStrings.xml><?xml version="1.0" encoding="utf-8"?>
<sst xmlns="http://schemas.openxmlformats.org/spreadsheetml/2006/main" count="1025" uniqueCount="567">
  <si>
    <t>1.1</t>
  </si>
  <si>
    <t xml:space="preserve"> </t>
  </si>
  <si>
    <t>vb</t>
  </si>
  <si>
    <t>m²</t>
  </si>
  <si>
    <t>3.1</t>
  </si>
  <si>
    <t>m³</t>
  </si>
  <si>
    <t>5.1</t>
  </si>
  <si>
    <t>5.2</t>
  </si>
  <si>
    <t>un</t>
  </si>
  <si>
    <t>m</t>
  </si>
  <si>
    <t>6.1</t>
  </si>
  <si>
    <t>6.3</t>
  </si>
  <si>
    <t>7.1</t>
  </si>
  <si>
    <t>8.1</t>
  </si>
  <si>
    <t>11.1</t>
  </si>
  <si>
    <t>LIMPEZA FINAL DA OBRA</t>
  </si>
  <si>
    <t>2.1</t>
  </si>
  <si>
    <t>2.2</t>
  </si>
  <si>
    <t>2.3</t>
  </si>
  <si>
    <t>kg</t>
  </si>
  <si>
    <t>1.3</t>
  </si>
  <si>
    <t>1.2</t>
  </si>
  <si>
    <t>6.2</t>
  </si>
  <si>
    <t>TOTAL</t>
  </si>
  <si>
    <t>Custo por etapa</t>
  </si>
  <si>
    <t xml:space="preserve">m² </t>
  </si>
  <si>
    <t>4.1</t>
  </si>
  <si>
    <t>11.2</t>
  </si>
  <si>
    <t>Limpeza complementar de pisos, com produtos químicos</t>
  </si>
  <si>
    <t>Limpeza de vidros</t>
  </si>
  <si>
    <t>3.2</t>
  </si>
  <si>
    <t>4.2</t>
  </si>
  <si>
    <t>Alvenaria de embasamento em bloco de concreto com 19 cm</t>
  </si>
  <si>
    <t xml:space="preserve">Locação da obra </t>
  </si>
  <si>
    <t>Pintura com stain em Janelas, portas, batentes e guarnições</t>
  </si>
  <si>
    <t>3.3</t>
  </si>
  <si>
    <t>Concreto Estrutural preparado em betoneira fck = 20 MPa</t>
  </si>
  <si>
    <t>Início de obra</t>
  </si>
  <si>
    <t>1.4</t>
  </si>
  <si>
    <t>1.6</t>
  </si>
  <si>
    <t>Tubulação de PVC rígido marrom inclusive conexões diâm. 32mm</t>
  </si>
  <si>
    <t>diâmetro 10 mm - CA 50</t>
  </si>
  <si>
    <t>1.7</t>
  </si>
  <si>
    <t>6.4</t>
  </si>
  <si>
    <t>6.5</t>
  </si>
  <si>
    <t>Escavação e carga mecanizada  em solo em jazida em campo aberto - 1ª categoria</t>
  </si>
  <si>
    <t>1.8</t>
  </si>
  <si>
    <t>diâmetro 6.3 mm - CA 50</t>
  </si>
  <si>
    <t>diâmetro 8,0 mm - CA 50</t>
  </si>
  <si>
    <t>Bacia com caixa acoplada branca</t>
  </si>
  <si>
    <t>Bancada em granito Amar. Arabesco Banho c/ frontão</t>
  </si>
  <si>
    <t>Bancada em granito Ama. Arabesco Copa c/ frontão</t>
  </si>
  <si>
    <t>Cuba pequena em aço inox 46x30x14 cm</t>
  </si>
  <si>
    <t>2.4</t>
  </si>
  <si>
    <t>Coluna principal Portal D/40 d/32 Comp/8m</t>
  </si>
  <si>
    <t>Coluna reforço D/40 d/38 Comp/2,5m</t>
  </si>
  <si>
    <t>Trave principal Portal D/38 d/18 Comp/13m</t>
  </si>
  <si>
    <t>Diagonal 01 D/28 d/21,5 Comp/7m</t>
  </si>
  <si>
    <t>Diagonal 02 D/28 d/25,5 Comp/3,5m</t>
  </si>
  <si>
    <t>Diagonal 04 D/28 d/23,5 Comp/5m</t>
  </si>
  <si>
    <t>Diagonal 03 D/28 d/26,5 Comp/2,5m</t>
  </si>
  <si>
    <t>Calço/reforço interno das traves D/38 d/37,5 comp/1m</t>
  </si>
  <si>
    <t>Calço/reforço diag.D/28 d/26 comp/2m</t>
  </si>
  <si>
    <t>Pérgolas D/29 d/21 comp/9m</t>
  </si>
  <si>
    <t>Colunas 01 guarita D/38 d/32,5 comp/5,5m</t>
  </si>
  <si>
    <t>Colunas 02 guarita D/38 d/34 comp/4m</t>
  </si>
  <si>
    <t>Caibros guarita D/21,5 d/14 comp/8m</t>
  </si>
  <si>
    <t>Coluna para sinalizador D/21,5 d/14 comp/2m</t>
  </si>
  <si>
    <t>Alvenaria</t>
  </si>
  <si>
    <t>Revestimento</t>
  </si>
  <si>
    <t>Forro</t>
  </si>
  <si>
    <t>Cobertura</t>
  </si>
  <si>
    <t>Concreto estrutural</t>
  </si>
  <si>
    <t>Fôrma</t>
  </si>
  <si>
    <t>1.5</t>
  </si>
  <si>
    <t>1.9</t>
  </si>
  <si>
    <t>Parafuso passante completo d=1" X1000mm</t>
  </si>
  <si>
    <t>Parafuso passante completo d=3/4" X1000mm</t>
  </si>
  <si>
    <t>Parafuso passante completo d=3/4" X1300mm</t>
  </si>
  <si>
    <t>Bolt M12x200mm</t>
  </si>
  <si>
    <t>Triedro de base 12,5mmX10mmX10mm</t>
  </si>
  <si>
    <t>Triedro de base 10mmX6mmX6mm</t>
  </si>
  <si>
    <t>1.10</t>
  </si>
  <si>
    <t>1.11</t>
  </si>
  <si>
    <t>1.12</t>
  </si>
  <si>
    <t>1.13</t>
  </si>
  <si>
    <t>1.14</t>
  </si>
  <si>
    <t>Pintura</t>
  </si>
  <si>
    <t>Equipamentos</t>
  </si>
  <si>
    <t>Escavação da vala de drenagem em solo até 50cm de profundidade</t>
  </si>
  <si>
    <t>3.6</t>
  </si>
  <si>
    <t>3.7</t>
  </si>
  <si>
    <t>3.8</t>
  </si>
  <si>
    <t>6.6</t>
  </si>
  <si>
    <t>6.7</t>
  </si>
  <si>
    <t>6.8</t>
  </si>
  <si>
    <t>Parafuso passante completo d=1" X1500mm</t>
  </si>
  <si>
    <t>Parafuso passante completo d=16mm X365mm</t>
  </si>
  <si>
    <t>Terças D/50 d/20 Comp/3,5m</t>
  </si>
  <si>
    <t>Ripas 5 x 2,5cm (Ripão)</t>
  </si>
  <si>
    <t>Sarrafo</t>
  </si>
  <si>
    <t>Piso caixa d'água</t>
  </si>
  <si>
    <t>Aluguel caminhão Munck período de 37 dias</t>
  </si>
  <si>
    <t>1.15</t>
  </si>
  <si>
    <t>1.16</t>
  </si>
  <si>
    <t>1.17</t>
  </si>
  <si>
    <t>1.18</t>
  </si>
  <si>
    <t>1.19</t>
  </si>
  <si>
    <t>1.20</t>
  </si>
  <si>
    <t>1.21</t>
  </si>
  <si>
    <t>cj</t>
  </si>
  <si>
    <t>6.9</t>
  </si>
  <si>
    <t>6.10</t>
  </si>
  <si>
    <t>Viga serrada 6 x 16</t>
  </si>
  <si>
    <t>unid</t>
  </si>
  <si>
    <t>Remoção de entulho com caçamba metálica, independente da distância do local de despejo, inclusive carga e descarga</t>
  </si>
  <si>
    <t>hora</t>
  </si>
  <si>
    <t>dia</t>
  </si>
  <si>
    <t>Vidros</t>
  </si>
  <si>
    <t>Vidro temperado incolor 10 mm</t>
  </si>
  <si>
    <t>Movimento de terra</t>
  </si>
  <si>
    <t>Reaterro manual sem controle de compactação, com apiloamento</t>
  </si>
  <si>
    <t>Armaduras de aço  CA 50</t>
  </si>
  <si>
    <t>Concreto magro mín 200kg cim/m³</t>
  </si>
  <si>
    <t xml:space="preserve">Lançamento e adensamento de concreto em fundação </t>
  </si>
  <si>
    <t>Alvenaria de embasamento / Impermeabilização</t>
  </si>
  <si>
    <t>Impermeabilização do embasamento com hidrófugo e tinta betuminosa</t>
  </si>
  <si>
    <t>Fôrma em madeira comum para fundação</t>
  </si>
  <si>
    <t>Ligaçõe Metálicas</t>
  </si>
  <si>
    <t>br</t>
  </si>
  <si>
    <t>Serralheiro</t>
  </si>
  <si>
    <t>Ajudante</t>
  </si>
  <si>
    <t>6.11</t>
  </si>
  <si>
    <t>6.12</t>
  </si>
  <si>
    <t>1.22</t>
  </si>
  <si>
    <t>1.23</t>
  </si>
  <si>
    <t>Mão-de-Obra de carpintaria - carpinteiros</t>
  </si>
  <si>
    <t>Mão-de-Obra de carpintaria - ajudantes</t>
  </si>
  <si>
    <t>1.1.1</t>
  </si>
  <si>
    <t>1.1.2</t>
  </si>
  <si>
    <t>1.1.3</t>
  </si>
  <si>
    <t>2.5</t>
  </si>
  <si>
    <t>2.6</t>
  </si>
  <si>
    <t>Pisos, rodapés, peitoril e soleiras</t>
  </si>
  <si>
    <t>Lambri (forro) em tábuas aparelhadas macho/femea, para colocação em todos ambientes internos acompanhando a inclinação do telhado, exceto sob caixa d'água, com tábuas paralelas aos caibros. Largura 100 mm e espessura 12 mm, em madeira de pinus tratado em autoclave com CCA.</t>
  </si>
  <si>
    <t>5.3</t>
  </si>
  <si>
    <t xml:space="preserve">Esquadrias em madeira maciça tipo pau-roxo com ferragens completas. Madeira certificada pelo IBAMA conforme Decreto 49674 - 06/06/2005. </t>
  </si>
  <si>
    <t xml:space="preserve">Portas,  batentes e guarnições em madeira maciça (tipo pau-roxo), conforme  projeto e ferragens completas em latão, inclusive batedores junto a parede. </t>
  </si>
  <si>
    <t>6.1.2</t>
  </si>
  <si>
    <t>6.1.3</t>
  </si>
  <si>
    <t>6.2.1</t>
  </si>
  <si>
    <t>6.2.2</t>
  </si>
  <si>
    <t>6.2.3</t>
  </si>
  <si>
    <t>6.2.4</t>
  </si>
  <si>
    <t>6.3.1</t>
  </si>
  <si>
    <t>6.3.2</t>
  </si>
  <si>
    <t>Vidro  incolor 3 mm</t>
  </si>
  <si>
    <t>6.1.4</t>
  </si>
  <si>
    <t xml:space="preserve">Janelas, batentes (25 cm), guarnições e cordões em madeira maciça (tipo cedro, angelim ou similar), conforme projeto e ferragens completas em latão (dobradiças, fechos, cremonas, etc. </t>
  </si>
  <si>
    <t>Cuba de louça de embutir branco</t>
  </si>
  <si>
    <t>Sinalização / Barreira</t>
  </si>
  <si>
    <t>Pintura em paredes</t>
  </si>
  <si>
    <t>Pintura em madeira "Stain" impregnante tingido, da Sayer Lack (polistein) cor castanheira, duas demãos a pincel, p/ estruturas de madeira aparente, ripas, caibros, terças, vigas, pilares, forros, portas, janelas, etc.</t>
  </si>
  <si>
    <t>Limpeza Final da obra</t>
  </si>
  <si>
    <t>Abastecimento Predial</t>
  </si>
  <si>
    <t>Tubulação de PVC rígido marrom inclusive conexões diâm. 25mm</t>
  </si>
  <si>
    <t>Tubulação de PVC rígido marrom inclusive conexões diâm. 40mm</t>
  </si>
  <si>
    <t>Registro de Gaveta em latão fundido acabamento cromado com canopla diâm. 3/4" inclusive adaptadores rosca/solda</t>
  </si>
  <si>
    <t>Registro de Gaveta em latão fundido acabamento cromado com canopla diâm. 1" inclusive adaptadores rosca/solda</t>
  </si>
  <si>
    <t>Registro de Gaveta em latão fundido acabamento cromado com canopla diâm. 1 1/4" inclusive adaptadores rosca/solda</t>
  </si>
  <si>
    <t>Torneira de bóia diâm. 3/4"</t>
  </si>
  <si>
    <t>Adaptador sold com flanges livres p/ caixa d'água diâm. 3/4"/25mm</t>
  </si>
  <si>
    <t>Adaptador sold com flanges livres p/ caixa d'água diâm. 1 1/4"/40mm</t>
  </si>
  <si>
    <t>Acabamentos / Metais</t>
  </si>
  <si>
    <t>Torneira de bancada para lavatório com bica móvel e arejador DN 1/2"</t>
  </si>
  <si>
    <t>Torneira de bancada para pia com bica móvel e arejador DN 3/4"</t>
  </si>
  <si>
    <t>Torneira de uso geral longa com rosca  DN 3/4"</t>
  </si>
  <si>
    <t>Tubo de ligação flexível para lavatório diâm 1/2"</t>
  </si>
  <si>
    <t>Tubo de ligação flexível para bacia sanitária c/ cx acoplada diâm 3/4"</t>
  </si>
  <si>
    <t>Tubo de PVC branco soldável, ponta e bolsa conforme NBR 5688 da ABNT ref. Tigre inclusive conexões</t>
  </si>
  <si>
    <t>diâmetro 40 mm</t>
  </si>
  <si>
    <t>diâmetro 50 mm</t>
  </si>
  <si>
    <t>diâmetro 100 mm</t>
  </si>
  <si>
    <t>Complementos</t>
  </si>
  <si>
    <t>Sifão regulável para lavatório Deca 1680 C ou similar em metal</t>
  </si>
  <si>
    <t>Sifão regulável para pia Deca 1680 C ou similar em metal</t>
  </si>
  <si>
    <t>pç</t>
  </si>
  <si>
    <t>Caixa sifonada em PVC com 7 entradas 40 mm e 1 saída 50 mm com grelha de metal cromado tamanho 150 x 150 x 50 mm</t>
  </si>
  <si>
    <t>Caixa de inspeção / passagem / distribuição em alvenaria, revestida e impermeabilizada medindo 60 x 60 cm (med internas) com tampa</t>
  </si>
  <si>
    <t>Caixa de gordura em alvenaria, revestida e impermeabilizada medindo 60 x 60  cm (med internas) com tampa</t>
  </si>
  <si>
    <t>Caixas sifonada/inspeção/passagem/gordura/distribuição</t>
  </si>
  <si>
    <t>Tratamento de Esgoto e Disposição Final</t>
  </si>
  <si>
    <t>4.3</t>
  </si>
  <si>
    <t xml:space="preserve">Luminárias </t>
  </si>
  <si>
    <t>7.2</t>
  </si>
  <si>
    <t>Diâmentro 100 mm</t>
  </si>
  <si>
    <t>Canaleta em Alvenaria</t>
  </si>
  <si>
    <t>Impermeabilização</t>
  </si>
  <si>
    <t>Brita</t>
  </si>
  <si>
    <t>Impermeabilização interna da canaleta com argamassa, hidrofugante e tinta betuminosa. O fundo é drenante</t>
  </si>
  <si>
    <t>Brita n°2 para preenchimento das valas de drenagem</t>
  </si>
  <si>
    <t>Escavação</t>
  </si>
  <si>
    <t xml:space="preserve">Acerto de base, compactação e contrapiso da pista, acessos e entorno </t>
  </si>
  <si>
    <t>Massa corrida a base de resina acrílica</t>
  </si>
  <si>
    <t>Pintura, duas demãos com tinta latex acrílica, anti-mofo, para parede interna, em duas demãos, cor branca</t>
  </si>
  <si>
    <t>Duas demãos de cupinicida nas peças de madeiras não tratadas e nos entalhes das peças tratadas com ginocupinicida</t>
  </si>
  <si>
    <t>Ferragens completas com maçaneta tipo alavanca portas externas</t>
  </si>
  <si>
    <t>C1-Batente trapezoidal para vidro fixo em madeira medindo 2,35 x 1,46 a 2,40m</t>
  </si>
  <si>
    <t>C2- Batente para vidro de correr em madeira medindo 1,85 x 2,40m</t>
  </si>
  <si>
    <t>C3- Janela tipo Maxim-ar em madeira medindo 0,50 x 0,50m</t>
  </si>
  <si>
    <t>C4- Batente para vidro basculante em madeira medindo 0,90x 1,30m</t>
  </si>
  <si>
    <t>Placa Elipse</t>
  </si>
  <si>
    <t>Execução de Placa Elipse duas unidades em fibra de vidro, texto e logo em adesivo plotado, fixação, peliculas,  etc. conforme projeto</t>
  </si>
  <si>
    <t xml:space="preserve">Pisos </t>
  </si>
  <si>
    <t xml:space="preserve">Limpeza mecanizada de terreno, inclusive troncos de até diâm15cm </t>
  </si>
  <si>
    <t>Tubo galvanizado diâm 6" espessura 3/16" barra 6m</t>
  </si>
  <si>
    <t>Tubo galvanizado diâm 8" espessura 3/16" barra 6m</t>
  </si>
  <si>
    <t>Pintura com stain p/ estruturas de madeira aparente, ripas, caibros, terças, pérgolas, vigas e  pilares</t>
  </si>
  <si>
    <t>Escavação e carga mecanizada em solo de 2ª categoria, em campo aberto</t>
  </si>
  <si>
    <t>02.10.020</t>
  </si>
  <si>
    <t>02.09.040</t>
  </si>
  <si>
    <t>05.07.040</t>
  </si>
  <si>
    <t>07.01.010</t>
  </si>
  <si>
    <t>06.02.020</t>
  </si>
  <si>
    <t> 07.01.060</t>
  </si>
  <si>
    <t>05.10.024</t>
  </si>
  <si>
    <t>Transporte de solo de 1ª e 2ª categoria por caminhão para distâncias superiores ao 10° km até o 15° km</t>
  </si>
  <si>
    <t>46.01.030</t>
  </si>
  <si>
    <t>06.11.040</t>
  </si>
  <si>
    <t>10.01.040</t>
  </si>
  <si>
    <t>Escavação manual em solo de 1ª e 2ª categoria em vala ou cava até 1,50 m</t>
  </si>
  <si>
    <t>11.03.090</t>
  </si>
  <si>
    <t>11.04.020</t>
  </si>
  <si>
    <t>11.16.060</t>
  </si>
  <si>
    <t>14.01.060</t>
  </si>
  <si>
    <t>32.17.030</t>
  </si>
  <si>
    <t>09.01.020</t>
  </si>
  <si>
    <t>S/cód</t>
  </si>
  <si>
    <t>17.02.020</t>
  </si>
  <si>
    <t>17.02.120</t>
  </si>
  <si>
    <t>17.02.220</t>
  </si>
  <si>
    <t>14.11.221</t>
  </si>
  <si>
    <t>Alvenaria de bloco de concreto estrutural 14 x 19 x 39 cm - classe B</t>
  </si>
  <si>
    <t>14.10.101</t>
  </si>
  <si>
    <t>Alvenaria de bloco de concreto de vedação de 9 x 19 x 39 cm - classe C</t>
  </si>
  <si>
    <t>18.11.022</t>
  </si>
  <si>
    <t>17.01.040</t>
  </si>
  <si>
    <t>s/cod</t>
  </si>
  <si>
    <t>18.06.030</t>
  </si>
  <si>
    <t>22.01.010</t>
  </si>
  <si>
    <t>16.02.010</t>
  </si>
  <si>
    <t>16.02.230</t>
  </si>
  <si>
    <t>16.02.120</t>
  </si>
  <si>
    <t>26.02.060</t>
  </si>
  <si>
    <t>26.02.020</t>
  </si>
  <si>
    <t>44.01.050</t>
  </si>
  <si>
    <t>44.02.100</t>
  </si>
  <si>
    <t>44.01.270</t>
  </si>
  <si>
    <t>44.06.310</t>
  </si>
  <si>
    <t>44.03.050</t>
  </si>
  <si>
    <t>44.03.040</t>
  </si>
  <si>
    <t>44.03.080</t>
  </si>
  <si>
    <t>33.02.080</t>
  </si>
  <si>
    <t>33.10.030</t>
  </si>
  <si>
    <t>33.03.760</t>
  </si>
  <si>
    <t>33.01.060</t>
  </si>
  <si>
    <t>33.05.010</t>
  </si>
  <si>
    <t>55.01.020</t>
  </si>
  <si>
    <t>55.01.070</t>
  </si>
  <si>
    <t>55.01.100</t>
  </si>
  <si>
    <t>35.03.030</t>
  </si>
  <si>
    <t>Cancela automática metálica com barreira de alumínio até 3,50 m</t>
  </si>
  <si>
    <t>46.01.020</t>
  </si>
  <si>
    <t>46.01.040</t>
  </si>
  <si>
    <t>47.02.020</t>
  </si>
  <si>
    <t>47.02.030</t>
  </si>
  <si>
    <t>47.02.050</t>
  </si>
  <si>
    <t>48.05.010</t>
  </si>
  <si>
    <t>44.03.480</t>
  </si>
  <si>
    <t>44.03.590</t>
  </si>
  <si>
    <t>44.03.690</t>
  </si>
  <si>
    <t>48.02.001</t>
  </si>
  <si>
    <t>Reservatório de fibra de vidro - capacidade de 500 litros</t>
  </si>
  <si>
    <t>46.02.010</t>
  </si>
  <si>
    <t>46.02.050</t>
  </si>
  <si>
    <t>46.02.070</t>
  </si>
  <si>
    <t>44.20.220</t>
  </si>
  <si>
    <t>44.20.200</t>
  </si>
  <si>
    <t>49.01.030</t>
  </si>
  <si>
    <t>49.03.020</t>
  </si>
  <si>
    <t>49.14.020</t>
  </si>
  <si>
    <t>49.14.060</t>
  </si>
  <si>
    <t>38.01.040</t>
  </si>
  <si>
    <t>40.05.020</t>
  </si>
  <si>
    <t>40.05.040</t>
  </si>
  <si>
    <t>40.04.460</t>
  </si>
  <si>
    <t>41.13.200</t>
  </si>
  <si>
    <t>40.04.090</t>
  </si>
  <si>
    <t>46.05.020</t>
  </si>
  <si>
    <t>32.16.050</t>
  </si>
  <si>
    <t>11.18.040</t>
  </si>
  <si>
    <t>06.01.020</t>
  </si>
  <si>
    <t>54.06.040</t>
  </si>
  <si>
    <t>34.02.020</t>
  </si>
  <si>
    <t>Mobilização</t>
  </si>
  <si>
    <t>Desmobilização</t>
  </si>
  <si>
    <t>02.08.020</t>
  </si>
  <si>
    <t>Placa de Identificação para Obra</t>
  </si>
  <si>
    <t>3.9</t>
  </si>
  <si>
    <t>48.02.002</t>
  </si>
  <si>
    <t>Reservatório de fibra de vidro - capacidade de 500 litros para sistena subterranea</t>
  </si>
  <si>
    <t>Tubo de PVC rígido soldável marrom, DN= 40 mm, (1 1/4´), inclusive conexões</t>
  </si>
  <si>
    <t>43.10.130</t>
  </si>
  <si>
    <t>Conjunto motor-bomba (centrífuga) 3/4 cv, monoestágio, Hman= 10 a 16 mca, Q= 12,7 a 8 m³/h</t>
  </si>
  <si>
    <t>4.4</t>
  </si>
  <si>
    <t>40.20.200</t>
  </si>
  <si>
    <t>16.33.040</t>
  </si>
  <si>
    <t>Calha galvanizada nº 24 - corte 0,50 m com dobradura</t>
  </si>
  <si>
    <t>46.02.060</t>
  </si>
  <si>
    <t>Tubo de PVC rígido branco PxB com virola e anel de borracha, linha esgoto série normal, DN= 75 mm, inclusive conexões</t>
  </si>
  <si>
    <t>Água de Reuso</t>
  </si>
  <si>
    <t>3.4</t>
  </si>
  <si>
    <t>3.5</t>
  </si>
  <si>
    <t>49.13.010</t>
  </si>
  <si>
    <t>49.14.070</t>
  </si>
  <si>
    <t>Tampão de concreto para sumidouro - diâmetro interno de 2,0 m</t>
  </si>
  <si>
    <t>Caixa de passagem em alvenaria, 60 x 60 x 60 cm</t>
  </si>
  <si>
    <t>Distribuição</t>
  </si>
  <si>
    <t>37.04.250</t>
  </si>
  <si>
    <t>Quadro de distribuição universal de sobrepor, para disjuntores 16 DIN / 12 Bolt-on - 150 A - sem componentes</t>
  </si>
  <si>
    <t>37.13.800</t>
  </si>
  <si>
    <t>Mini-disjuntor termomagnético, unipolar 127/220 V, corrente de 10 A até 32 A</t>
  </si>
  <si>
    <t>37.13.840</t>
  </si>
  <si>
    <t>Mini-disjuntor termomagnético, bipolar 220/380 V, corrente de 10 A até 32 A</t>
  </si>
  <si>
    <t>37.20.080</t>
  </si>
  <si>
    <t>Barra de neutro e/ou terra</t>
  </si>
  <si>
    <t>37.24.031</t>
  </si>
  <si>
    <t>Supressor de surto monofásico, Fase-Terra, In 4 a 11 kA, Imax. de surto de 12 até 15 kA</t>
  </si>
  <si>
    <t>37.20.030</t>
  </si>
  <si>
    <t>Régua de bornes 2 fases para 9 polos de 600 V / 50 A</t>
  </si>
  <si>
    <t>38.01.020</t>
  </si>
  <si>
    <t>Eletroduto de PVC rígido roscável de 1/2´ - com acessórios cor branca</t>
  </si>
  <si>
    <t xml:space="preserve">Eletroduto de PVC rígido roscável de 3/4´ - com acessórios, cor branca </t>
  </si>
  <si>
    <t>38.01.060</t>
  </si>
  <si>
    <t>Eletroduto de PVC rígido roscável de 1´ - com acessórios, cor branca</t>
  </si>
  <si>
    <t>40.06.500</t>
  </si>
  <si>
    <t>Condulete em PVC de 3/4´ - com tampa e acessórios</t>
  </si>
  <si>
    <t>Interruptor com 1 tecla simples e placa</t>
  </si>
  <si>
    <t>Interruptor com 2 teclas simples e placa</t>
  </si>
  <si>
    <t>40.04.450</t>
  </si>
  <si>
    <t>Tomada 2P+T de 10 A - 250 V, completa</t>
  </si>
  <si>
    <t>Tomada 2P+T de 20 A - 250 V, completa</t>
  </si>
  <si>
    <t>41.14.160</t>
  </si>
  <si>
    <t>Luminária retangular de sobrepor tipo calha aberta com aletas parabólicas para 2 lâmpadas LED tubulares 120cm</t>
  </si>
  <si>
    <t>41.14.210</t>
  </si>
  <si>
    <t>Luminária quadrada de embutir tipo calha aberta com aletas planas para 2 lâmpadas LED compactas</t>
  </si>
  <si>
    <t>Luminária blindada, oval, de sobrepor ou arandela para lâmpada LED compacta</t>
  </si>
  <si>
    <t>41.02.550</t>
  </si>
  <si>
    <t>Lâmpada led tubular T8 com base G13, de 1900 Im - 18 W, 100-240V, 5.500 °K, 120cm</t>
  </si>
  <si>
    <t>41.07.440</t>
  </si>
  <si>
    <t>Lâmpada LED compacta eletrônica, base E27 de 10 W, 100-240 V, 5.500° K</t>
  </si>
  <si>
    <t>2.7</t>
  </si>
  <si>
    <t>40.11.010</t>
  </si>
  <si>
    <t>Relé fotoelétrico 50/60 Hz 127/220 V - 1200 VA, completo</t>
  </si>
  <si>
    <t>Ventilação</t>
  </si>
  <si>
    <t>S/ Cód.</t>
  </si>
  <si>
    <t>Ventilador de teto com 2 pás de policarbonato injetado cristal, controle de 3 Velocidades, função insuflar e exaustão, 127V, sem luminária</t>
  </si>
  <si>
    <t>Condutores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</si>
  <si>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</si>
  <si>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</si>
  <si>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</si>
  <si>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</si>
  <si>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</si>
  <si>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</si>
  <si>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39.24.131</t>
  </si>
  <si>
    <t>Cabo de cobre flexível de 2 x 1,5 mm², isolamento 500 V - isolação PP 70° C</t>
  </si>
  <si>
    <t>Entrada</t>
  </si>
  <si>
    <t>68.01.310</t>
  </si>
  <si>
    <t>Poste de concreto duplo T, 90 kg, H = 7,50 m</t>
  </si>
  <si>
    <t>36.04.010</t>
  </si>
  <si>
    <t>Suporte para 1 isolador de baixa tensão</t>
  </si>
  <si>
    <t>36.05.010</t>
  </si>
  <si>
    <t>Isolador tipo roldana para baixa tensão de 76 x 79 mm</t>
  </si>
  <si>
    <t>5.4</t>
  </si>
  <si>
    <t>68.20.120</t>
  </si>
  <si>
    <t>Bengala em PVC para ramal de entrada, diâmetro de 32 mm, completa com acessórios</t>
  </si>
  <si>
    <t>5.5</t>
  </si>
  <si>
    <t>36.03.020</t>
  </si>
  <si>
    <t>Caixa de medição polifásica (500 x 600 x 200) mm, padrão concessionárias</t>
  </si>
  <si>
    <t>5.6</t>
  </si>
  <si>
    <t>39.21.040</t>
  </si>
  <si>
    <t>Cabo de cobre flexível de 6 mm², isolamento 0,6/1kV - isolação HEPR 90°C</t>
  </si>
  <si>
    <t>5.7</t>
  </si>
  <si>
    <t>38.13.020</t>
  </si>
  <si>
    <t>Eletroduto corrugado em polietileno de alta densidade, DN= 50 mm, com acessórios</t>
  </si>
  <si>
    <t>5.8</t>
  </si>
  <si>
    <t>Caixa de passagem em alvenaria ou pré-moldada, 60 x 60 x 60 cm com tamba hermética e brita no fundo</t>
  </si>
  <si>
    <t>5.9</t>
  </si>
  <si>
    <t>42.05.200</t>
  </si>
  <si>
    <t>Haste de aterramento de 5/8´ x 2,40 m</t>
  </si>
  <si>
    <t>5.10</t>
  </si>
  <si>
    <t>42.05.160</t>
  </si>
  <si>
    <t>Conector olhal cabo/haste de 5/8´</t>
  </si>
  <si>
    <t>5.11</t>
  </si>
  <si>
    <t>42.05.310</t>
  </si>
  <si>
    <t>5.12</t>
  </si>
  <si>
    <t>42.05.300</t>
  </si>
  <si>
    <t>Tampa para caixa de inspeçãon cilíndrica aço galvanizado</t>
  </si>
  <si>
    <t>5.13</t>
  </si>
  <si>
    <t>39.04.040</t>
  </si>
  <si>
    <t>Cabo cobre nu, Têmpera mole, classe 2, 10 mm²</t>
  </si>
  <si>
    <t>Sistema Fotovoltaico</t>
  </si>
  <si>
    <t>Placa fotovoltaica geração energia elétrica, 12V, 250Wp</t>
  </si>
  <si>
    <t>37.20.190</t>
  </si>
  <si>
    <t>38.13.010</t>
  </si>
  <si>
    <t>Eletroduto corrugado em polietileno de alta densidade, DN= 30 mm, com acessórios</t>
  </si>
  <si>
    <t>Telefonia</t>
  </si>
  <si>
    <t>Tomada RJ 11 para telefone</t>
  </si>
  <si>
    <t>39.11.190</t>
  </si>
  <si>
    <t>Cabo telefônico CCE-APL, com 4 pares de 0,50 mm, para conexões em rede externa</t>
  </si>
  <si>
    <t>14.02.070</t>
  </si>
  <si>
    <t> 19.03.090</t>
  </si>
  <si>
    <t>18.06.102</t>
  </si>
  <si>
    <t>01</t>
  </si>
  <si>
    <t>02</t>
  </si>
  <si>
    <t>03</t>
  </si>
  <si>
    <t>04</t>
  </si>
  <si>
    <t>Mêses</t>
  </si>
  <si>
    <t>%</t>
  </si>
  <si>
    <t>Valor [R$]</t>
  </si>
  <si>
    <t>Item</t>
  </si>
  <si>
    <t>Implantação</t>
  </si>
  <si>
    <t>Est. Concreto e Metálicas</t>
  </si>
  <si>
    <t>Estruturas Madeira</t>
  </si>
  <si>
    <t>Cobertura e Forro</t>
  </si>
  <si>
    <t>Inst. Hidraúlicas</t>
  </si>
  <si>
    <t>Inst. Sanitárias</t>
  </si>
  <si>
    <t>Inst. Elétricas</t>
  </si>
  <si>
    <t>Esquadrias e Vidros</t>
  </si>
  <si>
    <t>Inst. Águas Pluviais</t>
  </si>
  <si>
    <t>Pintura e Limpeza</t>
  </si>
  <si>
    <t>Paisagismo</t>
  </si>
  <si>
    <t>Etapas</t>
  </si>
  <si>
    <t>Total</t>
  </si>
  <si>
    <t>Total + BDI</t>
  </si>
  <si>
    <t>código CPOS</t>
  </si>
  <si>
    <t>Descrição</t>
  </si>
  <si>
    <t>Un</t>
  </si>
  <si>
    <t>Quant</t>
  </si>
  <si>
    <t>PUMat</t>
  </si>
  <si>
    <t>PUMObra</t>
  </si>
  <si>
    <t>PTotal</t>
  </si>
  <si>
    <t>PServ</t>
  </si>
  <si>
    <r>
      <t>m</t>
    </r>
    <r>
      <rPr>
        <vertAlign val="superscript"/>
        <sz val="11"/>
        <rFont val="Ecofont Vera Sans"/>
        <family val="2"/>
      </rPr>
      <t>3</t>
    </r>
  </si>
  <si>
    <r>
      <t xml:space="preserve">Estrutura de madeira pórtico e guarita - </t>
    </r>
    <r>
      <rPr>
        <sz val="11"/>
        <rFont val="Ecofont Vera Sans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</si>
  <si>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</si>
  <si>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</si>
  <si>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</si>
  <si>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</si>
  <si>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</si>
  <si>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</si>
  <si>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</si>
  <si>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</si>
  <si>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</si>
  <si>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11.3</t>
  </si>
  <si>
    <t>4.5</t>
  </si>
  <si>
    <t>4.6</t>
  </si>
  <si>
    <t>4.7</t>
  </si>
  <si>
    <t>Caixa desarenadora 250l</t>
  </si>
  <si>
    <t>Caixa de gradeamento 250l</t>
  </si>
  <si>
    <t>Filtro biológico anaeróbio com anéis pré-moldados ou fibra de vidro de concreto diâmetro de 1,40 m - h= 2,00 m</t>
  </si>
  <si>
    <t>SM-01 Sumidouro - poço absorvente - diâmetro interno 2,0m, ou clorador</t>
  </si>
  <si>
    <r>
      <t>Tubo de PVC</t>
    </r>
    <r>
      <rPr>
        <sz val="11"/>
        <rFont val="Ecofont Vera Sans"/>
        <family val="2"/>
      </rPr>
      <t xml:space="preserve"> branco soldável, ponta e bolsa inclusive conexões</t>
    </r>
  </si>
  <si>
    <r>
      <t>m</t>
    </r>
    <r>
      <rPr>
        <vertAlign val="superscript"/>
        <sz val="11"/>
        <rFont val="Ecofont Vera Sans"/>
        <family val="2"/>
      </rPr>
      <t>2</t>
    </r>
  </si>
  <si>
    <t xml:space="preserve">Grama Santo Agostinho em placas com terra vegetal  (recobrimento) e adubo NPK </t>
  </si>
  <si>
    <t xml:space="preserve">Guia e sarjeta padrão PMSP 25MPa mini guia </t>
  </si>
  <si>
    <t>Hidrofugante a base de água, do tipo "aquela"  ou similar para superficie de alvenaria externa de revestimentos</t>
  </si>
  <si>
    <t>Pavimentação em lajota de concreto 35 MPa, espessura 6 cm, tipos: raquete, retangular, sextavado e 16 faces, com rejunte em areia</t>
  </si>
  <si>
    <t>54.04.340</t>
  </si>
  <si>
    <t>Rodapé cerâmico 10x30</t>
  </si>
  <si>
    <t>Pintura com stain para os forros</t>
  </si>
  <si>
    <t>6.2.5</t>
  </si>
  <si>
    <t>6.2.6</t>
  </si>
  <si>
    <t>C6- Batente para vidro basculante em madeira medindo 2,45 x 1,50</t>
  </si>
  <si>
    <t>C5- Batente para vidro fixo madeira medindo 2,45 x 2,50</t>
  </si>
  <si>
    <t>Gabinete para WC Med.=1,00m.</t>
  </si>
  <si>
    <t>Revestimento/Pisos/Rod./Peit./Soleiras</t>
  </si>
  <si>
    <t>6.3.3</t>
  </si>
  <si>
    <t>Porta de correr em Vidro temperado incolor 10 mm Auditório</t>
  </si>
  <si>
    <t>Inversor de corrente monofásico, 12Vcc - 127/220Vac, 2 kW, onda senoidal, grid-tie</t>
  </si>
  <si>
    <t>Chave de bóia normalmente fechada ou aberta</t>
  </si>
  <si>
    <t>47.05.170</t>
  </si>
  <si>
    <t>Válvula de retenção de pé com crivo em bronze, DN= 1´</t>
  </si>
  <si>
    <t>37.17.090</t>
  </si>
  <si>
    <t>Dispositivo diferencial residual de 63 A x 30 mA - 4 polos</t>
  </si>
  <si>
    <t>Caixa de inspeção do terra cilíndrica em PVC rígido, diâmetro de 300 mm - h= 250 mm, fundo com brita e areia</t>
  </si>
  <si>
    <t>As alvenarias de elevação deverão ser executadas com blocos de concreto de boa qualidade, assentes com argamassa mista traço 1:4/12. Deverão ser respeitadas as espessuras das paredes indicadas em planta.</t>
  </si>
  <si>
    <t xml:space="preserve">Chapisco com argamassa de cimento e areia (paredes externas e internas / floreira)  no  traço 1:3 </t>
  </si>
  <si>
    <t>Emboço com argamassa mista, traço 1:4/12 para paredes internas (guarita e floreira)</t>
  </si>
  <si>
    <t>Reboco para revestimento interno com reboco pré- fabricado tipo Reboquite.</t>
  </si>
  <si>
    <t>Azulejo na cor branca, tamanho 10X10 cm, junta a prumo com espessura de 5 mm aplicado com argamassa colante, com cantoneira em alumínio para acabamento das quinas e rejunte na cor cinza claro.</t>
  </si>
  <si>
    <t>Revestimento externo com Alvenaria de 1/4 Tijolo maciço aparente  na tonalidade clara mesclado medindo 5 x 10,5 x 22,5 cm, assentes com argamassa mista e frisado de 1cm.</t>
  </si>
  <si>
    <t>Regularização de base para piso com apiloamento prévio do terreno e nivelamento da superficie, empregando argamassa de cimento e areia média ou grossa sem peneirar no traço 1:5, com aditivo impermeabilizante, espessura 5 cm armado com malha de 50 cm, com barras de 3/16¨CA 25</t>
  </si>
  <si>
    <t>Piso cerâmico 30 x 30 cm, copa e sanitário, sala Guarita e Sala Recepção PEI-5</t>
  </si>
  <si>
    <t>Barrado em pedra miracema , tamanho da peça 11,5 x 23 cm com 1,5 cm de espessura, ao redor de toda edificação (área externa) altura de 3 fiadas, assentados com argamassa de cimento e areia e rejuntamento de nata de cimento.</t>
  </si>
  <si>
    <t>Soleira em pedra Goiás Amarela  20cmx100cm</t>
  </si>
  <si>
    <t>Soleira em Granito cinza (referência das bancadas)  20cmx100cm</t>
  </si>
  <si>
    <t>Soleira em Granito cinza   20cmx1,80cm</t>
  </si>
  <si>
    <t>Telha cerâmica 43 x 28 cm, tipo Americana na cor branca mesclada</t>
  </si>
  <si>
    <t>Cumeeira para telha cerâmica americana cor branca mesclada, emboçada com argamassa mista traço 1:2:12</t>
  </si>
  <si>
    <t>Emboçamento de beiral lateral, telha tipo capa</t>
  </si>
  <si>
    <t>Papeleira de embutir (papel higiênico)</t>
  </si>
  <si>
    <t>Saboneteira de embutir louça</t>
  </si>
  <si>
    <t>Cabide simples de metal ,  tipo  suporte p/ pendurar (copa, sanit)</t>
  </si>
  <si>
    <t>Cuba de aço inoxidável tamanho médio para bancada de granito</t>
  </si>
  <si>
    <t>Espelho cristal 1,40 m  x 90 cm (altura) moldura em aluminio anodizado bronze</t>
  </si>
  <si>
    <t>Assento para bacia sanitária simples cor branca</t>
  </si>
  <si>
    <t>9.1</t>
  </si>
  <si>
    <t>Suporte para até 04 painel fotovoltaico de 250Wp, completo com ferragens para fixação em telhado com inclinação</t>
  </si>
  <si>
    <t>Projetor LED de sobrepor, blindado IP 65, fluxo luminoso de 4.500 lm, potência de 30 W, 5.500 °K, 100-240V</t>
  </si>
  <si>
    <t>39.21.060</t>
  </si>
  <si>
    <t>Cabo de cobre flexível de 16 mm², isolamento 0,6/1kV - isolação HEPR 90°C</t>
  </si>
  <si>
    <t>3.10</t>
  </si>
  <si>
    <t>3.11</t>
  </si>
  <si>
    <t>23.09.040</t>
  </si>
  <si>
    <t>Porta lisa com batente madeira - 80 x 210 cm</t>
  </si>
  <si>
    <t>23.09.050</t>
  </si>
  <si>
    <t>Porta lisa com batente madeira - 90 x 210 cm</t>
  </si>
  <si>
    <t>9.1.1</t>
  </si>
  <si>
    <t>9.1.2</t>
  </si>
  <si>
    <t>9.1.3</t>
  </si>
  <si>
    <t>9.2</t>
  </si>
  <si>
    <t>9.2.1</t>
  </si>
  <si>
    <t>9.2.2</t>
  </si>
  <si>
    <t>9.2.3</t>
  </si>
  <si>
    <t>9.2.4</t>
  </si>
  <si>
    <t>Bancadas e Equipamentos</t>
  </si>
  <si>
    <t>BDI 20%</t>
  </si>
  <si>
    <t>BDI (20%)</t>
  </si>
  <si>
    <t>02.01.020</t>
  </si>
  <si>
    <t>Construção provisória em madeira - fornecimento e montagem</t>
  </si>
  <si>
    <t>Viga serrada 6 x 12</t>
  </si>
  <si>
    <t>Tubo de ligação flexível para pia diâm 3/4"</t>
  </si>
  <si>
    <t>Reator Anaeróbio, câmara única em fibra de vidro, diâmetro externo de 1,50 m, altura útil de 1,50 m</t>
  </si>
  <si>
    <t>B.01.000.010144</t>
  </si>
  <si>
    <t>B.01.000.010145</t>
  </si>
  <si>
    <t>B.01.000.010111</t>
  </si>
  <si>
    <t>B.01.000.010112</t>
  </si>
  <si>
    <t>19.01.440</t>
  </si>
  <si>
    <t>23.20.100</t>
  </si>
  <si>
    <t>26.04.010</t>
  </si>
  <si>
    <t>44.20.280</t>
  </si>
  <si>
    <t>23.08.080</t>
  </si>
  <si>
    <t>46.18.089</t>
  </si>
  <si>
    <t>46.18.090</t>
  </si>
  <si>
    <t>44.20.100</t>
  </si>
  <si>
    <t>44.20.110</t>
  </si>
  <si>
    <t>44.20.390</t>
  </si>
  <si>
    <t>44.20.650</t>
  </si>
  <si>
    <t>Válvula de PVC para lavatório</t>
  </si>
  <si>
    <t>Válvula de metal cromado de 1´</t>
  </si>
  <si>
    <t>41.12.070</t>
  </si>
  <si>
    <t>43.05.020</t>
  </si>
  <si>
    <t>97.05.140</t>
  </si>
  <si>
    <t>43.03.510</t>
  </si>
  <si>
    <t>06.11.020</t>
  </si>
  <si>
    <t>97.04.010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</si>
</sst>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.00_)\ _R_$_ ;_ * \(#,##0.00\)\ _R_$_ ;_ * &quot;-&quot;??_)\ _R_$_ ;_ @_ 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1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name val="Ecofont Vera Sans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vertAlign val="superscript"/>
      <sz val="11"/>
      <name val="Ecofont Vera Sans"/>
      <family val="2"/>
    </font>
    <font>
      <sz val="11"/>
      <color rgb="FFFF0000"/>
      <name val="Ecofont Vera Sans"/>
      <family val="2"/>
    </font>
    <font>
      <b/>
      <sz val="11"/>
      <color rgb="FFFF0000"/>
      <name val="Ecofont Vera Sans"/>
      <family val="2"/>
    </font>
    <font>
      <sz val="11"/>
      <color indexed="8"/>
      <name val="Arial"/>
      <family val="2"/>
    </font>
    <font>
      <sz val="11"/>
      <color indexed="8"/>
      <name val="Ecofont Vera Sans"/>
      <family val="2"/>
    </font>
    <font>
      <sz val="10"/>
      <color indexed="8"/>
      <name val="Ecofont Vera San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9">
    <xf numFmtId="0" fontId="0" fillId="0" borderId="0" xfId="0"/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43" fontId="6" fillId="0" borderId="3" xfId="4" applyNumberFormat="1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6" fillId="5" borderId="1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center" vertical="center"/>
    </xf>
    <xf numFmtId="4" fontId="3" fillId="5" borderId="13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3" fontId="6" fillId="2" borderId="8" xfId="0" applyNumberFormat="1" applyFont="1" applyFill="1" applyBorder="1" applyAlignment="1">
      <alignment horizontal="center" vertical="center"/>
    </xf>
    <xf numFmtId="43" fontId="6" fillId="2" borderId="11" xfId="0" applyNumberFormat="1" applyFont="1" applyFill="1" applyBorder="1" applyAlignment="1">
      <alignment horizontal="center" vertical="center"/>
    </xf>
    <xf numFmtId="43" fontId="3" fillId="5" borderId="4" xfId="4" applyNumberFormat="1" applyFont="1" applyFill="1" applyBorder="1" applyAlignment="1">
      <alignment horizontal="right" vertical="center"/>
    </xf>
    <xf numFmtId="43" fontId="3" fillId="5" borderId="7" xfId="3" applyNumberFormat="1" applyFont="1" applyFill="1" applyBorder="1" applyAlignment="1">
      <alignment horizontal="right" vertical="center"/>
    </xf>
    <xf numFmtId="43" fontId="3" fillId="5" borderId="9" xfId="0" applyNumberFormat="1" applyFont="1" applyFill="1" applyBorder="1" applyAlignment="1">
      <alignment horizontal="right" vertical="center"/>
    </xf>
    <xf numFmtId="43" fontId="3" fillId="0" borderId="13" xfId="3" applyNumberFormat="1" applyFont="1" applyFill="1" applyBorder="1" applyAlignment="1">
      <alignment horizontal="right" vertical="center" wrapText="1"/>
    </xf>
    <xf numFmtId="43" fontId="3" fillId="0" borderId="13" xfId="4" applyNumberFormat="1" applyFont="1" applyFill="1" applyBorder="1" applyAlignment="1">
      <alignment horizontal="right" vertical="center"/>
    </xf>
    <xf numFmtId="43" fontId="3" fillId="0" borderId="14" xfId="4" applyNumberFormat="1" applyFont="1" applyFill="1" applyBorder="1" applyAlignment="1">
      <alignment horizontal="right" vertical="center"/>
    </xf>
    <xf numFmtId="43" fontId="6" fillId="2" borderId="7" xfId="0" applyNumberFormat="1" applyFont="1" applyFill="1" applyBorder="1" applyAlignment="1">
      <alignment horizontal="center" vertical="center" wrapText="1"/>
    </xf>
    <xf numFmtId="43" fontId="6" fillId="2" borderId="3" xfId="0" applyNumberFormat="1" applyFont="1" applyFill="1" applyBorder="1" applyAlignment="1">
      <alignment horizontal="center" vertical="center" wrapText="1"/>
    </xf>
    <xf numFmtId="43" fontId="6" fillId="2" borderId="13" xfId="0" applyNumberFormat="1" applyFont="1" applyFill="1" applyBorder="1" applyAlignment="1">
      <alignment horizontal="center" vertical="center" wrapText="1"/>
    </xf>
    <xf numFmtId="43" fontId="6" fillId="2" borderId="8" xfId="0" applyNumberFormat="1" applyFont="1" applyFill="1" applyBorder="1" applyAlignment="1">
      <alignment horizontal="center" vertical="center" wrapText="1"/>
    </xf>
    <xf numFmtId="43" fontId="6" fillId="2" borderId="9" xfId="0" applyNumberFormat="1" applyFont="1" applyFill="1" applyBorder="1" applyAlignment="1">
      <alignment horizontal="center" vertical="center" wrapText="1"/>
    </xf>
    <xf numFmtId="43" fontId="6" fillId="2" borderId="10" xfId="0" applyNumberFormat="1" applyFont="1" applyFill="1" applyBorder="1" applyAlignment="1">
      <alignment horizontal="center" vertical="center" wrapText="1"/>
    </xf>
    <xf numFmtId="43" fontId="6" fillId="2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justify" vertical="center" wrapText="1"/>
    </xf>
    <xf numFmtId="43" fontId="6" fillId="0" borderId="30" xfId="0" applyNumberFormat="1" applyFont="1" applyFill="1" applyBorder="1" applyAlignment="1">
      <alignment horizontal="center" vertical="center" wrapText="1"/>
    </xf>
    <xf numFmtId="43" fontId="6" fillId="0" borderId="30" xfId="0" applyNumberFormat="1" applyFont="1" applyFill="1" applyBorder="1" applyAlignment="1">
      <alignment horizontal="center" vertical="center"/>
    </xf>
    <xf numFmtId="43" fontId="3" fillId="0" borderId="30" xfId="4" applyNumberFormat="1" applyFont="1" applyFill="1" applyBorder="1" applyAlignment="1">
      <alignment horizontal="right" vertical="center"/>
    </xf>
    <xf numFmtId="9" fontId="3" fillId="0" borderId="30" xfId="3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4" fontId="3" fillId="4" borderId="29" xfId="0" applyNumberFormat="1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43" fontId="6" fillId="4" borderId="16" xfId="4" applyNumberFormat="1" applyFont="1" applyFill="1" applyBorder="1" applyAlignment="1">
      <alignment horizontal="right" vertical="center" wrapText="1"/>
    </xf>
    <xf numFmtId="43" fontId="6" fillId="4" borderId="23" xfId="4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left" vertical="center" wrapText="1"/>
    </xf>
    <xf numFmtId="43" fontId="6" fillId="0" borderId="3" xfId="4" applyNumberFormat="1" applyFont="1" applyFill="1" applyBorder="1" applyAlignment="1">
      <alignment horizontal="right" vertical="center" wrapText="1"/>
    </xf>
    <xf numFmtId="43" fontId="6" fillId="0" borderId="8" xfId="4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vertical="center" wrapText="1"/>
    </xf>
    <xf numFmtId="43" fontId="6" fillId="0" borderId="10" xfId="4" applyNumberFormat="1" applyFont="1" applyFill="1" applyBorder="1" applyAlignment="1">
      <alignment horizontal="right" vertical="center" wrapText="1"/>
    </xf>
    <xf numFmtId="43" fontId="6" fillId="0" borderId="11" xfId="4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43" fontId="6" fillId="5" borderId="20" xfId="0" applyNumberFormat="1" applyFont="1" applyFill="1" applyBorder="1" applyAlignment="1">
      <alignment horizontal="right" vertical="center" wrapText="1"/>
    </xf>
    <xf numFmtId="43" fontId="6" fillId="5" borderId="20" xfId="4" applyNumberFormat="1" applyFont="1" applyFill="1" applyBorder="1" applyAlignment="1">
      <alignment horizontal="right" vertical="center" wrapText="1"/>
    </xf>
    <xf numFmtId="43" fontId="6" fillId="5" borderId="19" xfId="4" applyNumberFormat="1" applyFont="1" applyFill="1" applyBorder="1" applyAlignment="1">
      <alignment horizontal="right" vertical="center" wrapText="1"/>
    </xf>
    <xf numFmtId="43" fontId="3" fillId="5" borderId="21" xfId="4" applyNumberFormat="1" applyFont="1" applyFill="1" applyBorder="1" applyAlignment="1">
      <alignment horizontal="right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43" fontId="6" fillId="5" borderId="16" xfId="0" applyNumberFormat="1" applyFont="1" applyFill="1" applyBorder="1" applyAlignment="1">
      <alignment horizontal="right" vertical="center" wrapText="1"/>
    </xf>
    <xf numFmtId="43" fontId="6" fillId="5" borderId="16" xfId="4" applyNumberFormat="1" applyFont="1" applyFill="1" applyBorder="1" applyAlignment="1">
      <alignment horizontal="right" vertical="center" wrapText="1"/>
    </xf>
    <xf numFmtId="43" fontId="6" fillId="5" borderId="22" xfId="4" applyNumberFormat="1" applyFont="1" applyFill="1" applyBorder="1" applyAlignment="1">
      <alignment horizontal="right" vertical="center" wrapText="1"/>
    </xf>
    <xf numFmtId="43" fontId="3" fillId="5" borderId="23" xfId="4" applyNumberFormat="1" applyFont="1" applyFill="1" applyBorder="1" applyAlignment="1">
      <alignment horizontal="right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43" fontId="6" fillId="5" borderId="17" xfId="0" applyNumberFormat="1" applyFont="1" applyFill="1" applyBorder="1" applyAlignment="1">
      <alignment horizontal="right" vertical="center" wrapText="1"/>
    </xf>
    <xf numFmtId="43" fontId="6" fillId="5" borderId="17" xfId="4" applyNumberFormat="1" applyFont="1" applyFill="1" applyBorder="1" applyAlignment="1">
      <alignment horizontal="right" vertical="center" wrapText="1"/>
    </xf>
    <xf numFmtId="43" fontId="6" fillId="5" borderId="24" xfId="4" applyNumberFormat="1" applyFont="1" applyFill="1" applyBorder="1" applyAlignment="1">
      <alignment horizontal="right" vertical="center" wrapText="1"/>
    </xf>
    <xf numFmtId="43" fontId="3" fillId="5" borderId="25" xfId="4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43" fontId="9" fillId="0" borderId="0" xfId="0" applyNumberFormat="1" applyFont="1" applyFill="1" applyAlignment="1">
      <alignment horizontal="right" vertical="center" wrapText="1"/>
    </xf>
    <xf numFmtId="43" fontId="9" fillId="0" borderId="0" xfId="4" applyNumberFormat="1" applyFont="1" applyFill="1" applyAlignment="1">
      <alignment horizontal="right" vertical="center" wrapText="1"/>
    </xf>
    <xf numFmtId="43" fontId="7" fillId="0" borderId="0" xfId="4" applyNumberFormat="1" applyFont="1" applyFill="1" applyAlignment="1">
      <alignment horizontal="righ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3" fontId="3" fillId="5" borderId="5" xfId="4" applyNumberFormat="1" applyFont="1" applyFill="1" applyBorder="1" applyAlignment="1">
      <alignment horizontal="center" vertical="center" wrapText="1"/>
    </xf>
    <xf numFmtId="43" fontId="3" fillId="5" borderId="6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4" fontId="6" fillId="0" borderId="0" xfId="4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0" borderId="0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5" borderId="12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4" fontId="3" fillId="5" borderId="31" xfId="0" applyNumberFormat="1" applyFont="1" applyFill="1" applyBorder="1" applyAlignment="1">
      <alignment horizontal="center" vertical="center" wrapText="1"/>
    </xf>
    <xf numFmtId="43" fontId="3" fillId="5" borderId="31" xfId="4" applyNumberFormat="1" applyFont="1" applyFill="1" applyBorder="1" applyAlignment="1">
      <alignment horizontal="center" vertical="center" wrapText="1"/>
    </xf>
    <xf numFmtId="43" fontId="3" fillId="5" borderId="26" xfId="4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wrapText="1"/>
    </xf>
    <xf numFmtId="4" fontId="6" fillId="0" borderId="3" xfId="4" applyNumberFormat="1" applyFont="1" applyFill="1" applyBorder="1" applyAlignment="1">
      <alignment horizontal="right" vertical="center" wrapText="1"/>
    </xf>
    <xf numFmtId="4" fontId="6" fillId="0" borderId="8" xfId="4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3" fillId="2" borderId="3" xfId="4" applyNumberFormat="1" applyFont="1" applyFill="1" applyBorder="1" applyAlignment="1">
      <alignment horizontal="right" vertical="center" wrapText="1"/>
    </xf>
    <xf numFmtId="4" fontId="3" fillId="2" borderId="8" xfId="4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2" fontId="6" fillId="0" borderId="3" xfId="4" applyNumberFormat="1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4" fontId="11" fillId="0" borderId="3" xfId="4" applyNumberFormat="1" applyFont="1" applyFill="1" applyBorder="1" applyAlignment="1">
      <alignment horizontal="right" vertical="center" wrapText="1"/>
    </xf>
    <xf numFmtId="4" fontId="11" fillId="0" borderId="8" xfId="4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6" fillId="0" borderId="3" xfId="0" quotePrefix="1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4" fontId="6" fillId="2" borderId="3" xfId="4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4" fontId="6" fillId="3" borderId="3" xfId="2" applyNumberFormat="1" applyFont="1" applyFill="1" applyBorder="1" applyAlignment="1">
      <alignment horizontal="center" wrapText="1"/>
    </xf>
    <xf numFmtId="4" fontId="6" fillId="3" borderId="3" xfId="2" applyNumberFormat="1" applyFont="1" applyFill="1" applyBorder="1" applyAlignment="1">
      <alignment horizontal="right" vertical="center" wrapText="1"/>
    </xf>
    <xf numFmtId="4" fontId="6" fillId="3" borderId="3" xfId="4" applyNumberFormat="1" applyFont="1" applyFill="1" applyBorder="1" applyAlignment="1">
      <alignment vertical="center" wrapText="1"/>
    </xf>
    <xf numFmtId="4" fontId="6" fillId="3" borderId="3" xfId="4" applyNumberFormat="1" applyFont="1" applyFill="1" applyBorder="1" applyAlignment="1">
      <alignment horizontal="right" vertical="center" wrapText="1"/>
    </xf>
    <xf numFmtId="4" fontId="6" fillId="3" borderId="8" xfId="4" applyNumberFormat="1" applyFont="1" applyFill="1" applyBorder="1" applyAlignment="1">
      <alignment horizontal="right" vertical="center" wrapText="1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4" fontId="6" fillId="3" borderId="3" xfId="0" applyNumberFormat="1" applyFont="1" applyFill="1" applyBorder="1" applyAlignment="1"/>
    <xf numFmtId="2" fontId="6" fillId="0" borderId="3" xfId="2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/>
    <xf numFmtId="2" fontId="6" fillId="0" borderId="30" xfId="2" applyNumberFormat="1" applyFont="1" applyFill="1" applyBorder="1" applyAlignment="1">
      <alignment horizontal="center" vertical="center" wrapText="1"/>
    </xf>
    <xf numFmtId="4" fontId="6" fillId="0" borderId="30" xfId="2" applyNumberFormat="1" applyFont="1" applyFill="1" applyBorder="1" applyAlignment="1">
      <alignment horizontal="right" wrapText="1"/>
    </xf>
    <xf numFmtId="0" fontId="6" fillId="0" borderId="30" xfId="0" applyFont="1" applyFill="1" applyBorder="1" applyAlignment="1">
      <alignment horizontal="center"/>
    </xf>
    <xf numFmtId="4" fontId="6" fillId="0" borderId="30" xfId="0" applyNumberFormat="1" applyFont="1" applyFill="1" applyBorder="1" applyAlignment="1"/>
    <xf numFmtId="4" fontId="6" fillId="0" borderId="30" xfId="4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43" fontId="3" fillId="4" borderId="23" xfId="4" applyNumberFormat="1" applyFont="1" applyFill="1" applyBorder="1" applyAlignment="1">
      <alignment horizontal="right" vertical="center" wrapText="1"/>
    </xf>
    <xf numFmtId="2" fontId="6" fillId="0" borderId="3" xfId="2" applyNumberFormat="1" applyFont="1" applyFill="1" applyBorder="1" applyAlignment="1" applyProtection="1">
      <alignment horizontal="left" vertical="center" wrapText="1"/>
    </xf>
    <xf numFmtId="4" fontId="6" fillId="0" borderId="3" xfId="2" applyNumberFormat="1" applyFont="1" applyFill="1" applyBorder="1" applyAlignment="1">
      <alignment horizontal="right" vertical="center" wrapText="1"/>
    </xf>
    <xf numFmtId="2" fontId="6" fillId="0" borderId="10" xfId="2" applyNumberFormat="1" applyFont="1" applyFill="1" applyBorder="1" applyAlignment="1" applyProtection="1">
      <alignment horizontal="left" vertical="center" wrapText="1"/>
    </xf>
    <xf numFmtId="2" fontId="6" fillId="0" borderId="10" xfId="2" applyNumberFormat="1" applyFont="1" applyFill="1" applyBorder="1" applyAlignment="1">
      <alignment horizontal="center" vertical="center" wrapText="1"/>
    </xf>
    <xf numFmtId="4" fontId="6" fillId="0" borderId="10" xfId="2" applyNumberFormat="1" applyFont="1" applyFill="1" applyBorder="1" applyAlignment="1">
      <alignment horizontal="right" vertical="center" wrapText="1"/>
    </xf>
    <xf numFmtId="4" fontId="6" fillId="0" borderId="10" xfId="4" applyNumberFormat="1" applyFont="1" applyFill="1" applyBorder="1" applyAlignment="1">
      <alignment horizontal="right" vertical="center" wrapText="1"/>
    </xf>
    <xf numFmtId="4" fontId="6" fillId="0" borderId="11" xfId="4" applyNumberFormat="1" applyFont="1" applyFill="1" applyBorder="1" applyAlignment="1">
      <alignment horizontal="right" vertical="center" wrapText="1"/>
    </xf>
    <xf numFmtId="2" fontId="6" fillId="0" borderId="0" xfId="2" applyNumberFormat="1" applyFont="1" applyFill="1" applyBorder="1" applyAlignment="1" applyProtection="1">
      <alignment horizontal="left" vertical="center" wrapText="1"/>
    </xf>
    <xf numFmtId="4" fontId="6" fillId="0" borderId="0" xfId="2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4" applyNumberFormat="1" applyFont="1" applyFill="1" applyAlignment="1">
      <alignment horizontal="right" vertical="center" wrapText="1"/>
    </xf>
    <xf numFmtId="43" fontId="3" fillId="4" borderId="8" xfId="4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3" fillId="0" borderId="8" xfId="4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" fontId="9" fillId="0" borderId="0" xfId="4" applyNumberFormat="1" applyFont="1" applyFill="1" applyBorder="1" applyAlignment="1">
      <alignment horizontal="right" vertical="center" wrapText="1"/>
    </xf>
    <xf numFmtId="4" fontId="9" fillId="0" borderId="0" xfId="4" applyNumberFormat="1" applyFont="1" applyFill="1" applyAlignment="1">
      <alignment horizontal="center" vertical="center" wrapText="1"/>
    </xf>
    <xf numFmtId="43" fontId="6" fillId="0" borderId="3" xfId="4" applyNumberFormat="1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right" vertical="center" wrapText="1"/>
    </xf>
    <xf numFmtId="43" fontId="3" fillId="0" borderId="8" xfId="4" applyNumberFormat="1" applyFont="1" applyFill="1" applyBorder="1" applyAlignment="1">
      <alignment horizontal="right" vertical="center" wrapText="1"/>
    </xf>
    <xf numFmtId="43" fontId="6" fillId="3" borderId="3" xfId="4" applyNumberFormat="1" applyFont="1" applyFill="1" applyBorder="1" applyAlignment="1">
      <alignment horizontal="center" vertical="center" wrapText="1"/>
    </xf>
    <xf numFmtId="43" fontId="6" fillId="0" borderId="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vertical="center" wrapText="1"/>
    </xf>
    <xf numFmtId="43" fontId="6" fillId="0" borderId="3" xfId="0" applyNumberFormat="1" applyFont="1" applyFill="1" applyBorder="1" applyAlignment="1">
      <alignment vertical="center" wrapText="1"/>
    </xf>
    <xf numFmtId="43" fontId="3" fillId="0" borderId="3" xfId="4" applyNumberFormat="1" applyFont="1" applyFill="1" applyBorder="1" applyAlignment="1">
      <alignment horizontal="center" vertical="center" wrapText="1"/>
    </xf>
    <xf numFmtId="43" fontId="3" fillId="0" borderId="3" xfId="4" applyNumberFormat="1" applyFont="1" applyFill="1" applyBorder="1" applyAlignment="1">
      <alignment horizontal="right" vertical="center" wrapText="1"/>
    </xf>
    <xf numFmtId="43" fontId="6" fillId="0" borderId="10" xfId="4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6" fillId="0" borderId="2" xfId="4" applyNumberFormat="1" applyFont="1" applyFill="1" applyBorder="1" applyAlignment="1">
      <alignment horizontal="right" vertical="center" wrapText="1"/>
    </xf>
    <xf numFmtId="43" fontId="9" fillId="0" borderId="0" xfId="0" applyNumberFormat="1" applyFont="1" applyFill="1" applyAlignment="1">
      <alignment horizontal="center" vertical="center" wrapText="1"/>
    </xf>
    <xf numFmtId="43" fontId="9" fillId="0" borderId="0" xfId="0" applyNumberFormat="1" applyFont="1" applyFill="1" applyAlignment="1">
      <alignment vertical="center" wrapText="1"/>
    </xf>
    <xf numFmtId="43" fontId="9" fillId="0" borderId="0" xfId="4" applyNumberFormat="1" applyFont="1" applyFill="1" applyBorder="1" applyAlignment="1">
      <alignment horizontal="right" vertical="center" wrapText="1"/>
    </xf>
    <xf numFmtId="43" fontId="9" fillId="0" borderId="0" xfId="4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3" fontId="6" fillId="4" borderId="13" xfId="4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left" vertical="center" wrapText="1"/>
    </xf>
    <xf numFmtId="4" fontId="6" fillId="2" borderId="8" xfId="4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left" vertical="center" wrapText="1"/>
    </xf>
    <xf numFmtId="4" fontId="6" fillId="2" borderId="10" xfId="4" applyNumberFormat="1" applyFont="1" applyFill="1" applyBorder="1" applyAlignment="1">
      <alignment horizontal="right" vertical="center" wrapText="1"/>
    </xf>
    <xf numFmtId="4" fontId="6" fillId="2" borderId="11" xfId="4" applyNumberFormat="1" applyFont="1" applyFill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4" fontId="3" fillId="0" borderId="0" xfId="4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left" vertical="top" wrapText="1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6" fillId="0" borderId="3" xfId="0" quotePrefix="1" applyFont="1" applyBorder="1" applyAlignment="1">
      <alignment horizontal="justify" vertical="top" wrapText="1"/>
    </xf>
    <xf numFmtId="4" fontId="6" fillId="0" borderId="3" xfId="0" applyNumberFormat="1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7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3" xfId="2" applyFont="1" applyBorder="1" applyAlignment="1" applyProtection="1">
      <alignment horizontal="center" vertical="center" wrapText="1"/>
    </xf>
    <xf numFmtId="4" fontId="6" fillId="0" borderId="3" xfId="4" applyNumberFormat="1" applyFont="1" applyBorder="1" applyAlignment="1">
      <alignment horizontal="right" vertical="center" wrapText="1"/>
    </xf>
    <xf numFmtId="4" fontId="6" fillId="0" borderId="8" xfId="4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justify" vertical="center" wrapText="1"/>
    </xf>
    <xf numFmtId="0" fontId="6" fillId="0" borderId="3" xfId="2" applyFont="1" applyBorder="1" applyAlignment="1">
      <alignment vertical="center" wrapText="1"/>
    </xf>
    <xf numFmtId="0" fontId="6" fillId="0" borderId="7" xfId="2" applyFont="1" applyBorder="1" applyAlignment="1" applyProtection="1">
      <alignment horizontal="left" vertical="center" wrapText="1"/>
    </xf>
    <xf numFmtId="165" fontId="3" fillId="0" borderId="8" xfId="3" applyNumberFormat="1" applyFont="1" applyBorder="1" applyAlignment="1">
      <alignment horizontal="center" vertical="center"/>
    </xf>
    <xf numFmtId="165" fontId="3" fillId="0" borderId="11" xfId="3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/>
    <xf numFmtId="2" fontId="6" fillId="3" borderId="10" xfId="2" applyNumberFormat="1" applyFont="1" applyFill="1" applyBorder="1" applyAlignment="1">
      <alignment horizontal="center" vertical="center" wrapText="1"/>
    </xf>
    <xf numFmtId="4" fontId="6" fillId="3" borderId="10" xfId="2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4" fontId="6" fillId="3" borderId="10" xfId="0" applyNumberFormat="1" applyFont="1" applyFill="1" applyBorder="1" applyAlignment="1"/>
    <xf numFmtId="4" fontId="6" fillId="3" borderId="10" xfId="4" applyNumberFormat="1" applyFont="1" applyFill="1" applyBorder="1" applyAlignment="1">
      <alignment horizontal="right" vertical="center" wrapText="1"/>
    </xf>
    <xf numFmtId="4" fontId="6" fillId="3" borderId="11" xfId="4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3" fontId="6" fillId="0" borderId="30" xfId="4" applyNumberFormat="1" applyFont="1" applyFill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right" vertical="center" wrapText="1"/>
    </xf>
    <xf numFmtId="43" fontId="6" fillId="0" borderId="16" xfId="0" applyNumberFormat="1" applyFont="1" applyBorder="1" applyAlignment="1">
      <alignment horizontal="right" vertical="center" wrapText="1"/>
    </xf>
    <xf numFmtId="43" fontId="6" fillId="0" borderId="10" xfId="0" applyNumberFormat="1" applyFont="1" applyBorder="1" applyAlignment="1">
      <alignment horizontal="right" vertical="center" wrapText="1"/>
    </xf>
    <xf numFmtId="43" fontId="6" fillId="0" borderId="11" xfId="0" applyNumberFormat="1" applyFont="1" applyBorder="1" applyAlignment="1">
      <alignment horizontal="right" vertical="center" wrapText="1"/>
    </xf>
    <xf numFmtId="43" fontId="8" fillId="0" borderId="0" xfId="0" applyNumberFormat="1" applyFont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3" fontId="6" fillId="0" borderId="23" xfId="0" applyNumberFormat="1" applyFont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left" vertical="center" wrapText="1"/>
    </xf>
    <xf numFmtId="4" fontId="6" fillId="0" borderId="3" xfId="4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2" fontId="14" fillId="0" borderId="3" xfId="5" applyNumberFormat="1" applyFont="1" applyBorder="1" applyAlignment="1">
      <alignment horizontal="center" vertical="center"/>
    </xf>
    <xf numFmtId="2" fontId="14" fillId="0" borderId="3" xfId="5" applyNumberFormat="1" applyFont="1" applyBorder="1" applyAlignment="1">
      <alignment vertical="center" wrapText="1"/>
    </xf>
    <xf numFmtId="4" fontId="6" fillId="0" borderId="2" xfId="4" applyNumberFormat="1" applyFont="1" applyFill="1" applyBorder="1" applyAlignment="1">
      <alignment horizontal="right" vertical="center" wrapText="1"/>
    </xf>
    <xf numFmtId="2" fontId="14" fillId="0" borderId="10" xfId="5" applyNumberFormat="1" applyFont="1" applyBorder="1" applyAlignment="1">
      <alignment horizontal="center" vertical="center"/>
    </xf>
    <xf numFmtId="43" fontId="6" fillId="6" borderId="22" xfId="0" applyNumberFormat="1" applyFont="1" applyFill="1" applyBorder="1" applyAlignment="1">
      <alignment horizontal="center" vertical="center" wrapText="1"/>
    </xf>
    <xf numFmtId="43" fontId="6" fillId="6" borderId="16" xfId="0" applyNumberFormat="1" applyFont="1" applyFill="1" applyBorder="1" applyAlignment="1">
      <alignment horizontal="center" vertical="center" wrapText="1"/>
    </xf>
    <xf numFmtId="43" fontId="6" fillId="6" borderId="23" xfId="0" applyNumberFormat="1" applyFont="1" applyFill="1" applyBorder="1" applyAlignment="1">
      <alignment horizontal="center" vertical="center" wrapText="1"/>
    </xf>
    <xf numFmtId="0" fontId="3" fillId="5" borderId="7" xfId="0" quotePrefix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3" xfId="0" quotePrefix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quotePrefix="1" applyFont="1" applyFill="1" applyBorder="1" applyAlignment="1">
      <alignment horizontal="center" vertical="center"/>
    </xf>
    <xf numFmtId="0" fontId="3" fillId="5" borderId="6" xfId="0" quotePrefix="1" applyFont="1" applyFill="1" applyBorder="1" applyAlignment="1">
      <alignment horizontal="center" vertical="center"/>
    </xf>
    <xf numFmtId="43" fontId="6" fillId="6" borderId="16" xfId="0" applyNumberFormat="1" applyFont="1" applyFill="1" applyBorder="1" applyAlignment="1">
      <alignment horizontal="center" vertical="center"/>
    </xf>
    <xf numFmtId="43" fontId="6" fillId="6" borderId="23" xfId="0" applyNumberFormat="1" applyFont="1" applyFill="1" applyBorder="1" applyAlignment="1">
      <alignment horizontal="center" vertical="center"/>
    </xf>
    <xf numFmtId="43" fontId="6" fillId="6" borderId="19" xfId="0" applyNumberFormat="1" applyFont="1" applyFill="1" applyBorder="1" applyAlignment="1">
      <alignment horizontal="center" vertical="center" wrapText="1"/>
    </xf>
    <xf numFmtId="43" fontId="6" fillId="6" borderId="20" xfId="0" applyNumberFormat="1" applyFont="1" applyFill="1" applyBorder="1" applyAlignment="1">
      <alignment horizontal="center" vertical="center" wrapText="1"/>
    </xf>
    <xf numFmtId="43" fontId="6" fillId="6" borderId="21" xfId="0" applyNumberFormat="1" applyFont="1" applyFill="1" applyBorder="1" applyAlignment="1">
      <alignment horizontal="center" vertical="center" wrapText="1"/>
    </xf>
    <xf numFmtId="4" fontId="3" fillId="5" borderId="18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43" fontId="3" fillId="5" borderId="19" xfId="0" applyNumberFormat="1" applyFont="1" applyFill="1" applyBorder="1" applyAlignment="1">
      <alignment horizontal="center" vertical="center"/>
    </xf>
    <xf numFmtId="43" fontId="3" fillId="5" borderId="20" xfId="0" applyNumberFormat="1" applyFont="1" applyFill="1" applyBorder="1" applyAlignment="1">
      <alignment horizontal="center" vertical="center"/>
    </xf>
    <xf numFmtId="43" fontId="3" fillId="5" borderId="21" xfId="0" applyNumberFormat="1" applyFont="1" applyFill="1" applyBorder="1" applyAlignment="1">
      <alignment horizontal="center" vertical="center"/>
    </xf>
    <xf numFmtId="43" fontId="3" fillId="5" borderId="22" xfId="0" applyNumberFormat="1" applyFont="1" applyFill="1" applyBorder="1" applyAlignment="1">
      <alignment horizontal="center" vertical="center"/>
    </xf>
    <xf numFmtId="43" fontId="3" fillId="5" borderId="16" xfId="0" applyNumberFormat="1" applyFont="1" applyFill="1" applyBorder="1" applyAlignment="1">
      <alignment horizontal="center" vertical="center"/>
    </xf>
    <xf numFmtId="43" fontId="3" fillId="5" borderId="23" xfId="0" applyNumberFormat="1" applyFont="1" applyFill="1" applyBorder="1" applyAlignment="1">
      <alignment horizontal="center" vertical="center"/>
    </xf>
    <xf numFmtId="43" fontId="6" fillId="6" borderId="13" xfId="0" applyNumberFormat="1" applyFont="1" applyFill="1" applyBorder="1" applyAlignment="1">
      <alignment horizontal="center" vertical="center" wrapText="1"/>
    </xf>
    <xf numFmtId="0" fontId="3" fillId="5" borderId="32" xfId="0" quotePrefix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43" fontId="6" fillId="6" borderId="24" xfId="0" applyNumberFormat="1" applyFont="1" applyFill="1" applyBorder="1" applyAlignment="1">
      <alignment horizontal="center" vertical="center" wrapText="1"/>
    </xf>
    <xf numFmtId="43" fontId="6" fillId="6" borderId="17" xfId="0" applyNumberFormat="1" applyFont="1" applyFill="1" applyBorder="1" applyAlignment="1">
      <alignment horizontal="center" vertical="center" wrapText="1"/>
    </xf>
    <xf numFmtId="43" fontId="6" fillId="6" borderId="14" xfId="0" applyNumberFormat="1" applyFont="1" applyFill="1" applyBorder="1" applyAlignment="1">
      <alignment horizontal="center" vertical="center" wrapText="1"/>
    </xf>
    <xf numFmtId="165" fontId="3" fillId="5" borderId="26" xfId="3" applyNumberFormat="1" applyFont="1" applyFill="1" applyBorder="1" applyAlignment="1">
      <alignment horizontal="center" vertical="center"/>
    </xf>
    <xf numFmtId="165" fontId="3" fillId="5" borderId="27" xfId="3" applyNumberFormat="1" applyFont="1" applyFill="1" applyBorder="1" applyAlignment="1">
      <alignment horizontal="center" vertical="center"/>
    </xf>
    <xf numFmtId="165" fontId="3" fillId="5" borderId="28" xfId="3" applyNumberFormat="1" applyFont="1" applyFill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3" fillId="5" borderId="24" xfId="0" applyNumberFormat="1" applyFont="1" applyFill="1" applyBorder="1" applyAlignment="1">
      <alignment horizontal="center" vertical="center"/>
    </xf>
    <xf numFmtId="43" fontId="3" fillId="5" borderId="17" xfId="0" applyNumberFormat="1" applyFont="1" applyFill="1" applyBorder="1" applyAlignment="1">
      <alignment horizontal="center" vertical="center"/>
    </xf>
    <xf numFmtId="43" fontId="3" fillId="5" borderId="25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2" xfId="5"/>
    <cellStyle name="Normal_Caragua1" xfId="2"/>
    <cellStyle name="Porcentagem" xfId="3" builtinId="5"/>
    <cellStyle name="Vírgula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W37"/>
  <sheetViews>
    <sheetView showGridLines="0" showZeros="0" tabSelected="1" zoomScaleNormal="100" zoomScaleSheetLayoutView="100" workbookViewId="0">
      <selection activeCell="B22" sqref="B22"/>
    </sheetView>
  </sheetViews>
  <sheetFormatPr defaultColWidth="11.42578125" defaultRowHeight="15" x14ac:dyDescent="0.2"/>
  <cols>
    <col min="1" max="1" width="8.28515625" style="19" customWidth="1"/>
    <col min="2" max="2" width="50.85546875" style="12" customWidth="1"/>
    <col min="3" max="18" width="8.7109375" style="15" customWidth="1"/>
    <col min="19" max="19" width="20.42578125" style="13" customWidth="1"/>
    <col min="20" max="20" width="11.42578125" style="20" customWidth="1"/>
    <col min="21" max="21" width="4.7109375" style="13" customWidth="1"/>
    <col min="22" max="22" width="20.28515625" style="13" customWidth="1"/>
    <col min="23" max="23" width="11.42578125" style="13" customWidth="1"/>
    <col min="24" max="16384" width="11.42578125" style="19"/>
  </cols>
  <sheetData>
    <row r="1" spans="1:23" s="12" customFormat="1" x14ac:dyDescent="0.2">
      <c r="A1" s="325" t="s">
        <v>430</v>
      </c>
      <c r="B1" s="335" t="s">
        <v>442</v>
      </c>
      <c r="C1" s="325" t="s">
        <v>427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7"/>
      <c r="S1" s="333" t="s">
        <v>24</v>
      </c>
      <c r="T1" s="334"/>
      <c r="U1" s="10"/>
      <c r="V1" s="11"/>
      <c r="W1" s="11"/>
    </row>
    <row r="2" spans="1:23" s="15" customFormat="1" x14ac:dyDescent="0.2">
      <c r="A2" s="337"/>
      <c r="B2" s="336"/>
      <c r="C2" s="345" t="s">
        <v>423</v>
      </c>
      <c r="D2" s="346"/>
      <c r="E2" s="346"/>
      <c r="F2" s="347"/>
      <c r="G2" s="321" t="s">
        <v>424</v>
      </c>
      <c r="H2" s="322"/>
      <c r="I2" s="322"/>
      <c r="J2" s="323"/>
      <c r="K2" s="321" t="s">
        <v>425</v>
      </c>
      <c r="L2" s="322"/>
      <c r="M2" s="322"/>
      <c r="N2" s="323"/>
      <c r="O2" s="324" t="s">
        <v>426</v>
      </c>
      <c r="P2" s="322"/>
      <c r="Q2" s="322"/>
      <c r="R2" s="323"/>
      <c r="S2" s="29" t="s">
        <v>429</v>
      </c>
      <c r="T2" s="30" t="s">
        <v>428</v>
      </c>
      <c r="U2" s="13"/>
      <c r="V2" s="14"/>
      <c r="W2" s="14"/>
    </row>
    <row r="3" spans="1:23" s="15" customFormat="1" x14ac:dyDescent="0.2">
      <c r="A3" s="16">
        <v>1</v>
      </c>
      <c r="B3" s="21" t="s">
        <v>431</v>
      </c>
      <c r="C3" s="330">
        <f>S3</f>
        <v>13625.554</v>
      </c>
      <c r="D3" s="331"/>
      <c r="E3" s="331"/>
      <c r="F3" s="332"/>
      <c r="G3" s="42"/>
      <c r="H3" s="41"/>
      <c r="I3" s="41"/>
      <c r="J3" s="32"/>
      <c r="K3" s="40"/>
      <c r="L3" s="41"/>
      <c r="M3" s="41"/>
      <c r="N3" s="32"/>
      <c r="O3" s="42"/>
      <c r="P3" s="41"/>
      <c r="Q3" s="41"/>
      <c r="R3" s="32"/>
      <c r="S3" s="37">
        <f>Implantação!I15</f>
        <v>13625.554</v>
      </c>
      <c r="T3" s="288">
        <f>S3/S18</f>
        <v>4.6863534614540348E-2</v>
      </c>
      <c r="U3" s="13"/>
      <c r="V3" s="14">
        <f>SUM(C3:R3)</f>
        <v>13625.554</v>
      </c>
      <c r="W3" s="14"/>
    </row>
    <row r="4" spans="1:23" s="15" customFormat="1" x14ac:dyDescent="0.2">
      <c r="A4" s="16">
        <v>2</v>
      </c>
      <c r="B4" s="21" t="s">
        <v>432</v>
      </c>
      <c r="C4" s="40"/>
      <c r="D4" s="41"/>
      <c r="E4" s="41"/>
      <c r="F4" s="32"/>
      <c r="G4" s="318">
        <f>S4</f>
        <v>48901.5</v>
      </c>
      <c r="H4" s="319"/>
      <c r="I4" s="319"/>
      <c r="J4" s="320"/>
      <c r="K4" s="40"/>
      <c r="L4" s="41"/>
      <c r="M4" s="41"/>
      <c r="N4" s="32"/>
      <c r="O4" s="42"/>
      <c r="P4" s="41"/>
      <c r="Q4" s="41"/>
      <c r="R4" s="32"/>
      <c r="S4" s="37">
        <f>'Est. Concreto'!$I$37</f>
        <v>48901.5</v>
      </c>
      <c r="T4" s="288">
        <f>S4/S18</f>
        <v>0.16819111633574274</v>
      </c>
      <c r="U4" s="13"/>
      <c r="V4" s="14">
        <f t="shared" ref="V4:V20" si="0">SUM(C4:R4)</f>
        <v>48901.5</v>
      </c>
      <c r="W4" s="14"/>
    </row>
    <row r="5" spans="1:23" s="15" customFormat="1" x14ac:dyDescent="0.2">
      <c r="A5" s="16">
        <v>3</v>
      </c>
      <c r="B5" s="21" t="s">
        <v>433</v>
      </c>
      <c r="C5" s="40"/>
      <c r="D5" s="41"/>
      <c r="E5" s="41"/>
      <c r="F5" s="32"/>
      <c r="G5" s="328">
        <f>S5/4</f>
        <v>22965.5</v>
      </c>
      <c r="H5" s="328"/>
      <c r="I5" s="328"/>
      <c r="J5" s="329"/>
      <c r="K5" s="318">
        <f>S5*(3/4)</f>
        <v>68896.5</v>
      </c>
      <c r="L5" s="319"/>
      <c r="M5" s="344"/>
      <c r="N5" s="32"/>
      <c r="O5" s="42"/>
      <c r="P5" s="41"/>
      <c r="Q5" s="41"/>
      <c r="R5" s="32"/>
      <c r="S5" s="37">
        <f>'Est. Madeira'!I27</f>
        <v>91862</v>
      </c>
      <c r="T5" s="288">
        <f>S5/S18</f>
        <v>0.31594884264969375</v>
      </c>
      <c r="U5" s="17"/>
      <c r="V5" s="14">
        <f t="shared" si="0"/>
        <v>91862</v>
      </c>
      <c r="W5" s="14"/>
    </row>
    <row r="6" spans="1:23" s="15" customFormat="1" x14ac:dyDescent="0.2">
      <c r="A6" s="16">
        <v>4</v>
      </c>
      <c r="B6" s="21" t="s">
        <v>68</v>
      </c>
      <c r="C6" s="40"/>
      <c r="D6" s="41"/>
      <c r="E6" s="41"/>
      <c r="F6" s="32"/>
      <c r="G6" s="42"/>
      <c r="H6" s="318">
        <f>S6*(3/5)</f>
        <v>5418.45</v>
      </c>
      <c r="I6" s="319"/>
      <c r="J6" s="320"/>
      <c r="K6" s="318">
        <f>S6*(2/5)</f>
        <v>3612.3</v>
      </c>
      <c r="L6" s="344"/>
      <c r="M6" s="41"/>
      <c r="N6" s="32"/>
      <c r="O6" s="42"/>
      <c r="P6" s="41"/>
      <c r="Q6" s="41"/>
      <c r="R6" s="32"/>
      <c r="S6" s="38">
        <f>Arquitetura!I2</f>
        <v>9030.75</v>
      </c>
      <c r="T6" s="288">
        <f>S6/S18</f>
        <v>3.1060231768943871E-2</v>
      </c>
      <c r="U6" s="13"/>
      <c r="V6" s="14">
        <f t="shared" si="0"/>
        <v>9030.75</v>
      </c>
      <c r="W6" s="14"/>
    </row>
    <row r="7" spans="1:23" s="15" customFormat="1" x14ac:dyDescent="0.2">
      <c r="A7" s="16">
        <v>5</v>
      </c>
      <c r="B7" s="21" t="s">
        <v>486</v>
      </c>
      <c r="C7" s="40"/>
      <c r="D7" s="41"/>
      <c r="E7" s="41"/>
      <c r="F7" s="32"/>
      <c r="G7" s="42"/>
      <c r="H7" s="41"/>
      <c r="I7" s="41"/>
      <c r="J7" s="32"/>
      <c r="K7" s="318">
        <f>S7</f>
        <v>30086.34</v>
      </c>
      <c r="L7" s="319"/>
      <c r="M7" s="319"/>
      <c r="N7" s="344"/>
      <c r="O7" s="42"/>
      <c r="P7" s="41"/>
      <c r="Q7" s="41"/>
      <c r="R7" s="32"/>
      <c r="S7" s="38">
        <v>30086.34</v>
      </c>
      <c r="T7" s="288">
        <f>S7/S18</f>
        <v>0.1034785254247152</v>
      </c>
      <c r="U7" s="13"/>
      <c r="V7" s="14">
        <f t="shared" si="0"/>
        <v>30086.34</v>
      </c>
      <c r="W7" s="14"/>
    </row>
    <row r="8" spans="1:23" s="15" customFormat="1" x14ac:dyDescent="0.2">
      <c r="A8" s="16">
        <v>6</v>
      </c>
      <c r="B8" s="21" t="s">
        <v>434</v>
      </c>
      <c r="C8" s="40"/>
      <c r="D8" s="41"/>
      <c r="E8" s="41"/>
      <c r="F8" s="32"/>
      <c r="G8" s="42"/>
      <c r="H8" s="41"/>
      <c r="I8" s="41"/>
      <c r="J8" s="32"/>
      <c r="K8" s="40"/>
      <c r="L8" s="41"/>
      <c r="M8" s="318">
        <f>S8</f>
        <v>4354.37</v>
      </c>
      <c r="N8" s="344"/>
      <c r="O8" s="42"/>
      <c r="P8" s="41"/>
      <c r="Q8" s="41"/>
      <c r="R8" s="32"/>
      <c r="S8" s="38">
        <f>Arquitetura!I24+Arquitetura!I27</f>
        <v>4354.37</v>
      </c>
      <c r="T8" s="288">
        <f>S8/S18</f>
        <v>1.4976357601277426E-2</v>
      </c>
      <c r="U8" s="13"/>
      <c r="V8" s="14">
        <f t="shared" si="0"/>
        <v>4354.37</v>
      </c>
      <c r="W8" s="14"/>
    </row>
    <row r="9" spans="1:23" s="15" customFormat="1" x14ac:dyDescent="0.2">
      <c r="A9" s="16">
        <v>7</v>
      </c>
      <c r="B9" s="21" t="s">
        <v>435</v>
      </c>
      <c r="C9" s="40"/>
      <c r="D9" s="41"/>
      <c r="E9" s="41"/>
      <c r="F9" s="32"/>
      <c r="G9" s="42"/>
      <c r="H9" s="41"/>
      <c r="I9" s="41"/>
      <c r="J9" s="32"/>
      <c r="K9" s="40"/>
      <c r="L9" s="318">
        <f>S9</f>
        <v>8023.6332000000002</v>
      </c>
      <c r="M9" s="344"/>
      <c r="N9" s="32"/>
      <c r="O9" s="42"/>
      <c r="P9" s="41"/>
      <c r="Q9" s="41"/>
      <c r="R9" s="32"/>
      <c r="S9" s="38">
        <f>'Inst. Hidraúlica'!$I$31</f>
        <v>8023.6332000000002</v>
      </c>
      <c r="T9" s="288">
        <f>S9/S18</f>
        <v>2.7596368720315897E-2</v>
      </c>
      <c r="U9" s="13"/>
      <c r="V9" s="14">
        <f t="shared" si="0"/>
        <v>8023.6332000000002</v>
      </c>
      <c r="W9" s="14"/>
    </row>
    <row r="10" spans="1:23" s="15" customFormat="1" x14ac:dyDescent="0.2">
      <c r="A10" s="16">
        <v>8</v>
      </c>
      <c r="B10" s="21" t="s">
        <v>436</v>
      </c>
      <c r="C10" s="40"/>
      <c r="D10" s="41"/>
      <c r="E10" s="41"/>
      <c r="F10" s="43"/>
      <c r="G10" s="42"/>
      <c r="H10" s="41"/>
      <c r="I10" s="41"/>
      <c r="J10" s="32"/>
      <c r="K10" s="318">
        <f>S10/3</f>
        <v>4386.0566666666673</v>
      </c>
      <c r="L10" s="319"/>
      <c r="M10" s="319"/>
      <c r="N10" s="320"/>
      <c r="O10" s="318">
        <f>S10*(2/3)</f>
        <v>8772.1133333333346</v>
      </c>
      <c r="P10" s="319"/>
      <c r="Q10" s="319"/>
      <c r="R10" s="320"/>
      <c r="S10" s="38">
        <f>'Inst. Sanitárias'!$I$27</f>
        <v>13158.170000000002</v>
      </c>
      <c r="T10" s="288">
        <f>S10/S18</f>
        <v>4.5256020801723466E-2</v>
      </c>
      <c r="U10" s="13"/>
      <c r="V10" s="14">
        <f t="shared" si="0"/>
        <v>13158.170000000002</v>
      </c>
      <c r="W10" s="14"/>
    </row>
    <row r="11" spans="1:23" s="15" customFormat="1" x14ac:dyDescent="0.2">
      <c r="A11" s="16">
        <v>9</v>
      </c>
      <c r="B11" s="21" t="s">
        <v>437</v>
      </c>
      <c r="C11" s="40"/>
      <c r="D11" s="41"/>
      <c r="E11" s="41"/>
      <c r="F11" s="32"/>
      <c r="G11" s="42"/>
      <c r="H11" s="41"/>
      <c r="I11" s="41"/>
      <c r="J11" s="32"/>
      <c r="K11" s="40"/>
      <c r="L11" s="41"/>
      <c r="M11" s="318">
        <f>S11/3</f>
        <v>6893.2366666666649</v>
      </c>
      <c r="N11" s="320"/>
      <c r="O11" s="318">
        <f>S11*(2/3)</f>
        <v>13786.47333333333</v>
      </c>
      <c r="P11" s="319"/>
      <c r="Q11" s="319"/>
      <c r="R11" s="320"/>
      <c r="S11" s="38">
        <f>'Inst. elétricas'!I65</f>
        <v>20679.709999999995</v>
      </c>
      <c r="T11" s="288">
        <f>S11/S18</f>
        <v>7.1125497385548936E-2</v>
      </c>
      <c r="U11" s="13"/>
      <c r="V11" s="14">
        <f t="shared" si="0"/>
        <v>20679.709999999995</v>
      </c>
      <c r="W11" s="14"/>
    </row>
    <row r="12" spans="1:23" s="15" customFormat="1" x14ac:dyDescent="0.2">
      <c r="A12" s="16">
        <v>10</v>
      </c>
      <c r="B12" s="21" t="s">
        <v>438</v>
      </c>
      <c r="C12" s="40"/>
      <c r="D12" s="41"/>
      <c r="E12" s="41"/>
      <c r="F12" s="32"/>
      <c r="G12" s="42"/>
      <c r="H12" s="41"/>
      <c r="I12" s="41"/>
      <c r="J12" s="32"/>
      <c r="K12" s="318">
        <f>S12/3</f>
        <v>4379.2333333333336</v>
      </c>
      <c r="L12" s="319"/>
      <c r="M12" s="319"/>
      <c r="N12" s="320"/>
      <c r="O12" s="318">
        <f>S12*(2/3)</f>
        <v>8758.4666666666672</v>
      </c>
      <c r="P12" s="344"/>
      <c r="Q12" s="41"/>
      <c r="R12" s="32"/>
      <c r="S12" s="38">
        <f>Arquitetura!I32</f>
        <v>13137.7</v>
      </c>
      <c r="T12" s="288">
        <f>S12/S18</f>
        <v>4.5185616577898172E-2</v>
      </c>
      <c r="U12" s="13"/>
      <c r="V12" s="14">
        <f t="shared" si="0"/>
        <v>13137.7</v>
      </c>
      <c r="W12" s="14"/>
    </row>
    <row r="13" spans="1:23" s="15" customFormat="1" x14ac:dyDescent="0.2">
      <c r="A13" s="16">
        <v>11</v>
      </c>
      <c r="B13" s="21" t="s">
        <v>536</v>
      </c>
      <c r="C13" s="40"/>
      <c r="D13" s="41"/>
      <c r="E13" s="41"/>
      <c r="F13" s="32"/>
      <c r="G13" s="42"/>
      <c r="H13" s="41"/>
      <c r="I13" s="41"/>
      <c r="J13" s="32"/>
      <c r="K13" s="40"/>
      <c r="L13" s="41"/>
      <c r="M13" s="41"/>
      <c r="N13" s="32"/>
      <c r="O13" s="42"/>
      <c r="P13" s="318">
        <f>S13</f>
        <v>7697.66</v>
      </c>
      <c r="Q13" s="319"/>
      <c r="R13" s="344"/>
      <c r="S13" s="38">
        <v>7697.66</v>
      </c>
      <c r="T13" s="288">
        <f>S13/S18</f>
        <v>2.6475221180802089E-2</v>
      </c>
      <c r="U13" s="13"/>
      <c r="V13" s="14">
        <f t="shared" si="0"/>
        <v>7697.66</v>
      </c>
      <c r="W13" s="14"/>
    </row>
    <row r="14" spans="1:23" s="15" customFormat="1" x14ac:dyDescent="0.2">
      <c r="A14" s="16">
        <v>12</v>
      </c>
      <c r="B14" s="21" t="s">
        <v>439</v>
      </c>
      <c r="C14" s="40"/>
      <c r="D14" s="41"/>
      <c r="E14" s="41"/>
      <c r="F14" s="32"/>
      <c r="G14" s="42"/>
      <c r="H14" s="41"/>
      <c r="I14" s="41"/>
      <c r="J14" s="32"/>
      <c r="K14" s="40"/>
      <c r="L14" s="41"/>
      <c r="M14" s="41"/>
      <c r="N14" s="32"/>
      <c r="O14" s="42"/>
      <c r="P14" s="318">
        <f>S14</f>
        <v>2026.0640000000001</v>
      </c>
      <c r="Q14" s="344"/>
      <c r="R14" s="32"/>
      <c r="S14" s="38">
        <f>'Sist. Águas Pluviais'!$I$17</f>
        <v>2026.0640000000001</v>
      </c>
      <c r="T14" s="288">
        <f>S14/S18</f>
        <v>6.9684154050010791E-3</v>
      </c>
      <c r="U14" s="13"/>
      <c r="V14" s="14">
        <f t="shared" si="0"/>
        <v>2026.0640000000001</v>
      </c>
      <c r="W14" s="14"/>
    </row>
    <row r="15" spans="1:23" s="15" customFormat="1" x14ac:dyDescent="0.2">
      <c r="A15" s="16">
        <v>13</v>
      </c>
      <c r="B15" s="21" t="s">
        <v>440</v>
      </c>
      <c r="C15" s="40"/>
      <c r="D15" s="41"/>
      <c r="E15" s="41"/>
      <c r="F15" s="32"/>
      <c r="G15" s="42"/>
      <c r="H15" s="41"/>
      <c r="I15" s="41"/>
      <c r="J15" s="32"/>
      <c r="K15" s="40"/>
      <c r="L15" s="41"/>
      <c r="M15" s="41"/>
      <c r="N15" s="32"/>
      <c r="O15" s="318">
        <f>S15</f>
        <v>18156.23</v>
      </c>
      <c r="P15" s="319"/>
      <c r="Q15" s="319"/>
      <c r="R15" s="344"/>
      <c r="S15" s="38">
        <f>Arquitetura!I65+Arquitetura!I76</f>
        <v>18156.23</v>
      </c>
      <c r="T15" s="288">
        <f>S15/S18</f>
        <v>6.2446276538521354E-2</v>
      </c>
      <c r="U15" s="13"/>
      <c r="V15" s="14">
        <f t="shared" si="0"/>
        <v>18156.23</v>
      </c>
      <c r="W15" s="14"/>
    </row>
    <row r="16" spans="1:23" s="15" customFormat="1" x14ac:dyDescent="0.2">
      <c r="A16" s="18">
        <v>14</v>
      </c>
      <c r="B16" s="22" t="s">
        <v>441</v>
      </c>
      <c r="C16" s="44"/>
      <c r="D16" s="45"/>
      <c r="E16" s="45"/>
      <c r="F16" s="33"/>
      <c r="G16" s="46"/>
      <c r="H16" s="45"/>
      <c r="I16" s="45"/>
      <c r="J16" s="33"/>
      <c r="K16" s="44"/>
      <c r="L16" s="45"/>
      <c r="M16" s="45"/>
      <c r="N16" s="33"/>
      <c r="O16" s="46"/>
      <c r="P16" s="348">
        <f>S16</f>
        <v>10009.919999999998</v>
      </c>
      <c r="Q16" s="349"/>
      <c r="R16" s="350"/>
      <c r="S16" s="39">
        <f>Paisagismo!$I$11</f>
        <v>10009.919999999998</v>
      </c>
      <c r="T16" s="289">
        <f>S16/S18</f>
        <v>3.4427974995275758E-2</v>
      </c>
      <c r="U16" s="13"/>
      <c r="V16" s="14">
        <f t="shared" si="0"/>
        <v>10009.919999999998</v>
      </c>
      <c r="W16" s="14"/>
    </row>
    <row r="17" spans="1:23" s="15" customFormat="1" x14ac:dyDescent="0.2">
      <c r="A17" s="47"/>
      <c r="B17" s="48"/>
      <c r="C17" s="49"/>
      <c r="D17" s="49"/>
      <c r="E17" s="49"/>
      <c r="F17" s="50"/>
      <c r="G17" s="49"/>
      <c r="H17" s="49"/>
      <c r="I17" s="49"/>
      <c r="J17" s="50"/>
      <c r="K17" s="49"/>
      <c r="L17" s="49"/>
      <c r="M17" s="49"/>
      <c r="N17" s="50"/>
      <c r="O17" s="49"/>
      <c r="P17" s="49"/>
      <c r="Q17" s="49"/>
      <c r="R17" s="49"/>
      <c r="S17" s="51"/>
      <c r="T17" s="52"/>
      <c r="U17" s="13"/>
      <c r="V17" s="14"/>
      <c r="W17" s="14"/>
    </row>
    <row r="18" spans="1:23" s="15" customFormat="1" x14ac:dyDescent="0.2">
      <c r="A18" s="23"/>
      <c r="B18" s="24" t="s">
        <v>443</v>
      </c>
      <c r="C18" s="338">
        <f>SUM(C3:F16)</f>
        <v>13625.554</v>
      </c>
      <c r="D18" s="339"/>
      <c r="E18" s="339"/>
      <c r="F18" s="340"/>
      <c r="G18" s="338">
        <f t="shared" ref="G18" si="1">SUM(G3:J16)</f>
        <v>77285.45</v>
      </c>
      <c r="H18" s="339"/>
      <c r="I18" s="339"/>
      <c r="J18" s="340"/>
      <c r="K18" s="338">
        <f t="shared" ref="K18" si="2">SUM(K3:N16)</f>
        <v>130631.66986666666</v>
      </c>
      <c r="L18" s="339"/>
      <c r="M18" s="339"/>
      <c r="N18" s="340"/>
      <c r="O18" s="338">
        <f t="shared" ref="O18" si="3">SUM(O3:R16)</f>
        <v>69206.927333333326</v>
      </c>
      <c r="P18" s="339"/>
      <c r="Q18" s="339"/>
      <c r="R18" s="340"/>
      <c r="S18" s="34">
        <f>SUM(S3:S16)</f>
        <v>290749.60119999998</v>
      </c>
      <c r="T18" s="351">
        <f>SUM(T3:T16)</f>
        <v>1.0000000000000002</v>
      </c>
      <c r="U18" s="13"/>
      <c r="V18" s="14">
        <f t="shared" si="0"/>
        <v>290749.60120000003</v>
      </c>
      <c r="W18" s="14"/>
    </row>
    <row r="19" spans="1:23" x14ac:dyDescent="0.2">
      <c r="A19" s="25"/>
      <c r="B19" s="26" t="s">
        <v>538</v>
      </c>
      <c r="C19" s="341">
        <f>C18*0.2</f>
        <v>2725.1108000000004</v>
      </c>
      <c r="D19" s="342"/>
      <c r="E19" s="342"/>
      <c r="F19" s="343"/>
      <c r="G19" s="341">
        <f>G18*0.2</f>
        <v>15457.09</v>
      </c>
      <c r="H19" s="342"/>
      <c r="I19" s="342"/>
      <c r="J19" s="343"/>
      <c r="K19" s="341">
        <f>K18*0.2</f>
        <v>26126.333973333334</v>
      </c>
      <c r="L19" s="342"/>
      <c r="M19" s="342"/>
      <c r="N19" s="343"/>
      <c r="O19" s="341">
        <f>O18*0.2</f>
        <v>13841.385466666667</v>
      </c>
      <c r="P19" s="342"/>
      <c r="Q19" s="342"/>
      <c r="R19" s="343"/>
      <c r="S19" s="35">
        <f>S18*0.2</f>
        <v>58149.920239999999</v>
      </c>
      <c r="T19" s="352"/>
      <c r="V19" s="14">
        <f t="shared" si="0"/>
        <v>58149.920239999999</v>
      </c>
    </row>
    <row r="20" spans="1:23" x14ac:dyDescent="0.2">
      <c r="A20" s="27"/>
      <c r="B20" s="28" t="s">
        <v>444</v>
      </c>
      <c r="C20" s="356">
        <f>C18+C19</f>
        <v>16350.6648</v>
      </c>
      <c r="D20" s="357"/>
      <c r="E20" s="357"/>
      <c r="F20" s="358"/>
      <c r="G20" s="356">
        <f t="shared" ref="G20" si="4">G18+G19</f>
        <v>92742.54</v>
      </c>
      <c r="H20" s="357"/>
      <c r="I20" s="357"/>
      <c r="J20" s="358"/>
      <c r="K20" s="356">
        <f t="shared" ref="K20" si="5">K18+K19</f>
        <v>156758.00383999999</v>
      </c>
      <c r="L20" s="357"/>
      <c r="M20" s="357"/>
      <c r="N20" s="358"/>
      <c r="O20" s="356">
        <f t="shared" ref="O20" si="6">O18+O19</f>
        <v>83048.312799999985</v>
      </c>
      <c r="P20" s="357"/>
      <c r="Q20" s="357"/>
      <c r="R20" s="358"/>
      <c r="S20" s="36">
        <f>SUM(S18:S19)</f>
        <v>348899.52143999998</v>
      </c>
      <c r="T20" s="353"/>
      <c r="V20" s="14">
        <f t="shared" si="0"/>
        <v>348899.52143999992</v>
      </c>
    </row>
    <row r="25" spans="1:23" x14ac:dyDescent="0.2">
      <c r="G25" s="354">
        <f>Implantação!I15</f>
        <v>13625.554</v>
      </c>
      <c r="H25" s="355"/>
      <c r="I25" s="355"/>
      <c r="J25" s="355"/>
    </row>
    <row r="26" spans="1:23" x14ac:dyDescent="0.2">
      <c r="G26" s="354">
        <f>'Est. Concreto'!I37</f>
        <v>48901.5</v>
      </c>
      <c r="H26" s="355"/>
      <c r="I26" s="355"/>
      <c r="J26" s="355"/>
    </row>
    <row r="27" spans="1:23" x14ac:dyDescent="0.2">
      <c r="G27" s="354">
        <f>'Est. Madeira'!I27</f>
        <v>91862</v>
      </c>
      <c r="H27" s="355"/>
      <c r="I27" s="355"/>
      <c r="J27" s="355"/>
    </row>
    <row r="28" spans="1:23" x14ac:dyDescent="0.2">
      <c r="G28" s="354">
        <f>Arquitetura!I81</f>
        <v>82463.050000000017</v>
      </c>
      <c r="H28" s="355"/>
      <c r="I28" s="355"/>
      <c r="J28" s="355"/>
    </row>
    <row r="29" spans="1:23" x14ac:dyDescent="0.2">
      <c r="G29" s="354">
        <f>'Inst. Hidraúlica'!I31</f>
        <v>8023.6332000000002</v>
      </c>
      <c r="H29" s="355"/>
      <c r="I29" s="355"/>
      <c r="J29" s="355"/>
    </row>
    <row r="30" spans="1:23" x14ac:dyDescent="0.2">
      <c r="G30" s="354">
        <f>'Inst. Sanitárias'!I27</f>
        <v>13158.170000000002</v>
      </c>
      <c r="H30" s="355"/>
      <c r="I30" s="355"/>
      <c r="J30" s="355"/>
    </row>
    <row r="31" spans="1:23" x14ac:dyDescent="0.2">
      <c r="G31" s="354">
        <f>'Inst. elétricas'!I65</f>
        <v>20679.709999999995</v>
      </c>
      <c r="H31" s="355"/>
      <c r="I31" s="355"/>
      <c r="J31" s="355"/>
    </row>
    <row r="32" spans="1:23" x14ac:dyDescent="0.2">
      <c r="G32" s="354">
        <f>'Sist. Águas Pluviais'!I17</f>
        <v>2026.0640000000001</v>
      </c>
      <c r="H32" s="355"/>
      <c r="I32" s="355"/>
      <c r="J32" s="355"/>
    </row>
    <row r="33" spans="7:10" x14ac:dyDescent="0.2">
      <c r="G33" s="354">
        <f>Paisagismo!I11</f>
        <v>10009.919999999998</v>
      </c>
      <c r="H33" s="355"/>
      <c r="I33" s="355"/>
      <c r="J33" s="355"/>
    </row>
    <row r="34" spans="7:10" x14ac:dyDescent="0.2">
      <c r="G34" s="354">
        <f>SUM(G25:G33)</f>
        <v>290749.60120000003</v>
      </c>
      <c r="H34" s="355"/>
      <c r="I34" s="355"/>
      <c r="J34" s="355"/>
    </row>
    <row r="35" spans="7:10" x14ac:dyDescent="0.2">
      <c r="G35" s="355"/>
      <c r="H35" s="355"/>
      <c r="I35" s="355"/>
      <c r="J35" s="355"/>
    </row>
    <row r="36" spans="7:10" x14ac:dyDescent="0.2">
      <c r="G36" s="355"/>
      <c r="H36" s="355"/>
      <c r="I36" s="355"/>
      <c r="J36" s="355"/>
    </row>
    <row r="37" spans="7:10" x14ac:dyDescent="0.2">
      <c r="G37" s="355"/>
      <c r="H37" s="355"/>
      <c r="I37" s="355"/>
      <c r="J37" s="355"/>
    </row>
  </sheetData>
  <mergeCells count="53">
    <mergeCell ref="C20:F20"/>
    <mergeCell ref="G27:J27"/>
    <mergeCell ref="G28:J28"/>
    <mergeCell ref="G29:J29"/>
    <mergeCell ref="G35:J35"/>
    <mergeCell ref="G36:J36"/>
    <mergeCell ref="G37:J37"/>
    <mergeCell ref="G30:J30"/>
    <mergeCell ref="G31:J31"/>
    <mergeCell ref="G32:J32"/>
    <mergeCell ref="G33:J33"/>
    <mergeCell ref="G34:J34"/>
    <mergeCell ref="O15:R15"/>
    <mergeCell ref="P16:R16"/>
    <mergeCell ref="T18:T20"/>
    <mergeCell ref="G25:J25"/>
    <mergeCell ref="G26:J26"/>
    <mergeCell ref="G18:J18"/>
    <mergeCell ref="K18:N18"/>
    <mergeCell ref="O18:R18"/>
    <mergeCell ref="G19:J19"/>
    <mergeCell ref="K19:N19"/>
    <mergeCell ref="O19:R19"/>
    <mergeCell ref="G20:J20"/>
    <mergeCell ref="K20:N20"/>
    <mergeCell ref="O20:R20"/>
    <mergeCell ref="S1:T1"/>
    <mergeCell ref="B1:B2"/>
    <mergeCell ref="A1:A2"/>
    <mergeCell ref="C18:F18"/>
    <mergeCell ref="C19:F19"/>
    <mergeCell ref="K5:M5"/>
    <mergeCell ref="H6:J6"/>
    <mergeCell ref="K6:L6"/>
    <mergeCell ref="K7:N7"/>
    <mergeCell ref="M8:N8"/>
    <mergeCell ref="L9:M9"/>
    <mergeCell ref="M11:N11"/>
    <mergeCell ref="O12:P12"/>
    <mergeCell ref="P13:R13"/>
    <mergeCell ref="P14:Q14"/>
    <mergeCell ref="C2:F2"/>
    <mergeCell ref="G2:J2"/>
    <mergeCell ref="K2:N2"/>
    <mergeCell ref="O2:R2"/>
    <mergeCell ref="C1:R1"/>
    <mergeCell ref="G5:J5"/>
    <mergeCell ref="C3:F3"/>
    <mergeCell ref="O11:R11"/>
    <mergeCell ref="K12:N12"/>
    <mergeCell ref="G4:J4"/>
    <mergeCell ref="K10:N10"/>
    <mergeCell ref="O10:R10"/>
  </mergeCells>
  <phoneticPr fontId="0" type="noConversion"/>
  <printOptions horizontalCentered="1"/>
  <pageMargins left="0.19685039370078741" right="0.19685039370078741" top="1.3779527559055118" bottom="0.98425196850393704" header="0.59055118110236227" footer="0.19685039370078741"/>
  <pageSetup paperSize="9" scale="63" fitToHeight="0" orientation="landscape" verticalDpi="300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showZeros="0" tabSelected="1" zoomScaleNormal="100" zoomScaleSheetLayoutView="100" workbookViewId="0">
      <selection activeCell="B22" sqref="B22"/>
    </sheetView>
  </sheetViews>
  <sheetFormatPr defaultRowHeight="14.25" x14ac:dyDescent="0.2"/>
  <cols>
    <col min="1" max="1" width="8.7109375" style="102" customWidth="1"/>
    <col min="2" max="2" width="16.42578125" style="102" customWidth="1"/>
    <col min="3" max="3" width="95" style="198" customWidth="1"/>
    <col min="4" max="4" width="8.5703125" style="102" customWidth="1"/>
    <col min="5" max="5" width="11.7109375" style="213" customWidth="1"/>
    <col min="6" max="8" width="15.7109375" style="199" customWidth="1"/>
    <col min="9" max="9" width="17.7109375" style="199" customWidth="1"/>
    <col min="10" max="10" width="9.140625" style="65"/>
    <col min="11" max="14" width="17" style="65" customWidth="1"/>
    <col min="15" max="16384" width="9.140625" style="65"/>
  </cols>
  <sheetData>
    <row r="1" spans="1:17" s="53" customFormat="1" ht="30" x14ac:dyDescent="0.2">
      <c r="A1" s="110" t="s">
        <v>430</v>
      </c>
      <c r="B1" s="111" t="s">
        <v>445</v>
      </c>
      <c r="C1" s="112" t="s">
        <v>446</v>
      </c>
      <c r="D1" s="111" t="s">
        <v>447</v>
      </c>
      <c r="E1" s="113" t="s">
        <v>448</v>
      </c>
      <c r="F1" s="113" t="s">
        <v>449</v>
      </c>
      <c r="G1" s="113" t="s">
        <v>450</v>
      </c>
      <c r="H1" s="113" t="s">
        <v>452</v>
      </c>
      <c r="I1" s="114" t="s">
        <v>451</v>
      </c>
    </row>
    <row r="2" spans="1:17" s="278" customFormat="1" ht="15" x14ac:dyDescent="0.2">
      <c r="A2" s="235">
        <v>1</v>
      </c>
      <c r="B2" s="54"/>
      <c r="C2" s="55" t="s">
        <v>213</v>
      </c>
      <c r="D2" s="56"/>
      <c r="E2" s="57"/>
      <c r="F2" s="57"/>
      <c r="G2" s="57"/>
      <c r="H2" s="234"/>
      <c r="I2" s="200">
        <f>SUM(I3:I6)</f>
        <v>7009.9199999999992</v>
      </c>
      <c r="Q2" s="65"/>
    </row>
    <row r="3" spans="1:17" s="278" customFormat="1" ht="16.5" x14ac:dyDescent="0.2">
      <c r="A3" s="287" t="s">
        <v>0</v>
      </c>
      <c r="B3" s="282" t="s">
        <v>303</v>
      </c>
      <c r="C3" s="286" t="s">
        <v>474</v>
      </c>
      <c r="D3" s="258" t="s">
        <v>473</v>
      </c>
      <c r="E3" s="283">
        <v>80</v>
      </c>
      <c r="F3" s="139">
        <v>5.41</v>
      </c>
      <c r="G3" s="139">
        <v>2.37</v>
      </c>
      <c r="H3" s="139">
        <v>7.78</v>
      </c>
      <c r="I3" s="284">
        <f>H3*E3</f>
        <v>622.4</v>
      </c>
      <c r="J3" s="280"/>
      <c r="K3" s="279"/>
      <c r="Q3" s="65"/>
    </row>
    <row r="4" spans="1:17" ht="30" x14ac:dyDescent="0.2">
      <c r="A4" s="287" t="s">
        <v>21</v>
      </c>
      <c r="B4" s="2" t="s">
        <v>478</v>
      </c>
      <c r="C4" s="4" t="s">
        <v>477</v>
      </c>
      <c r="D4" s="61" t="s">
        <v>3</v>
      </c>
      <c r="E4" s="139">
        <v>80</v>
      </c>
      <c r="F4" s="139">
        <v>54.28</v>
      </c>
      <c r="G4" s="139">
        <v>6.9</v>
      </c>
      <c r="H4" s="139">
        <v>61.18</v>
      </c>
      <c r="I4" s="284">
        <f>H4*E4</f>
        <v>4894.3999999999996</v>
      </c>
      <c r="J4" s="281"/>
      <c r="K4" s="279"/>
    </row>
    <row r="5" spans="1:17" ht="15" x14ac:dyDescent="0.2">
      <c r="A5" s="287" t="s">
        <v>20</v>
      </c>
      <c r="B5" s="282" t="s">
        <v>302</v>
      </c>
      <c r="C5" s="251" t="s">
        <v>475</v>
      </c>
      <c r="D5" s="61" t="s">
        <v>9</v>
      </c>
      <c r="E5" s="139">
        <v>32</v>
      </c>
      <c r="F5" s="139">
        <v>28.58</v>
      </c>
      <c r="G5" s="139">
        <v>8.83</v>
      </c>
      <c r="H5" s="139">
        <v>37.409999999999997</v>
      </c>
      <c r="I5" s="284">
        <f>H5*E5</f>
        <v>1197.1199999999999</v>
      </c>
      <c r="J5" s="281"/>
      <c r="K5" s="279"/>
    </row>
    <row r="6" spans="1:17" ht="15" x14ac:dyDescent="0.2">
      <c r="A6" s="287" t="s">
        <v>38</v>
      </c>
      <c r="B6" s="314" t="s">
        <v>565</v>
      </c>
      <c r="C6" s="251" t="s">
        <v>202</v>
      </c>
      <c r="D6" s="61" t="s">
        <v>3</v>
      </c>
      <c r="E6" s="139">
        <v>200</v>
      </c>
      <c r="F6" s="139">
        <v>1.3</v>
      </c>
      <c r="G6" s="139">
        <v>0.18</v>
      </c>
      <c r="H6" s="139">
        <f>G6+F6</f>
        <v>1.48</v>
      </c>
      <c r="I6" s="284">
        <f>H6*E6</f>
        <v>296</v>
      </c>
      <c r="J6" s="281"/>
      <c r="K6" s="279"/>
      <c r="L6" s="1"/>
      <c r="M6" s="1"/>
      <c r="N6" s="1"/>
    </row>
    <row r="7" spans="1:17" ht="15" x14ac:dyDescent="0.2">
      <c r="A7" s="60"/>
      <c r="B7" s="282"/>
      <c r="C7" s="62"/>
      <c r="D7" s="61"/>
      <c r="E7" s="139"/>
      <c r="F7" s="141"/>
      <c r="G7" s="141"/>
      <c r="H7" s="139">
        <f>G7+F7</f>
        <v>0</v>
      </c>
      <c r="I7" s="140"/>
      <c r="J7" s="281"/>
    </row>
    <row r="8" spans="1:17" ht="15" x14ac:dyDescent="0.2">
      <c r="A8" s="235">
        <v>2</v>
      </c>
      <c r="B8" s="54"/>
      <c r="C8" s="55" t="s">
        <v>211</v>
      </c>
      <c r="D8" s="56"/>
      <c r="E8" s="57"/>
      <c r="F8" s="57"/>
      <c r="G8" s="57"/>
      <c r="H8" s="234"/>
      <c r="I8" s="200">
        <f>I9</f>
        <v>3000</v>
      </c>
      <c r="J8" s="281"/>
    </row>
    <row r="9" spans="1:17" ht="30" x14ac:dyDescent="0.2">
      <c r="A9" s="109" t="s">
        <v>16</v>
      </c>
      <c r="B9" s="317" t="s">
        <v>566</v>
      </c>
      <c r="C9" s="285" t="s">
        <v>212</v>
      </c>
      <c r="D9" s="66" t="s">
        <v>110</v>
      </c>
      <c r="E9" s="194">
        <v>1</v>
      </c>
      <c r="F9" s="194"/>
      <c r="G9" s="194"/>
      <c r="H9" s="194">
        <v>3000</v>
      </c>
      <c r="I9" s="195">
        <f>H9*E9</f>
        <v>3000</v>
      </c>
      <c r="J9" s="281"/>
    </row>
    <row r="10" spans="1:17" ht="15" x14ac:dyDescent="0.2">
      <c r="A10" s="71"/>
      <c r="B10" s="71"/>
      <c r="C10" s="99"/>
      <c r="D10" s="71"/>
      <c r="E10" s="122"/>
      <c r="F10" s="122"/>
      <c r="G10" s="122"/>
      <c r="H10" s="122"/>
      <c r="I10" s="316"/>
      <c r="J10" s="281"/>
    </row>
    <row r="11" spans="1:17" ht="15" x14ac:dyDescent="0.2">
      <c r="A11" s="185"/>
      <c r="B11" s="75"/>
      <c r="C11" s="76" t="s">
        <v>23</v>
      </c>
      <c r="D11" s="75"/>
      <c r="E11" s="77"/>
      <c r="F11" s="78"/>
      <c r="G11" s="78"/>
      <c r="H11" s="79"/>
      <c r="I11" s="80">
        <f>I2+I8</f>
        <v>10009.919999999998</v>
      </c>
      <c r="J11" s="281"/>
    </row>
    <row r="12" spans="1:17" ht="15" x14ac:dyDescent="0.2">
      <c r="A12" s="186"/>
      <c r="B12" s="82"/>
      <c r="C12" s="83" t="s">
        <v>537</v>
      </c>
      <c r="D12" s="82"/>
      <c r="E12" s="84"/>
      <c r="F12" s="85"/>
      <c r="G12" s="85"/>
      <c r="H12" s="86"/>
      <c r="I12" s="87">
        <f>I11*0.2</f>
        <v>2001.9839999999997</v>
      </c>
      <c r="J12" s="281"/>
    </row>
    <row r="13" spans="1:17" ht="15" x14ac:dyDescent="0.2">
      <c r="A13" s="187"/>
      <c r="B13" s="89"/>
      <c r="C13" s="90" t="s">
        <v>444</v>
      </c>
      <c r="D13" s="89"/>
      <c r="E13" s="91"/>
      <c r="F13" s="92"/>
      <c r="G13" s="92"/>
      <c r="H13" s="93"/>
      <c r="I13" s="94">
        <f>SUM(I11:I12)</f>
        <v>12011.903999999999</v>
      </c>
      <c r="J13" s="281"/>
    </row>
    <row r="14" spans="1:17" x14ac:dyDescent="0.2">
      <c r="A14" s="115"/>
      <c r="B14" s="115"/>
      <c r="C14" s="65"/>
      <c r="D14" s="65"/>
      <c r="E14" s="281"/>
      <c r="F14" s="281"/>
      <c r="G14" s="281"/>
      <c r="H14" s="212"/>
      <c r="I14" s="281"/>
      <c r="J14" s="281"/>
    </row>
    <row r="15" spans="1:17" x14ac:dyDescent="0.2">
      <c r="A15" s="115"/>
      <c r="B15" s="115"/>
      <c r="D15" s="65"/>
      <c r="E15" s="281"/>
      <c r="F15" s="281"/>
      <c r="G15" s="281"/>
      <c r="H15" s="212"/>
      <c r="I15" s="281"/>
      <c r="J15" s="281"/>
    </row>
    <row r="16" spans="1:17" x14ac:dyDescent="0.2">
      <c r="A16" s="65"/>
      <c r="B16" s="65"/>
      <c r="D16" s="65"/>
      <c r="E16" s="281"/>
      <c r="F16" s="281"/>
      <c r="G16" s="281"/>
      <c r="H16" s="212"/>
      <c r="I16" s="281"/>
      <c r="J16" s="281"/>
    </row>
    <row r="17" spans="1:10" x14ac:dyDescent="0.2">
      <c r="A17" s="65"/>
      <c r="B17" s="65"/>
      <c r="D17" s="65"/>
      <c r="E17" s="281"/>
      <c r="F17" s="281"/>
      <c r="G17" s="281"/>
      <c r="H17" s="212"/>
      <c r="I17" s="281"/>
      <c r="J17" s="281"/>
    </row>
    <row r="18" spans="1:10" x14ac:dyDescent="0.2">
      <c r="A18" s="65"/>
      <c r="B18" s="65"/>
      <c r="D18" s="65"/>
      <c r="E18" s="281"/>
      <c r="F18" s="281"/>
      <c r="G18" s="281"/>
      <c r="H18" s="212"/>
      <c r="I18" s="281"/>
      <c r="J18" s="281"/>
    </row>
    <row r="19" spans="1:10" x14ac:dyDescent="0.2">
      <c r="C19" s="198">
        <f>C18*0.2</f>
        <v>0</v>
      </c>
      <c r="E19" s="199"/>
      <c r="H19" s="212"/>
      <c r="J19" s="281"/>
    </row>
    <row r="20" spans="1:10" x14ac:dyDescent="0.2">
      <c r="E20" s="199"/>
      <c r="H20" s="212"/>
      <c r="J20" s="281"/>
    </row>
    <row r="21" spans="1:10" x14ac:dyDescent="0.2">
      <c r="E21" s="199"/>
      <c r="H21" s="212"/>
      <c r="J21" s="281"/>
    </row>
    <row r="22" spans="1:10" x14ac:dyDescent="0.2">
      <c r="E22" s="199"/>
      <c r="H22" s="212"/>
      <c r="J22" s="281"/>
    </row>
    <row r="23" spans="1:10" x14ac:dyDescent="0.2">
      <c r="E23" s="199"/>
      <c r="H23" s="212"/>
      <c r="J23" s="281"/>
    </row>
    <row r="24" spans="1:10" x14ac:dyDescent="0.2">
      <c r="E24" s="199"/>
      <c r="H24" s="212"/>
      <c r="J24" s="281"/>
    </row>
    <row r="25" spans="1:10" x14ac:dyDescent="0.2">
      <c r="E25" s="199"/>
      <c r="H25" s="212"/>
      <c r="J25" s="281"/>
    </row>
    <row r="26" spans="1:10" x14ac:dyDescent="0.2">
      <c r="H26" s="212"/>
    </row>
    <row r="27" spans="1:10" x14ac:dyDescent="0.2">
      <c r="H27" s="212"/>
    </row>
    <row r="28" spans="1:10" x14ac:dyDescent="0.2">
      <c r="H28" s="212"/>
    </row>
    <row r="29" spans="1:10" x14ac:dyDescent="0.2">
      <c r="H29" s="212"/>
    </row>
    <row r="30" spans="1:10" x14ac:dyDescent="0.2">
      <c r="H30" s="212"/>
    </row>
    <row r="31" spans="1:10" x14ac:dyDescent="0.2">
      <c r="H31" s="212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22"/>
  <sheetViews>
    <sheetView showGridLines="0" showZeros="0" tabSelected="1" zoomScaleNormal="100" zoomScaleSheetLayoutView="100" workbookViewId="0">
      <selection activeCell="B22" sqref="B22"/>
    </sheetView>
  </sheetViews>
  <sheetFormatPr defaultRowHeight="15" x14ac:dyDescent="0.2"/>
  <cols>
    <col min="1" max="1" width="8.7109375" style="102" customWidth="1"/>
    <col min="2" max="2" width="16.42578125" style="102" customWidth="1"/>
    <col min="3" max="3" width="95" style="103" customWidth="1"/>
    <col min="4" max="4" width="8.5703125" style="102" customWidth="1"/>
    <col min="5" max="5" width="11.7109375" style="105" customWidth="1"/>
    <col min="6" max="8" width="15.7109375" style="105" customWidth="1"/>
    <col min="9" max="9" width="17.7109375" style="106" customWidth="1"/>
    <col min="10" max="16384" width="9.140625" style="59"/>
  </cols>
  <sheetData>
    <row r="1" spans="1:9" s="53" customFormat="1" ht="30" x14ac:dyDescent="0.2">
      <c r="A1" s="110" t="s">
        <v>430</v>
      </c>
      <c r="B1" s="111" t="s">
        <v>445</v>
      </c>
      <c r="C1" s="112" t="s">
        <v>446</v>
      </c>
      <c r="D1" s="111" t="s">
        <v>447</v>
      </c>
      <c r="E1" s="113" t="s">
        <v>448</v>
      </c>
      <c r="F1" s="113" t="s">
        <v>449</v>
      </c>
      <c r="G1" s="113" t="s">
        <v>450</v>
      </c>
      <c r="H1" s="113" t="s">
        <v>452</v>
      </c>
      <c r="I1" s="114" t="s">
        <v>451</v>
      </c>
    </row>
    <row r="2" spans="1:9" x14ac:dyDescent="0.2">
      <c r="A2" s="107">
        <v>1</v>
      </c>
      <c r="B2" s="54"/>
      <c r="C2" s="55" t="s">
        <v>37</v>
      </c>
      <c r="D2" s="56"/>
      <c r="E2" s="57"/>
      <c r="F2" s="57"/>
      <c r="G2" s="57"/>
      <c r="H2" s="57"/>
      <c r="I2" s="58"/>
    </row>
    <row r="3" spans="1:9" x14ac:dyDescent="0.2">
      <c r="A3" s="108" t="s">
        <v>0</v>
      </c>
      <c r="B3" s="61" t="s">
        <v>247</v>
      </c>
      <c r="C3" s="62" t="s">
        <v>304</v>
      </c>
      <c r="D3" s="61" t="s">
        <v>2</v>
      </c>
      <c r="E3" s="63">
        <v>1</v>
      </c>
      <c r="F3" s="63">
        <v>0</v>
      </c>
      <c r="G3" s="63">
        <v>0</v>
      </c>
      <c r="H3" s="63">
        <v>2000</v>
      </c>
      <c r="I3" s="64">
        <f t="shared" ref="I3:I13" si="0">H3*E3</f>
        <v>2000</v>
      </c>
    </row>
    <row r="4" spans="1:9" x14ac:dyDescent="0.2">
      <c r="A4" s="108" t="s">
        <v>21</v>
      </c>
      <c r="B4" s="61" t="s">
        <v>247</v>
      </c>
      <c r="C4" s="62" t="s">
        <v>305</v>
      </c>
      <c r="D4" s="61" t="s">
        <v>2</v>
      </c>
      <c r="E4" s="63">
        <v>1</v>
      </c>
      <c r="F4" s="63">
        <v>0</v>
      </c>
      <c r="G4" s="63">
        <v>0</v>
      </c>
      <c r="H4" s="63">
        <v>1500</v>
      </c>
      <c r="I4" s="64">
        <f t="shared" si="0"/>
        <v>1500</v>
      </c>
    </row>
    <row r="5" spans="1:9" x14ac:dyDescent="0.2">
      <c r="A5" s="108" t="s">
        <v>20</v>
      </c>
      <c r="B5" s="61" t="s">
        <v>219</v>
      </c>
      <c r="C5" s="62" t="s">
        <v>33</v>
      </c>
      <c r="D5" s="61" t="s">
        <v>25</v>
      </c>
      <c r="E5" s="63">
        <v>185</v>
      </c>
      <c r="F5" s="63">
        <v>4.5199999999999996</v>
      </c>
      <c r="G5" s="63">
        <v>4.16</v>
      </c>
      <c r="H5" s="63">
        <v>8.68</v>
      </c>
      <c r="I5" s="64">
        <f t="shared" ref="I5:I6" si="1">H5*E5</f>
        <v>1605.8</v>
      </c>
    </row>
    <row r="6" spans="1:9" x14ac:dyDescent="0.2">
      <c r="A6" s="108" t="s">
        <v>38</v>
      </c>
      <c r="B6" s="61" t="s">
        <v>306</v>
      </c>
      <c r="C6" s="62" t="s">
        <v>307</v>
      </c>
      <c r="D6" s="61" t="s">
        <v>3</v>
      </c>
      <c r="E6" s="63">
        <v>6</v>
      </c>
      <c r="F6" s="63">
        <v>270.42</v>
      </c>
      <c r="G6" s="63">
        <v>65.260000000000005</v>
      </c>
      <c r="H6" s="63">
        <v>335.68</v>
      </c>
      <c r="I6" s="64">
        <f t="shared" si="1"/>
        <v>2014.08</v>
      </c>
    </row>
    <row r="7" spans="1:9" s="65" customFormat="1" x14ac:dyDescent="0.2">
      <c r="A7" s="108" t="s">
        <v>74</v>
      </c>
      <c r="B7" s="61" t="s">
        <v>220</v>
      </c>
      <c r="C7" s="62" t="s">
        <v>214</v>
      </c>
      <c r="D7" s="61" t="s">
        <v>3</v>
      </c>
      <c r="E7" s="63">
        <v>790</v>
      </c>
      <c r="F7" s="63">
        <v>1.96</v>
      </c>
      <c r="G7" s="63">
        <v>0.12</v>
      </c>
      <c r="H7" s="63">
        <v>2.08</v>
      </c>
      <c r="I7" s="64">
        <f t="shared" si="0"/>
        <v>1643.2</v>
      </c>
    </row>
    <row r="8" spans="1:9" s="65" customFormat="1" ht="30" x14ac:dyDescent="0.2">
      <c r="A8" s="108" t="s">
        <v>39</v>
      </c>
      <c r="B8" s="61" t="s">
        <v>221</v>
      </c>
      <c r="C8" s="62" t="s">
        <v>115</v>
      </c>
      <c r="D8" s="61" t="s">
        <v>5</v>
      </c>
      <c r="E8" s="63">
        <v>10</v>
      </c>
      <c r="F8" s="63">
        <v>75</v>
      </c>
      <c r="G8" s="63">
        <v>8.7899999999999991</v>
      </c>
      <c r="H8" s="63">
        <v>83.79</v>
      </c>
      <c r="I8" s="64">
        <f t="shared" si="0"/>
        <v>837.90000000000009</v>
      </c>
    </row>
    <row r="9" spans="1:9" s="65" customFormat="1" x14ac:dyDescent="0.2">
      <c r="A9" s="108" t="s">
        <v>42</v>
      </c>
      <c r="B9" s="61" t="s">
        <v>222</v>
      </c>
      <c r="C9" s="62" t="s">
        <v>45</v>
      </c>
      <c r="D9" s="61" t="s">
        <v>5</v>
      </c>
      <c r="E9" s="63">
        <v>50</v>
      </c>
      <c r="F9" s="63">
        <v>7.4</v>
      </c>
      <c r="G9" s="63">
        <v>0.2</v>
      </c>
      <c r="H9" s="63">
        <v>7.6</v>
      </c>
      <c r="I9" s="64">
        <f t="shared" si="0"/>
        <v>380</v>
      </c>
    </row>
    <row r="10" spans="1:9" s="65" customFormat="1" x14ac:dyDescent="0.2">
      <c r="A10" s="108" t="s">
        <v>46</v>
      </c>
      <c r="B10" s="61" t="s">
        <v>539</v>
      </c>
      <c r="C10" s="62" t="s">
        <v>540</v>
      </c>
      <c r="D10" s="61" t="s">
        <v>3</v>
      </c>
      <c r="E10" s="63">
        <v>7.8</v>
      </c>
      <c r="F10" s="63">
        <v>189.97</v>
      </c>
      <c r="G10" s="63">
        <v>85.36</v>
      </c>
      <c r="H10" s="63">
        <v>275.33</v>
      </c>
      <c r="I10" s="64">
        <f t="shared" si="0"/>
        <v>2147.5739999999996</v>
      </c>
    </row>
    <row r="11" spans="1:9" s="65" customFormat="1" ht="30" x14ac:dyDescent="0.2">
      <c r="A11" s="108" t="s">
        <v>75</v>
      </c>
      <c r="B11" s="61" t="s">
        <v>225</v>
      </c>
      <c r="C11" s="62" t="s">
        <v>226</v>
      </c>
      <c r="D11" s="61" t="s">
        <v>5</v>
      </c>
      <c r="E11" s="63">
        <v>50</v>
      </c>
      <c r="F11" s="63">
        <v>13.96</v>
      </c>
      <c r="G11" s="63">
        <v>0</v>
      </c>
      <c r="H11" s="63">
        <v>13.96</v>
      </c>
      <c r="I11" s="64">
        <f t="shared" si="0"/>
        <v>698</v>
      </c>
    </row>
    <row r="12" spans="1:9" s="65" customFormat="1" x14ac:dyDescent="0.2">
      <c r="A12" s="108" t="s">
        <v>82</v>
      </c>
      <c r="B12" s="61" t="s">
        <v>223</v>
      </c>
      <c r="C12" s="62" t="s">
        <v>89</v>
      </c>
      <c r="D12" s="61" t="s">
        <v>5</v>
      </c>
      <c r="E12" s="63">
        <v>12</v>
      </c>
      <c r="F12" s="63">
        <v>0</v>
      </c>
      <c r="G12" s="63">
        <v>43.95</v>
      </c>
      <c r="H12" s="63">
        <v>43.95</v>
      </c>
      <c r="I12" s="64">
        <f t="shared" si="0"/>
        <v>527.40000000000009</v>
      </c>
    </row>
    <row r="13" spans="1:9" s="65" customFormat="1" x14ac:dyDescent="0.2">
      <c r="A13" s="109" t="s">
        <v>83</v>
      </c>
      <c r="B13" s="66" t="s">
        <v>224</v>
      </c>
      <c r="C13" s="67" t="s">
        <v>218</v>
      </c>
      <c r="D13" s="66" t="s">
        <v>5</v>
      </c>
      <c r="E13" s="68">
        <v>20</v>
      </c>
      <c r="F13" s="69">
        <v>12.9</v>
      </c>
      <c r="G13" s="69">
        <v>0.68</v>
      </c>
      <c r="H13" s="69">
        <v>13.58</v>
      </c>
      <c r="I13" s="70">
        <f t="shared" si="0"/>
        <v>271.60000000000002</v>
      </c>
    </row>
    <row r="14" spans="1:9" s="73" customFormat="1" x14ac:dyDescent="0.2">
      <c r="A14" s="174"/>
      <c r="B14" s="174"/>
      <c r="C14" s="298"/>
      <c r="D14" s="174"/>
      <c r="E14" s="299"/>
      <c r="F14" s="299"/>
      <c r="G14" s="299"/>
      <c r="H14" s="299"/>
      <c r="I14" s="299"/>
    </row>
    <row r="15" spans="1:9" s="65" customFormat="1" x14ac:dyDescent="0.2">
      <c r="A15" s="74"/>
      <c r="B15" s="75"/>
      <c r="C15" s="76" t="s">
        <v>23</v>
      </c>
      <c r="D15" s="75"/>
      <c r="E15" s="77"/>
      <c r="F15" s="78"/>
      <c r="G15" s="78"/>
      <c r="H15" s="79"/>
      <c r="I15" s="80">
        <f>SUM(I3:I13)</f>
        <v>13625.554</v>
      </c>
    </row>
    <row r="16" spans="1:9" x14ac:dyDescent="0.2">
      <c r="A16" s="81"/>
      <c r="B16" s="82"/>
      <c r="C16" s="83" t="s">
        <v>537</v>
      </c>
      <c r="D16" s="82"/>
      <c r="E16" s="84"/>
      <c r="F16" s="85"/>
      <c r="G16" s="85"/>
      <c r="H16" s="86"/>
      <c r="I16" s="87">
        <f>I15*0.2</f>
        <v>2725.1108000000004</v>
      </c>
    </row>
    <row r="17" spans="1:9" x14ac:dyDescent="0.2">
      <c r="A17" s="88"/>
      <c r="B17" s="89"/>
      <c r="C17" s="90" t="s">
        <v>444</v>
      </c>
      <c r="D17" s="89"/>
      <c r="E17" s="91"/>
      <c r="F17" s="92"/>
      <c r="G17" s="92"/>
      <c r="H17" s="93"/>
      <c r="I17" s="94">
        <f>SUM(I15:I16)</f>
        <v>16350.6648</v>
      </c>
    </row>
    <row r="18" spans="1:9" x14ac:dyDescent="0.2">
      <c r="A18" s="95"/>
      <c r="B18" s="95"/>
      <c r="C18" s="96"/>
      <c r="D18" s="95"/>
      <c r="E18" s="97"/>
      <c r="F18" s="97"/>
      <c r="G18" s="97"/>
      <c r="H18" s="97"/>
      <c r="I18" s="98"/>
    </row>
    <row r="19" spans="1:9" x14ac:dyDescent="0.2">
      <c r="A19" s="71"/>
      <c r="B19" s="71"/>
      <c r="C19" s="99">
        <f>C18*0.2</f>
        <v>0</v>
      </c>
      <c r="D19" s="71"/>
      <c r="E19" s="100"/>
      <c r="F19" s="100"/>
      <c r="G19" s="100"/>
      <c r="H19" s="100"/>
      <c r="I19" s="101"/>
    </row>
    <row r="21" spans="1:9" x14ac:dyDescent="0.2">
      <c r="E21" s="104"/>
    </row>
    <row r="22" spans="1:9" x14ac:dyDescent="0.2">
      <c r="E22" s="104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J42"/>
  <sheetViews>
    <sheetView showGridLines="0" showZeros="0" tabSelected="1" topLeftCell="A7" zoomScaleNormal="100" zoomScaleSheetLayoutView="100" workbookViewId="0">
      <selection activeCell="B22" sqref="B22"/>
    </sheetView>
  </sheetViews>
  <sheetFormatPr defaultColWidth="11.42578125" defaultRowHeight="15" x14ac:dyDescent="0.2"/>
  <cols>
    <col min="1" max="1" width="8.7109375" style="116" customWidth="1"/>
    <col min="2" max="2" width="16.42578125" style="71" customWidth="1"/>
    <col min="3" max="3" width="95" style="116" customWidth="1"/>
    <col min="4" max="4" width="8.5703125" style="71" customWidth="1"/>
    <col min="5" max="5" width="11.7109375" style="117" customWidth="1"/>
    <col min="6" max="6" width="15.7109375" style="118" customWidth="1"/>
    <col min="7" max="7" width="15.7109375" style="119" customWidth="1"/>
    <col min="8" max="8" width="15.7109375" style="118" customWidth="1"/>
    <col min="9" max="9" width="17.7109375" style="118" customWidth="1"/>
    <col min="10" max="10" width="11.42578125" style="127" customWidth="1"/>
    <col min="11" max="16384" width="11.42578125" style="128"/>
  </cols>
  <sheetData>
    <row r="1" spans="1:10" s="71" customFormat="1" ht="30" x14ac:dyDescent="0.2">
      <c r="A1" s="132" t="s">
        <v>430</v>
      </c>
      <c r="B1" s="133" t="s">
        <v>445</v>
      </c>
      <c r="C1" s="134" t="s">
        <v>446</v>
      </c>
      <c r="D1" s="133" t="s">
        <v>447</v>
      </c>
      <c r="E1" s="135" t="s">
        <v>448</v>
      </c>
      <c r="F1" s="135" t="s">
        <v>449</v>
      </c>
      <c r="G1" s="135" t="s">
        <v>450</v>
      </c>
      <c r="H1" s="135" t="s">
        <v>452</v>
      </c>
      <c r="I1" s="136" t="s">
        <v>451</v>
      </c>
      <c r="J1" s="117"/>
    </row>
    <row r="2" spans="1:10" s="120" customFormat="1" x14ac:dyDescent="0.2">
      <c r="A2" s="107">
        <v>1</v>
      </c>
      <c r="B2" s="54"/>
      <c r="C2" s="55" t="s">
        <v>120</v>
      </c>
      <c r="D2" s="56"/>
      <c r="E2" s="57"/>
      <c r="F2" s="57"/>
      <c r="G2" s="57"/>
      <c r="H2" s="57"/>
      <c r="I2" s="188">
        <f>SUM(I3:I4)</f>
        <v>2880.5</v>
      </c>
      <c r="J2" s="126"/>
    </row>
    <row r="3" spans="1:10" s="71" customFormat="1" ht="16.5" x14ac:dyDescent="0.25">
      <c r="A3" s="108" t="s">
        <v>0</v>
      </c>
      <c r="B3" s="61" t="s">
        <v>223</v>
      </c>
      <c r="C3" s="137" t="s">
        <v>230</v>
      </c>
      <c r="D3" s="61" t="s">
        <v>453</v>
      </c>
      <c r="E3" s="138">
        <v>50</v>
      </c>
      <c r="F3" s="139">
        <v>0</v>
      </c>
      <c r="G3" s="139">
        <v>43.95</v>
      </c>
      <c r="H3" s="139">
        <v>43.95</v>
      </c>
      <c r="I3" s="140">
        <f>H3*E3</f>
        <v>2197.5</v>
      </c>
      <c r="J3" s="117"/>
    </row>
    <row r="4" spans="1:10" s="116" customFormat="1" ht="16.5" x14ac:dyDescent="0.25">
      <c r="A4" s="108" t="s">
        <v>21</v>
      </c>
      <c r="B4" s="61" t="s">
        <v>228</v>
      </c>
      <c r="C4" s="137" t="s">
        <v>121</v>
      </c>
      <c r="D4" s="61" t="s">
        <v>453</v>
      </c>
      <c r="E4" s="138">
        <v>50</v>
      </c>
      <c r="F4" s="139">
        <v>0</v>
      </c>
      <c r="G4" s="139">
        <v>13.66</v>
      </c>
      <c r="H4" s="139">
        <v>13.66</v>
      </c>
      <c r="I4" s="140">
        <f>H4*E4</f>
        <v>683</v>
      </c>
      <c r="J4" s="124"/>
    </row>
    <row r="5" spans="1:10" x14ac:dyDescent="0.25">
      <c r="A5" s="108"/>
      <c r="B5" s="61"/>
      <c r="C5" s="145"/>
      <c r="D5" s="61"/>
      <c r="E5" s="138"/>
      <c r="F5" s="141"/>
      <c r="G5" s="142"/>
      <c r="H5" s="139"/>
      <c r="I5" s="140"/>
    </row>
    <row r="6" spans="1:10" x14ac:dyDescent="0.2">
      <c r="A6" s="107">
        <v>2</v>
      </c>
      <c r="B6" s="54"/>
      <c r="C6" s="55" t="s">
        <v>122</v>
      </c>
      <c r="D6" s="56" t="s">
        <v>1</v>
      </c>
      <c r="E6" s="57"/>
      <c r="F6" s="57"/>
      <c r="G6" s="57"/>
      <c r="H6" s="57"/>
      <c r="I6" s="188">
        <f>SUM(I7:I9)</f>
        <v>2293.1999999999998</v>
      </c>
      <c r="J6" s="128"/>
    </row>
    <row r="7" spans="1:10" x14ac:dyDescent="0.25">
      <c r="A7" s="181" t="s">
        <v>16</v>
      </c>
      <c r="B7" s="146" t="s">
        <v>229</v>
      </c>
      <c r="C7" s="148" t="s">
        <v>47</v>
      </c>
      <c r="D7" s="146" t="s">
        <v>19</v>
      </c>
      <c r="E7" s="147">
        <v>100</v>
      </c>
      <c r="F7" s="139">
        <v>3.61</v>
      </c>
      <c r="G7" s="139">
        <v>1.85</v>
      </c>
      <c r="H7" s="139">
        <v>5.46</v>
      </c>
      <c r="I7" s="140">
        <f>H7*E7</f>
        <v>546</v>
      </c>
      <c r="J7" s="128"/>
    </row>
    <row r="8" spans="1:10" x14ac:dyDescent="0.25">
      <c r="A8" s="181" t="s">
        <v>17</v>
      </c>
      <c r="B8" s="146" t="s">
        <v>229</v>
      </c>
      <c r="C8" s="148" t="s">
        <v>48</v>
      </c>
      <c r="D8" s="146" t="s">
        <v>19</v>
      </c>
      <c r="E8" s="147">
        <v>20</v>
      </c>
      <c r="F8" s="139">
        <v>3.61</v>
      </c>
      <c r="G8" s="139">
        <v>1.85</v>
      </c>
      <c r="H8" s="139">
        <v>5.46</v>
      </c>
      <c r="I8" s="140">
        <f>H8*E8</f>
        <v>109.2</v>
      </c>
      <c r="J8" s="128"/>
    </row>
    <row r="9" spans="1:10" x14ac:dyDescent="0.25">
      <c r="A9" s="181" t="s">
        <v>18</v>
      </c>
      <c r="B9" s="146" t="s">
        <v>229</v>
      </c>
      <c r="C9" s="148" t="s">
        <v>41</v>
      </c>
      <c r="D9" s="146" t="s">
        <v>19</v>
      </c>
      <c r="E9" s="147">
        <v>300</v>
      </c>
      <c r="F9" s="139">
        <v>3.61</v>
      </c>
      <c r="G9" s="139">
        <v>1.85</v>
      </c>
      <c r="H9" s="139">
        <v>5.46</v>
      </c>
      <c r="I9" s="140">
        <f>H9*E9</f>
        <v>1638</v>
      </c>
      <c r="J9" s="128"/>
    </row>
    <row r="10" spans="1:10" s="129" customFormat="1" x14ac:dyDescent="0.25">
      <c r="A10" s="182"/>
      <c r="B10" s="151"/>
      <c r="C10" s="152"/>
      <c r="D10" s="151"/>
      <c r="E10" s="153"/>
      <c r="F10" s="154"/>
      <c r="G10" s="155"/>
      <c r="H10" s="149"/>
      <c r="I10" s="150"/>
      <c r="J10" s="130"/>
    </row>
    <row r="11" spans="1:10" x14ac:dyDescent="0.2">
      <c r="A11" s="107">
        <v>3</v>
      </c>
      <c r="B11" s="54"/>
      <c r="C11" s="55" t="s">
        <v>72</v>
      </c>
      <c r="D11" s="56"/>
      <c r="E11" s="57"/>
      <c r="F11" s="57"/>
      <c r="G11" s="57"/>
      <c r="H11" s="57"/>
      <c r="I11" s="188">
        <f>SUM(I12:I14)</f>
        <v>8986.41</v>
      </c>
    </row>
    <row r="12" spans="1:10" x14ac:dyDescent="0.2">
      <c r="A12" s="108" t="s">
        <v>4</v>
      </c>
      <c r="B12" s="61" t="s">
        <v>231</v>
      </c>
      <c r="C12" s="62" t="s">
        <v>36</v>
      </c>
      <c r="D12" s="61" t="s">
        <v>5</v>
      </c>
      <c r="E12" s="312">
        <v>21</v>
      </c>
      <c r="F12" s="139">
        <v>212.98</v>
      </c>
      <c r="G12" s="139">
        <v>87.9</v>
      </c>
      <c r="H12" s="139">
        <v>300.88</v>
      </c>
      <c r="I12" s="140">
        <f>H12*E12</f>
        <v>6318.48</v>
      </c>
    </row>
    <row r="13" spans="1:10" x14ac:dyDescent="0.2">
      <c r="A13" s="108" t="s">
        <v>30</v>
      </c>
      <c r="B13" s="61" t="s">
        <v>232</v>
      </c>
      <c r="C13" s="62" t="s">
        <v>123</v>
      </c>
      <c r="D13" s="61" t="s">
        <v>5</v>
      </c>
      <c r="E13" s="312">
        <v>3</v>
      </c>
      <c r="F13" s="139">
        <v>170.84</v>
      </c>
      <c r="G13" s="139">
        <v>36.630000000000003</v>
      </c>
      <c r="H13" s="139">
        <v>207.47</v>
      </c>
      <c r="I13" s="140">
        <f>H13*E13</f>
        <v>622.41</v>
      </c>
    </row>
    <row r="14" spans="1:10" x14ac:dyDescent="0.2">
      <c r="A14" s="108" t="s">
        <v>35</v>
      </c>
      <c r="B14" s="61" t="s">
        <v>233</v>
      </c>
      <c r="C14" s="157" t="s">
        <v>124</v>
      </c>
      <c r="D14" s="61" t="s">
        <v>5</v>
      </c>
      <c r="E14" s="312">
        <v>24</v>
      </c>
      <c r="F14" s="139">
        <v>0</v>
      </c>
      <c r="G14" s="139">
        <v>85.23</v>
      </c>
      <c r="H14" s="139">
        <v>85.23</v>
      </c>
      <c r="I14" s="140">
        <f>H14*E14</f>
        <v>2045.52</v>
      </c>
    </row>
    <row r="15" spans="1:10" x14ac:dyDescent="0.25">
      <c r="A15" s="108"/>
      <c r="B15" s="61"/>
      <c r="C15" s="145"/>
      <c r="D15" s="61"/>
      <c r="E15" s="138"/>
      <c r="F15" s="141"/>
      <c r="G15" s="142"/>
      <c r="H15" s="139"/>
      <c r="I15" s="140"/>
    </row>
    <row r="16" spans="1:10" x14ac:dyDescent="0.2">
      <c r="A16" s="107">
        <v>4</v>
      </c>
      <c r="B16" s="54"/>
      <c r="C16" s="55" t="s">
        <v>125</v>
      </c>
      <c r="D16" s="56"/>
      <c r="E16" s="57"/>
      <c r="F16" s="57"/>
      <c r="G16" s="57"/>
      <c r="H16" s="57"/>
      <c r="I16" s="188">
        <f>SUM(I17:I18)</f>
        <v>3631.2</v>
      </c>
    </row>
    <row r="17" spans="1:9" x14ac:dyDescent="0.25">
      <c r="A17" s="108" t="s">
        <v>26</v>
      </c>
      <c r="B17" s="61" t="s">
        <v>234</v>
      </c>
      <c r="C17" s="62" t="s">
        <v>32</v>
      </c>
      <c r="D17" s="61" t="s">
        <v>3</v>
      </c>
      <c r="E17" s="138">
        <v>36</v>
      </c>
      <c r="F17" s="139">
        <v>46.4</v>
      </c>
      <c r="G17" s="139">
        <v>26.35</v>
      </c>
      <c r="H17" s="139">
        <v>72.75</v>
      </c>
      <c r="I17" s="140">
        <f>H17*E17</f>
        <v>2619</v>
      </c>
    </row>
    <row r="18" spans="1:9" x14ac:dyDescent="0.2">
      <c r="A18" s="108" t="s">
        <v>31</v>
      </c>
      <c r="B18" s="61" t="s">
        <v>235</v>
      </c>
      <c r="C18" s="62" t="s">
        <v>126</v>
      </c>
      <c r="D18" s="61" t="s">
        <v>3</v>
      </c>
      <c r="E18" s="158">
        <v>60</v>
      </c>
      <c r="F18" s="139">
        <v>10.7</v>
      </c>
      <c r="G18" s="139">
        <v>6.17</v>
      </c>
      <c r="H18" s="139">
        <v>16.87</v>
      </c>
      <c r="I18" s="140">
        <f>H18*E18</f>
        <v>1012.2</v>
      </c>
    </row>
    <row r="19" spans="1:9" x14ac:dyDescent="0.25">
      <c r="A19" s="108"/>
      <c r="B19" s="61"/>
      <c r="C19" s="145"/>
      <c r="D19" s="61"/>
      <c r="E19" s="138"/>
      <c r="F19" s="141"/>
      <c r="G19" s="142"/>
      <c r="H19" s="139"/>
      <c r="I19" s="140"/>
    </row>
    <row r="20" spans="1:9" x14ac:dyDescent="0.2">
      <c r="A20" s="107">
        <v>5</v>
      </c>
      <c r="B20" s="54"/>
      <c r="C20" s="55" t="s">
        <v>73</v>
      </c>
      <c r="D20" s="56"/>
      <c r="E20" s="57"/>
      <c r="F20" s="57"/>
      <c r="G20" s="57"/>
      <c r="H20" s="57"/>
      <c r="I20" s="188">
        <f>SUM(I21)</f>
        <v>1504</v>
      </c>
    </row>
    <row r="21" spans="1:9" x14ac:dyDescent="0.25">
      <c r="A21" s="108" t="s">
        <v>6</v>
      </c>
      <c r="B21" s="61" t="s">
        <v>236</v>
      </c>
      <c r="C21" s="161" t="s">
        <v>127</v>
      </c>
      <c r="D21" s="61" t="s">
        <v>3</v>
      </c>
      <c r="E21" s="138">
        <v>25</v>
      </c>
      <c r="F21" s="139">
        <v>19.22</v>
      </c>
      <c r="G21" s="139">
        <v>40.94</v>
      </c>
      <c r="H21" s="139">
        <v>60.16</v>
      </c>
      <c r="I21" s="140">
        <f>H21*E21</f>
        <v>1504</v>
      </c>
    </row>
    <row r="22" spans="1:9" x14ac:dyDescent="0.25">
      <c r="A22" s="108"/>
      <c r="B22" s="61"/>
      <c r="C22" s="145"/>
      <c r="D22" s="61"/>
      <c r="E22" s="138"/>
      <c r="F22" s="141"/>
      <c r="G22" s="142"/>
      <c r="H22" s="139"/>
      <c r="I22" s="140">
        <f>H22*E22</f>
        <v>0</v>
      </c>
    </row>
    <row r="23" spans="1:9" x14ac:dyDescent="0.2">
      <c r="A23" s="107">
        <v>6</v>
      </c>
      <c r="B23" s="54"/>
      <c r="C23" s="55" t="s">
        <v>128</v>
      </c>
      <c r="D23" s="56"/>
      <c r="E23" s="57"/>
      <c r="F23" s="57"/>
      <c r="G23" s="57"/>
      <c r="H23" s="57"/>
      <c r="I23" s="188">
        <f>SUM(I24:I35)</f>
        <v>29606.190000000002</v>
      </c>
    </row>
    <row r="24" spans="1:9" x14ac:dyDescent="0.25">
      <c r="A24" s="183" t="s">
        <v>10</v>
      </c>
      <c r="B24" s="162" t="s">
        <v>237</v>
      </c>
      <c r="C24" s="163" t="s">
        <v>80</v>
      </c>
      <c r="D24" s="164" t="s">
        <v>19</v>
      </c>
      <c r="E24" s="165">
        <v>600</v>
      </c>
      <c r="F24" s="166">
        <v>8.4700000000000006</v>
      </c>
      <c r="G24" s="167"/>
      <c r="H24" s="168">
        <f>F24+G24</f>
        <v>8.4700000000000006</v>
      </c>
      <c r="I24" s="169">
        <v>5084.83</v>
      </c>
    </row>
    <row r="25" spans="1:9" x14ac:dyDescent="0.25">
      <c r="A25" s="183" t="s">
        <v>22</v>
      </c>
      <c r="B25" s="162" t="s">
        <v>237</v>
      </c>
      <c r="C25" s="163" t="s">
        <v>81</v>
      </c>
      <c r="D25" s="164" t="s">
        <v>19</v>
      </c>
      <c r="E25" s="165">
        <v>140</v>
      </c>
      <c r="F25" s="166">
        <v>8.4700000000000006</v>
      </c>
      <c r="G25" s="167"/>
      <c r="H25" s="168">
        <f t="shared" ref="H25:H31" si="0">F25+G25</f>
        <v>8.4700000000000006</v>
      </c>
      <c r="I25" s="169">
        <f t="shared" ref="I25:I34" si="1">H25*E25</f>
        <v>1185.8000000000002</v>
      </c>
    </row>
    <row r="26" spans="1:9" x14ac:dyDescent="0.25">
      <c r="A26" s="183" t="s">
        <v>11</v>
      </c>
      <c r="B26" s="162" t="s">
        <v>237</v>
      </c>
      <c r="C26" s="163" t="s">
        <v>79</v>
      </c>
      <c r="D26" s="164" t="s">
        <v>114</v>
      </c>
      <c r="E26" s="165">
        <v>144</v>
      </c>
      <c r="F26" s="166">
        <v>16</v>
      </c>
      <c r="G26" s="167"/>
      <c r="H26" s="168">
        <f t="shared" si="0"/>
        <v>16</v>
      </c>
      <c r="I26" s="169">
        <f t="shared" si="1"/>
        <v>2304</v>
      </c>
    </row>
    <row r="27" spans="1:9" x14ac:dyDescent="0.25">
      <c r="A27" s="183" t="s">
        <v>43</v>
      </c>
      <c r="B27" s="162" t="s">
        <v>237</v>
      </c>
      <c r="C27" s="163" t="s">
        <v>78</v>
      </c>
      <c r="D27" s="164" t="s">
        <v>129</v>
      </c>
      <c r="E27" s="165">
        <v>128</v>
      </c>
      <c r="F27" s="166">
        <v>16</v>
      </c>
      <c r="G27" s="167"/>
      <c r="H27" s="168">
        <f t="shared" si="0"/>
        <v>16</v>
      </c>
      <c r="I27" s="169">
        <f t="shared" si="1"/>
        <v>2048</v>
      </c>
    </row>
    <row r="28" spans="1:9" x14ac:dyDescent="0.25">
      <c r="A28" s="183" t="s">
        <v>44</v>
      </c>
      <c r="B28" s="162" t="s">
        <v>237</v>
      </c>
      <c r="C28" s="163" t="s">
        <v>77</v>
      </c>
      <c r="D28" s="164" t="s">
        <v>129</v>
      </c>
      <c r="E28" s="165">
        <v>20</v>
      </c>
      <c r="F28" s="166">
        <v>16</v>
      </c>
      <c r="G28" s="167"/>
      <c r="H28" s="168">
        <f t="shared" si="0"/>
        <v>16</v>
      </c>
      <c r="I28" s="169">
        <f t="shared" si="1"/>
        <v>320</v>
      </c>
    </row>
    <row r="29" spans="1:9" x14ac:dyDescent="0.25">
      <c r="A29" s="183" t="s">
        <v>93</v>
      </c>
      <c r="B29" s="162" t="s">
        <v>237</v>
      </c>
      <c r="C29" s="163" t="s">
        <v>76</v>
      </c>
      <c r="D29" s="164" t="s">
        <v>129</v>
      </c>
      <c r="E29" s="165">
        <v>3</v>
      </c>
      <c r="F29" s="166">
        <v>40</v>
      </c>
      <c r="G29" s="167"/>
      <c r="H29" s="168">
        <f t="shared" si="0"/>
        <v>40</v>
      </c>
      <c r="I29" s="169">
        <f t="shared" si="1"/>
        <v>120</v>
      </c>
    </row>
    <row r="30" spans="1:9" x14ac:dyDescent="0.25">
      <c r="A30" s="183" t="s">
        <v>94</v>
      </c>
      <c r="B30" s="162" t="s">
        <v>237</v>
      </c>
      <c r="C30" s="163" t="s">
        <v>97</v>
      </c>
      <c r="D30" s="164" t="s">
        <v>129</v>
      </c>
      <c r="E30" s="165">
        <v>144</v>
      </c>
      <c r="F30" s="168">
        <v>15.44</v>
      </c>
      <c r="G30" s="167"/>
      <c r="H30" s="168">
        <f t="shared" si="0"/>
        <v>15.44</v>
      </c>
      <c r="I30" s="169">
        <f t="shared" si="1"/>
        <v>2223.36</v>
      </c>
    </row>
    <row r="31" spans="1:9" x14ac:dyDescent="0.25">
      <c r="A31" s="183" t="s">
        <v>95</v>
      </c>
      <c r="B31" s="162" t="s">
        <v>237</v>
      </c>
      <c r="C31" s="163" t="s">
        <v>96</v>
      </c>
      <c r="D31" s="164" t="s">
        <v>129</v>
      </c>
      <c r="E31" s="165">
        <v>4</v>
      </c>
      <c r="F31" s="168">
        <v>46.76</v>
      </c>
      <c r="G31" s="167"/>
      <c r="H31" s="168">
        <f t="shared" si="0"/>
        <v>46.76</v>
      </c>
      <c r="I31" s="169">
        <f t="shared" si="1"/>
        <v>187.04</v>
      </c>
    </row>
    <row r="32" spans="1:9" x14ac:dyDescent="0.25">
      <c r="A32" s="183" t="s">
        <v>111</v>
      </c>
      <c r="B32" s="162" t="s">
        <v>237</v>
      </c>
      <c r="C32" s="163" t="s">
        <v>215</v>
      </c>
      <c r="D32" s="164" t="s">
        <v>129</v>
      </c>
      <c r="E32" s="165">
        <v>6</v>
      </c>
      <c r="F32" s="166">
        <v>1412.64</v>
      </c>
      <c r="G32" s="167"/>
      <c r="H32" s="168">
        <f t="shared" ref="H32:H33" si="2">F32</f>
        <v>1412.64</v>
      </c>
      <c r="I32" s="169">
        <f t="shared" si="1"/>
        <v>8475.84</v>
      </c>
    </row>
    <row r="33" spans="1:9" x14ac:dyDescent="0.25">
      <c r="A33" s="183" t="s">
        <v>112</v>
      </c>
      <c r="B33" s="162" t="s">
        <v>237</v>
      </c>
      <c r="C33" s="163" t="s">
        <v>216</v>
      </c>
      <c r="D33" s="164" t="s">
        <v>129</v>
      </c>
      <c r="E33" s="165">
        <v>1</v>
      </c>
      <c r="F33" s="166">
        <v>1570.32</v>
      </c>
      <c r="G33" s="167"/>
      <c r="H33" s="168">
        <f t="shared" si="2"/>
        <v>1570.32</v>
      </c>
      <c r="I33" s="169">
        <f t="shared" si="1"/>
        <v>1570.32</v>
      </c>
    </row>
    <row r="34" spans="1:9" s="131" customFormat="1" x14ac:dyDescent="0.25">
      <c r="A34" s="183" t="s">
        <v>132</v>
      </c>
      <c r="B34" s="313" t="s">
        <v>544</v>
      </c>
      <c r="C34" s="170" t="s">
        <v>130</v>
      </c>
      <c r="D34" s="164" t="s">
        <v>116</v>
      </c>
      <c r="E34" s="165">
        <v>300</v>
      </c>
      <c r="F34" s="171"/>
      <c r="G34" s="172"/>
      <c r="H34" s="168">
        <v>13.99</v>
      </c>
      <c r="I34" s="169">
        <f t="shared" si="1"/>
        <v>4197</v>
      </c>
    </row>
    <row r="35" spans="1:9" s="131" customFormat="1" x14ac:dyDescent="0.25">
      <c r="A35" s="290" t="s">
        <v>133</v>
      </c>
      <c r="B35" s="313" t="s">
        <v>545</v>
      </c>
      <c r="C35" s="291" t="s">
        <v>131</v>
      </c>
      <c r="D35" s="292" t="s">
        <v>116</v>
      </c>
      <c r="E35" s="293">
        <v>300</v>
      </c>
      <c r="F35" s="294"/>
      <c r="G35" s="295"/>
      <c r="H35" s="296">
        <v>6.3</v>
      </c>
      <c r="I35" s="297">
        <f>H35*E35</f>
        <v>1890</v>
      </c>
    </row>
    <row r="36" spans="1:9" s="131" customFormat="1" x14ac:dyDescent="0.25">
      <c r="A36" s="184"/>
      <c r="B36" s="174"/>
      <c r="C36" s="175"/>
      <c r="D36" s="176"/>
      <c r="E36" s="177"/>
      <c r="F36" s="178"/>
      <c r="G36" s="179"/>
      <c r="H36" s="180"/>
      <c r="I36" s="180"/>
    </row>
    <row r="37" spans="1:9" x14ac:dyDescent="0.2">
      <c r="A37" s="185"/>
      <c r="B37" s="75"/>
      <c r="C37" s="76" t="s">
        <v>23</v>
      </c>
      <c r="D37" s="75"/>
      <c r="E37" s="77"/>
      <c r="F37" s="78"/>
      <c r="G37" s="78"/>
      <c r="H37" s="79"/>
      <c r="I37" s="80">
        <f>I2+I6+I11+I16+I20+I23</f>
        <v>48901.5</v>
      </c>
    </row>
    <row r="38" spans="1:9" x14ac:dyDescent="0.2">
      <c r="A38" s="186"/>
      <c r="B38" s="82"/>
      <c r="C38" s="83" t="s">
        <v>537</v>
      </c>
      <c r="D38" s="82"/>
      <c r="E38" s="84"/>
      <c r="F38" s="85"/>
      <c r="G38" s="85"/>
      <c r="H38" s="86"/>
      <c r="I38" s="87">
        <f>I37*0.2</f>
        <v>9780.3000000000011</v>
      </c>
    </row>
    <row r="39" spans="1:9" x14ac:dyDescent="0.2">
      <c r="A39" s="187"/>
      <c r="B39" s="89"/>
      <c r="C39" s="90" t="s">
        <v>444</v>
      </c>
      <c r="D39" s="89"/>
      <c r="E39" s="91"/>
      <c r="F39" s="92"/>
      <c r="G39" s="92"/>
      <c r="H39" s="93"/>
      <c r="I39" s="94">
        <f>SUM(I37:I38)</f>
        <v>58681.8</v>
      </c>
    </row>
    <row r="40" spans="1:9" x14ac:dyDescent="0.2">
      <c r="C40" s="99"/>
      <c r="I40" s="121"/>
    </row>
    <row r="41" spans="1:9" x14ac:dyDescent="0.2">
      <c r="C41" s="99"/>
      <c r="I41" s="121"/>
    </row>
    <row r="42" spans="1:9" x14ac:dyDescent="0.2">
      <c r="C42" s="99"/>
      <c r="I42" s="121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ignoredErrors>
    <ignoredError sqref="H40:H57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32"/>
  <sheetViews>
    <sheetView showGridLines="0" showZeros="0" tabSelected="1" topLeftCell="A3" zoomScaleNormal="100" zoomScaleSheetLayoutView="100" workbookViewId="0">
      <selection activeCell="B22" sqref="B22"/>
    </sheetView>
  </sheetViews>
  <sheetFormatPr defaultRowHeight="15" x14ac:dyDescent="0.2"/>
  <cols>
    <col min="1" max="1" width="8.7109375" style="53" customWidth="1"/>
    <col min="2" max="2" width="16.42578125" style="53" customWidth="1"/>
    <col min="3" max="3" width="95" style="198" customWidth="1"/>
    <col min="4" max="4" width="8.5703125" style="102" customWidth="1"/>
    <col min="5" max="5" width="11.7109375" style="199" customWidth="1"/>
    <col min="6" max="8" width="15.7109375" style="199" customWidth="1"/>
    <col min="9" max="9" width="17.7109375" style="199" customWidth="1"/>
    <col min="10" max="16384" width="9.140625" style="65"/>
  </cols>
  <sheetData>
    <row r="1" spans="1:9" s="53" customFormat="1" ht="30" x14ac:dyDescent="0.2">
      <c r="A1" s="132" t="s">
        <v>430</v>
      </c>
      <c r="B1" s="133" t="s">
        <v>445</v>
      </c>
      <c r="C1" s="134" t="s">
        <v>446</v>
      </c>
      <c r="D1" s="133" t="s">
        <v>447</v>
      </c>
      <c r="E1" s="135" t="s">
        <v>448</v>
      </c>
      <c r="F1" s="135" t="s">
        <v>449</v>
      </c>
      <c r="G1" s="135" t="s">
        <v>450</v>
      </c>
      <c r="H1" s="135" t="s">
        <v>452</v>
      </c>
      <c r="I1" s="136" t="s">
        <v>451</v>
      </c>
    </row>
    <row r="2" spans="1:9" ht="75" x14ac:dyDescent="0.2">
      <c r="A2" s="107">
        <v>1</v>
      </c>
      <c r="B2" s="54"/>
      <c r="C2" s="55" t="s">
        <v>454</v>
      </c>
      <c r="D2" s="56"/>
      <c r="E2" s="57"/>
      <c r="F2" s="57"/>
      <c r="G2" s="57"/>
      <c r="H2" s="57"/>
      <c r="I2" s="188"/>
    </row>
    <row r="3" spans="1:9" x14ac:dyDescent="0.2">
      <c r="A3" s="108" t="s">
        <v>0</v>
      </c>
      <c r="B3" s="61" t="s">
        <v>365</v>
      </c>
      <c r="C3" s="189" t="s">
        <v>54</v>
      </c>
      <c r="D3" s="61" t="s">
        <v>8</v>
      </c>
      <c r="E3" s="190">
        <v>4</v>
      </c>
      <c r="F3" s="139">
        <v>1118.4000000000001</v>
      </c>
      <c r="G3" s="139"/>
      <c r="H3" s="139"/>
      <c r="I3" s="140">
        <f>F3*E3</f>
        <v>4473.6000000000004</v>
      </c>
    </row>
    <row r="4" spans="1:9" x14ac:dyDescent="0.2">
      <c r="A4" s="108" t="s">
        <v>21</v>
      </c>
      <c r="B4" s="61" t="s">
        <v>365</v>
      </c>
      <c r="C4" s="189" t="s">
        <v>55</v>
      </c>
      <c r="D4" s="61" t="s">
        <v>8</v>
      </c>
      <c r="E4" s="139">
        <v>8</v>
      </c>
      <c r="F4" s="139">
        <v>539.5</v>
      </c>
      <c r="G4" s="139"/>
      <c r="H4" s="139"/>
      <c r="I4" s="140">
        <f t="shared" ref="I4:I22" si="0">F4*E4</f>
        <v>4316</v>
      </c>
    </row>
    <row r="5" spans="1:9" x14ac:dyDescent="0.2">
      <c r="A5" s="108" t="s">
        <v>20</v>
      </c>
      <c r="B5" s="61" t="s">
        <v>365</v>
      </c>
      <c r="C5" s="189" t="s">
        <v>56</v>
      </c>
      <c r="D5" s="61" t="s">
        <v>8</v>
      </c>
      <c r="E5" s="139">
        <v>8</v>
      </c>
      <c r="F5" s="139">
        <v>1074</v>
      </c>
      <c r="G5" s="139"/>
      <c r="H5" s="139"/>
      <c r="I5" s="140">
        <f t="shared" si="0"/>
        <v>8592</v>
      </c>
    </row>
    <row r="6" spans="1:9" x14ac:dyDescent="0.2">
      <c r="A6" s="108" t="s">
        <v>38</v>
      </c>
      <c r="B6" s="61" t="s">
        <v>365</v>
      </c>
      <c r="C6" s="62" t="s">
        <v>57</v>
      </c>
      <c r="D6" s="61" t="s">
        <v>8</v>
      </c>
      <c r="E6" s="139">
        <v>4</v>
      </c>
      <c r="F6" s="139">
        <v>488.6</v>
      </c>
      <c r="G6" s="139"/>
      <c r="H6" s="139"/>
      <c r="I6" s="140">
        <f t="shared" si="0"/>
        <v>1954.4</v>
      </c>
    </row>
    <row r="7" spans="1:9" x14ac:dyDescent="0.2">
      <c r="A7" s="108" t="s">
        <v>74</v>
      </c>
      <c r="B7" s="61" t="s">
        <v>365</v>
      </c>
      <c r="C7" s="62" t="s">
        <v>58</v>
      </c>
      <c r="D7" s="61" t="s">
        <v>8</v>
      </c>
      <c r="E7" s="139">
        <v>4</v>
      </c>
      <c r="F7" s="139">
        <v>419.3</v>
      </c>
      <c r="G7" s="139"/>
      <c r="H7" s="139"/>
      <c r="I7" s="140">
        <f t="shared" si="0"/>
        <v>1677.2</v>
      </c>
    </row>
    <row r="8" spans="1:9" x14ac:dyDescent="0.2">
      <c r="A8" s="108" t="s">
        <v>39</v>
      </c>
      <c r="B8" s="61" t="s">
        <v>365</v>
      </c>
      <c r="C8" s="189" t="s">
        <v>60</v>
      </c>
      <c r="D8" s="61" t="s">
        <v>8</v>
      </c>
      <c r="E8" s="190">
        <v>4</v>
      </c>
      <c r="F8" s="190">
        <v>313.8</v>
      </c>
      <c r="G8" s="139"/>
      <c r="H8" s="139"/>
      <c r="I8" s="140">
        <f t="shared" si="0"/>
        <v>1255.2</v>
      </c>
    </row>
    <row r="9" spans="1:9" x14ac:dyDescent="0.2">
      <c r="A9" s="108" t="s">
        <v>42</v>
      </c>
      <c r="B9" s="61" t="s">
        <v>365</v>
      </c>
      <c r="C9" s="189" t="s">
        <v>59</v>
      </c>
      <c r="D9" s="61" t="s">
        <v>8</v>
      </c>
      <c r="E9" s="190">
        <v>4</v>
      </c>
      <c r="F9" s="190">
        <v>436.3</v>
      </c>
      <c r="G9" s="139"/>
      <c r="H9" s="139"/>
      <c r="I9" s="140">
        <f t="shared" si="0"/>
        <v>1745.2</v>
      </c>
    </row>
    <row r="10" spans="1:9" x14ac:dyDescent="0.2">
      <c r="A10" s="108" t="s">
        <v>46</v>
      </c>
      <c r="B10" s="61" t="s">
        <v>365</v>
      </c>
      <c r="C10" s="189" t="s">
        <v>61</v>
      </c>
      <c r="D10" s="173" t="s">
        <v>8</v>
      </c>
      <c r="E10" s="190">
        <v>20</v>
      </c>
      <c r="F10" s="190">
        <v>215.8</v>
      </c>
      <c r="G10" s="139"/>
      <c r="H10" s="139"/>
      <c r="I10" s="140">
        <f t="shared" si="0"/>
        <v>4316</v>
      </c>
    </row>
    <row r="11" spans="1:9" x14ac:dyDescent="0.2">
      <c r="A11" s="108" t="s">
        <v>75</v>
      </c>
      <c r="B11" s="61" t="s">
        <v>365</v>
      </c>
      <c r="C11" s="189" t="s">
        <v>62</v>
      </c>
      <c r="D11" s="173" t="s">
        <v>8</v>
      </c>
      <c r="E11" s="190">
        <v>2</v>
      </c>
      <c r="F11" s="190">
        <v>185.2</v>
      </c>
      <c r="G11" s="139"/>
      <c r="H11" s="139"/>
      <c r="I11" s="140">
        <f t="shared" si="0"/>
        <v>370.4</v>
      </c>
    </row>
    <row r="12" spans="1:9" x14ac:dyDescent="0.2">
      <c r="A12" s="108" t="s">
        <v>82</v>
      </c>
      <c r="B12" s="61" t="s">
        <v>365</v>
      </c>
      <c r="C12" s="189" t="s">
        <v>63</v>
      </c>
      <c r="D12" s="173" t="s">
        <v>8</v>
      </c>
      <c r="E12" s="190">
        <v>26</v>
      </c>
      <c r="F12" s="190">
        <v>560.70000000000005</v>
      </c>
      <c r="G12" s="139"/>
      <c r="H12" s="139"/>
      <c r="I12" s="140">
        <f t="shared" si="0"/>
        <v>14578.2</v>
      </c>
    </row>
    <row r="13" spans="1:9" x14ac:dyDescent="0.2">
      <c r="A13" s="108" t="s">
        <v>83</v>
      </c>
      <c r="B13" s="61" t="s">
        <v>365</v>
      </c>
      <c r="C13" s="189" t="s">
        <v>64</v>
      </c>
      <c r="D13" s="173" t="s">
        <v>8</v>
      </c>
      <c r="E13" s="190">
        <v>6</v>
      </c>
      <c r="F13" s="190">
        <v>982.3</v>
      </c>
      <c r="G13" s="139"/>
      <c r="H13" s="139"/>
      <c r="I13" s="140">
        <f t="shared" si="0"/>
        <v>5893.7999999999993</v>
      </c>
    </row>
    <row r="14" spans="1:9" x14ac:dyDescent="0.2">
      <c r="A14" s="108" t="s">
        <v>84</v>
      </c>
      <c r="B14" s="61" t="s">
        <v>365</v>
      </c>
      <c r="C14" s="189" t="s">
        <v>65</v>
      </c>
      <c r="D14" s="173" t="s">
        <v>8</v>
      </c>
      <c r="E14" s="190">
        <v>6</v>
      </c>
      <c r="F14" s="190">
        <v>714.4</v>
      </c>
      <c r="G14" s="139"/>
      <c r="H14" s="139"/>
      <c r="I14" s="140">
        <f t="shared" si="0"/>
        <v>4286.3999999999996</v>
      </c>
    </row>
    <row r="15" spans="1:9" x14ac:dyDescent="0.2">
      <c r="A15" s="108" t="s">
        <v>85</v>
      </c>
      <c r="B15" s="61" t="s">
        <v>365</v>
      </c>
      <c r="C15" s="189" t="s">
        <v>66</v>
      </c>
      <c r="D15" s="173" t="s">
        <v>8</v>
      </c>
      <c r="E15" s="190">
        <v>20</v>
      </c>
      <c r="F15" s="190">
        <v>478.4</v>
      </c>
      <c r="G15" s="139"/>
      <c r="H15" s="139"/>
      <c r="I15" s="140">
        <f t="shared" si="0"/>
        <v>9568</v>
      </c>
    </row>
    <row r="16" spans="1:9" x14ac:dyDescent="0.2">
      <c r="A16" s="108" t="s">
        <v>86</v>
      </c>
      <c r="B16" s="61" t="s">
        <v>365</v>
      </c>
      <c r="C16" s="189" t="s">
        <v>67</v>
      </c>
      <c r="D16" s="173" t="s">
        <v>8</v>
      </c>
      <c r="E16" s="139">
        <v>2</v>
      </c>
      <c r="F16" s="190">
        <v>119.6</v>
      </c>
      <c r="G16" s="139"/>
      <c r="H16" s="139"/>
      <c r="I16" s="140">
        <f t="shared" si="0"/>
        <v>239.2</v>
      </c>
    </row>
    <row r="17" spans="1:9" x14ac:dyDescent="0.2">
      <c r="A17" s="108" t="s">
        <v>103</v>
      </c>
      <c r="B17" s="61" t="s">
        <v>365</v>
      </c>
      <c r="C17" s="189" t="s">
        <v>98</v>
      </c>
      <c r="D17" s="173" t="s">
        <v>8</v>
      </c>
      <c r="E17" s="190">
        <v>6</v>
      </c>
      <c r="F17" s="190">
        <v>968.8</v>
      </c>
      <c r="G17" s="139"/>
      <c r="H17" s="139"/>
      <c r="I17" s="140">
        <f t="shared" si="0"/>
        <v>5812.7999999999993</v>
      </c>
    </row>
    <row r="18" spans="1:9" x14ac:dyDescent="0.2">
      <c r="A18" s="108" t="s">
        <v>104</v>
      </c>
      <c r="B18" s="61" t="s">
        <v>365</v>
      </c>
      <c r="C18" s="189" t="s">
        <v>99</v>
      </c>
      <c r="D18" s="173" t="s">
        <v>9</v>
      </c>
      <c r="E18" s="190">
        <v>310</v>
      </c>
      <c r="F18" s="190">
        <v>3.9</v>
      </c>
      <c r="G18" s="139"/>
      <c r="H18" s="139"/>
      <c r="I18" s="140">
        <f t="shared" si="0"/>
        <v>1209</v>
      </c>
    </row>
    <row r="19" spans="1:9" x14ac:dyDescent="0.2">
      <c r="A19" s="108" t="s">
        <v>105</v>
      </c>
      <c r="B19" s="61" t="s">
        <v>365</v>
      </c>
      <c r="C19" s="189" t="s">
        <v>541</v>
      </c>
      <c r="D19" s="173" t="s">
        <v>9</v>
      </c>
      <c r="E19" s="190">
        <v>50</v>
      </c>
      <c r="F19" s="190">
        <v>19.8</v>
      </c>
      <c r="G19" s="139"/>
      <c r="H19" s="139"/>
      <c r="I19" s="140">
        <f t="shared" si="0"/>
        <v>990</v>
      </c>
    </row>
    <row r="20" spans="1:9" x14ac:dyDescent="0.2">
      <c r="A20" s="108" t="s">
        <v>106</v>
      </c>
      <c r="B20" s="61" t="s">
        <v>365</v>
      </c>
      <c r="C20" s="189" t="s">
        <v>113</v>
      </c>
      <c r="D20" s="173" t="s">
        <v>9</v>
      </c>
      <c r="E20" s="190">
        <v>16</v>
      </c>
      <c r="F20" s="190">
        <v>26.6</v>
      </c>
      <c r="G20" s="139"/>
      <c r="H20" s="139"/>
      <c r="I20" s="140">
        <f t="shared" si="0"/>
        <v>425.6</v>
      </c>
    </row>
    <row r="21" spans="1:9" x14ac:dyDescent="0.2">
      <c r="A21" s="108" t="s">
        <v>107</v>
      </c>
      <c r="B21" s="61" t="s">
        <v>365</v>
      </c>
      <c r="C21" s="189" t="s">
        <v>100</v>
      </c>
      <c r="D21" s="173" t="s">
        <v>9</v>
      </c>
      <c r="E21" s="190">
        <v>100</v>
      </c>
      <c r="F21" s="190">
        <v>9.5</v>
      </c>
      <c r="G21" s="139"/>
      <c r="H21" s="139"/>
      <c r="I21" s="140">
        <f t="shared" si="0"/>
        <v>950</v>
      </c>
    </row>
    <row r="22" spans="1:9" x14ac:dyDescent="0.2">
      <c r="A22" s="108" t="s">
        <v>108</v>
      </c>
      <c r="B22" s="61" t="s">
        <v>365</v>
      </c>
      <c r="C22" s="189" t="s">
        <v>101</v>
      </c>
      <c r="D22" s="173" t="s">
        <v>3</v>
      </c>
      <c r="E22" s="190">
        <v>6</v>
      </c>
      <c r="F22" s="190">
        <v>89.5</v>
      </c>
      <c r="G22" s="139"/>
      <c r="H22" s="139"/>
      <c r="I22" s="140">
        <f t="shared" si="0"/>
        <v>537</v>
      </c>
    </row>
    <row r="23" spans="1:9" x14ac:dyDescent="0.2">
      <c r="A23" s="108" t="s">
        <v>109</v>
      </c>
      <c r="B23" s="313" t="s">
        <v>546</v>
      </c>
      <c r="C23" s="189" t="s">
        <v>136</v>
      </c>
      <c r="D23" s="173" t="s">
        <v>116</v>
      </c>
      <c r="E23" s="190">
        <v>400</v>
      </c>
      <c r="F23" s="190"/>
      <c r="G23" s="139">
        <v>25</v>
      </c>
      <c r="H23" s="139">
        <f>G23+F23</f>
        <v>25</v>
      </c>
      <c r="I23" s="140">
        <f t="shared" ref="I23:I25" si="1">H23*E23</f>
        <v>10000</v>
      </c>
    </row>
    <row r="24" spans="1:9" x14ac:dyDescent="0.2">
      <c r="A24" s="108" t="s">
        <v>134</v>
      </c>
      <c r="B24" s="313" t="s">
        <v>547</v>
      </c>
      <c r="C24" s="189" t="s">
        <v>137</v>
      </c>
      <c r="D24" s="173" t="s">
        <v>116</v>
      </c>
      <c r="E24" s="190">
        <v>400</v>
      </c>
      <c r="F24" s="190"/>
      <c r="G24" s="139">
        <v>12.5</v>
      </c>
      <c r="H24" s="139">
        <f>G24+F24</f>
        <v>12.5</v>
      </c>
      <c r="I24" s="140">
        <f t="shared" si="1"/>
        <v>5000</v>
      </c>
    </row>
    <row r="25" spans="1:9" x14ac:dyDescent="0.2">
      <c r="A25" s="109" t="s">
        <v>135</v>
      </c>
      <c r="B25" s="66" t="s">
        <v>365</v>
      </c>
      <c r="C25" s="191" t="s">
        <v>102</v>
      </c>
      <c r="D25" s="192" t="s">
        <v>117</v>
      </c>
      <c r="E25" s="193">
        <v>17</v>
      </c>
      <c r="F25" s="193"/>
      <c r="G25" s="194">
        <v>216</v>
      </c>
      <c r="H25" s="194">
        <f t="shared" ref="H25" si="2">G25+F25</f>
        <v>216</v>
      </c>
      <c r="I25" s="195">
        <f t="shared" si="1"/>
        <v>3672</v>
      </c>
    </row>
    <row r="26" spans="1:9" x14ac:dyDescent="0.2">
      <c r="A26" s="71"/>
      <c r="B26" s="71"/>
      <c r="C26" s="196"/>
      <c r="D26" s="125"/>
      <c r="E26" s="197"/>
      <c r="F26" s="197"/>
      <c r="G26" s="122"/>
      <c r="H26" s="122"/>
      <c r="I26" s="180"/>
    </row>
    <row r="27" spans="1:9" x14ac:dyDescent="0.2">
      <c r="A27" s="185"/>
      <c r="B27" s="75"/>
      <c r="C27" s="76" t="s">
        <v>23</v>
      </c>
      <c r="D27" s="75"/>
      <c r="E27" s="77"/>
      <c r="F27" s="78"/>
      <c r="G27" s="78"/>
      <c r="H27" s="79"/>
      <c r="I27" s="80">
        <f>SUM(I3:I25)</f>
        <v>91862</v>
      </c>
    </row>
    <row r="28" spans="1:9" x14ac:dyDescent="0.2">
      <c r="A28" s="186"/>
      <c r="B28" s="82"/>
      <c r="C28" s="83" t="s">
        <v>537</v>
      </c>
      <c r="D28" s="82"/>
      <c r="E28" s="84"/>
      <c r="F28" s="85"/>
      <c r="G28" s="85"/>
      <c r="H28" s="86"/>
      <c r="I28" s="87">
        <f>I27*0.2</f>
        <v>18372.400000000001</v>
      </c>
    </row>
    <row r="29" spans="1:9" x14ac:dyDescent="0.2">
      <c r="A29" s="187"/>
      <c r="B29" s="89"/>
      <c r="C29" s="90" t="s">
        <v>444</v>
      </c>
      <c r="D29" s="89"/>
      <c r="E29" s="91"/>
      <c r="F29" s="92"/>
      <c r="G29" s="92"/>
      <c r="H29" s="93"/>
      <c r="I29" s="94">
        <f>SUM(I27:I28)</f>
        <v>110234.4</v>
      </c>
    </row>
    <row r="30" spans="1:9" ht="14.25" x14ac:dyDescent="0.2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4.25" x14ac:dyDescent="0.2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4.25" x14ac:dyDescent="0.2">
      <c r="A32" s="65"/>
      <c r="B32" s="65"/>
      <c r="C32" s="65"/>
      <c r="D32" s="65"/>
      <c r="E32" s="65"/>
      <c r="F32" s="65"/>
      <c r="G32" s="65"/>
      <c r="H32" s="65"/>
      <c r="I32" s="65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99"/>
  <sheetViews>
    <sheetView showGridLines="0" showZeros="0" tabSelected="1" topLeftCell="A13" zoomScaleNormal="100" zoomScaleSheetLayoutView="100" zoomScalePageLayoutView="85" workbookViewId="0">
      <selection activeCell="B22" sqref="B22"/>
    </sheetView>
  </sheetViews>
  <sheetFormatPr defaultRowHeight="14.25" x14ac:dyDescent="0.2"/>
  <cols>
    <col min="1" max="1" width="8.7109375" style="233" customWidth="1"/>
    <col min="2" max="2" width="16.42578125" style="102" customWidth="1"/>
    <col min="3" max="3" width="95" style="198" customWidth="1"/>
    <col min="4" max="4" width="8.5703125" style="102" customWidth="1"/>
    <col min="5" max="5" width="11.7109375" style="231" customWidth="1"/>
    <col min="6" max="8" width="15.7109375" style="105" customWidth="1"/>
    <col min="9" max="9" width="17.7109375" style="105" customWidth="1"/>
    <col min="10" max="16384" width="9.140625" style="65"/>
  </cols>
  <sheetData>
    <row r="1" spans="1:9" s="53" customFormat="1" ht="30" x14ac:dyDescent="0.2">
      <c r="A1" s="110" t="s">
        <v>430</v>
      </c>
      <c r="B1" s="111" t="s">
        <v>445</v>
      </c>
      <c r="C1" s="112" t="s">
        <v>446</v>
      </c>
      <c r="D1" s="111" t="s">
        <v>447</v>
      </c>
      <c r="E1" s="113" t="s">
        <v>448</v>
      </c>
      <c r="F1" s="113" t="s">
        <v>449</v>
      </c>
      <c r="G1" s="113" t="s">
        <v>450</v>
      </c>
      <c r="H1" s="113" t="s">
        <v>452</v>
      </c>
      <c r="I1" s="114" t="s">
        <v>451</v>
      </c>
    </row>
    <row r="2" spans="1:9" ht="15" x14ac:dyDescent="0.2">
      <c r="A2" s="235">
        <v>1</v>
      </c>
      <c r="B2" s="54"/>
      <c r="C2" s="55" t="s">
        <v>68</v>
      </c>
      <c r="D2" s="56"/>
      <c r="E2" s="57"/>
      <c r="F2" s="57"/>
      <c r="G2" s="57"/>
      <c r="H2" s="234"/>
      <c r="I2" s="200">
        <f>SUM(I3:I6)</f>
        <v>9030.75</v>
      </c>
    </row>
    <row r="3" spans="1:9" ht="45" x14ac:dyDescent="0.2">
      <c r="A3" s="108" t="s">
        <v>0</v>
      </c>
      <c r="B3" s="61"/>
      <c r="C3" s="62" t="s">
        <v>496</v>
      </c>
      <c r="D3" s="61"/>
      <c r="E3" s="214"/>
      <c r="F3" s="63"/>
      <c r="G3" s="63"/>
      <c r="H3" s="63"/>
      <c r="I3" s="64"/>
    </row>
    <row r="4" spans="1:9" ht="15" x14ac:dyDescent="0.2">
      <c r="A4" s="108" t="s">
        <v>138</v>
      </c>
      <c r="B4" s="61" t="s">
        <v>241</v>
      </c>
      <c r="C4" s="62" t="s">
        <v>242</v>
      </c>
      <c r="D4" s="61" t="s">
        <v>3</v>
      </c>
      <c r="E4" s="214">
        <v>50</v>
      </c>
      <c r="F4" s="63">
        <v>30.08</v>
      </c>
      <c r="G4" s="63">
        <v>29.01</v>
      </c>
      <c r="H4" s="63">
        <v>59.09</v>
      </c>
      <c r="I4" s="64">
        <f>H4*E4</f>
        <v>2954.5</v>
      </c>
    </row>
    <row r="5" spans="1:9" ht="15" x14ac:dyDescent="0.2">
      <c r="A5" s="108" t="s">
        <v>139</v>
      </c>
      <c r="B5" s="61" t="s">
        <v>241</v>
      </c>
      <c r="C5" s="62" t="s">
        <v>242</v>
      </c>
      <c r="D5" s="61" t="s">
        <v>3</v>
      </c>
      <c r="E5" s="214">
        <v>25</v>
      </c>
      <c r="F5" s="63">
        <v>30.08</v>
      </c>
      <c r="G5" s="63">
        <v>29.01</v>
      </c>
      <c r="H5" s="63">
        <v>59.09</v>
      </c>
      <c r="I5" s="64">
        <f>H5*E5</f>
        <v>1477.25</v>
      </c>
    </row>
    <row r="6" spans="1:9" ht="15" x14ac:dyDescent="0.2">
      <c r="A6" s="108" t="s">
        <v>140</v>
      </c>
      <c r="B6" s="61" t="s">
        <v>243</v>
      </c>
      <c r="C6" s="62" t="s">
        <v>244</v>
      </c>
      <c r="D6" s="61" t="s">
        <v>3</v>
      </c>
      <c r="E6" s="214">
        <v>105</v>
      </c>
      <c r="F6" s="63">
        <v>20.07</v>
      </c>
      <c r="G6" s="63">
        <v>23.73</v>
      </c>
      <c r="H6" s="63">
        <v>43.8</v>
      </c>
      <c r="I6" s="64">
        <f>H6*E6</f>
        <v>4599</v>
      </c>
    </row>
    <row r="7" spans="1:9" ht="15" x14ac:dyDescent="0.2">
      <c r="A7" s="108"/>
      <c r="B7" s="61"/>
      <c r="C7" s="201"/>
      <c r="D7" s="61"/>
      <c r="E7" s="214"/>
      <c r="F7" s="215"/>
      <c r="G7" s="215"/>
      <c r="H7" s="63"/>
      <c r="I7" s="216"/>
    </row>
    <row r="8" spans="1:9" ht="15" x14ac:dyDescent="0.2">
      <c r="A8" s="235">
        <v>2</v>
      </c>
      <c r="B8" s="54"/>
      <c r="C8" s="55" t="s">
        <v>69</v>
      </c>
      <c r="D8" s="56"/>
      <c r="E8" s="57"/>
      <c r="F8" s="57"/>
      <c r="G8" s="57"/>
      <c r="H8" s="234"/>
      <c r="I8" s="200">
        <f>SUM(I9:I13)</f>
        <v>24283</v>
      </c>
    </row>
    <row r="9" spans="1:9" ht="30" x14ac:dyDescent="0.2">
      <c r="A9" s="108" t="s">
        <v>16</v>
      </c>
      <c r="B9" s="61" t="s">
        <v>238</v>
      </c>
      <c r="C9" s="62" t="s">
        <v>497</v>
      </c>
      <c r="D9" s="61" t="s">
        <v>3</v>
      </c>
      <c r="E9" s="214">
        <v>280</v>
      </c>
      <c r="F9" s="63">
        <v>1.26</v>
      </c>
      <c r="G9" s="63">
        <v>3.42</v>
      </c>
      <c r="H9" s="63">
        <v>4.68</v>
      </c>
      <c r="I9" s="64">
        <f t="shared" ref="I9:I12" si="0">H9*E9</f>
        <v>1310.3999999999999</v>
      </c>
    </row>
    <row r="10" spans="1:9" ht="30" x14ac:dyDescent="0.2">
      <c r="A10" s="108" t="s">
        <v>17</v>
      </c>
      <c r="B10" s="61" t="s">
        <v>239</v>
      </c>
      <c r="C10" s="62" t="s">
        <v>498</v>
      </c>
      <c r="D10" s="61" t="s">
        <v>3</v>
      </c>
      <c r="E10" s="214">
        <v>140</v>
      </c>
      <c r="F10" s="63">
        <v>4.91</v>
      </c>
      <c r="G10" s="63">
        <v>9.41</v>
      </c>
      <c r="H10" s="63">
        <v>14.32</v>
      </c>
      <c r="I10" s="64">
        <f t="shared" si="0"/>
        <v>2004.8</v>
      </c>
    </row>
    <row r="11" spans="1:9" ht="15" x14ac:dyDescent="0.2">
      <c r="A11" s="108" t="s">
        <v>18</v>
      </c>
      <c r="B11" s="61" t="s">
        <v>240</v>
      </c>
      <c r="C11" s="62" t="s">
        <v>499</v>
      </c>
      <c r="D11" s="61" t="s">
        <v>3</v>
      </c>
      <c r="E11" s="214">
        <v>140</v>
      </c>
      <c r="F11" s="63">
        <v>1.04</v>
      </c>
      <c r="G11" s="63">
        <v>8.1</v>
      </c>
      <c r="H11" s="63">
        <v>9.14</v>
      </c>
      <c r="I11" s="64">
        <f t="shared" si="0"/>
        <v>1279.6000000000001</v>
      </c>
    </row>
    <row r="12" spans="1:9" ht="45" x14ac:dyDescent="0.2">
      <c r="A12" s="108" t="s">
        <v>53</v>
      </c>
      <c r="B12" s="61" t="s">
        <v>245</v>
      </c>
      <c r="C12" s="62" t="s">
        <v>500</v>
      </c>
      <c r="D12" s="61" t="s">
        <v>3</v>
      </c>
      <c r="E12" s="214">
        <v>35</v>
      </c>
      <c r="F12" s="63">
        <v>46.85</v>
      </c>
      <c r="G12" s="63">
        <v>16.510000000000002</v>
      </c>
      <c r="H12" s="63">
        <v>63.36</v>
      </c>
      <c r="I12" s="64">
        <f t="shared" si="0"/>
        <v>2217.6</v>
      </c>
    </row>
    <row r="13" spans="1:9" ht="45" x14ac:dyDescent="0.2">
      <c r="A13" s="108" t="s">
        <v>141</v>
      </c>
      <c r="B13" s="2" t="s">
        <v>420</v>
      </c>
      <c r="C13" s="62" t="s">
        <v>501</v>
      </c>
      <c r="D13" s="2" t="s">
        <v>3</v>
      </c>
      <c r="E13" s="214">
        <v>140</v>
      </c>
      <c r="F13" s="3">
        <v>72.31</v>
      </c>
      <c r="G13" s="3">
        <v>52.48</v>
      </c>
      <c r="H13" s="3">
        <v>124.79</v>
      </c>
      <c r="I13" s="64">
        <f>H13*E13</f>
        <v>17470.600000000002</v>
      </c>
    </row>
    <row r="14" spans="1:9" ht="15" x14ac:dyDescent="0.2">
      <c r="A14" s="108"/>
      <c r="B14" s="61"/>
      <c r="C14" s="62"/>
      <c r="D14" s="61"/>
      <c r="E14" s="214"/>
      <c r="F14" s="215"/>
      <c r="G14" s="215"/>
      <c r="H14" s="63"/>
      <c r="I14" s="64"/>
    </row>
    <row r="15" spans="1:9" ht="15" x14ac:dyDescent="0.2">
      <c r="A15" s="235">
        <v>3</v>
      </c>
      <c r="B15" s="54"/>
      <c r="C15" s="55" t="s">
        <v>143</v>
      </c>
      <c r="D15" s="56"/>
      <c r="E15" s="57"/>
      <c r="F15" s="57"/>
      <c r="G15" s="57"/>
      <c r="H15" s="234"/>
      <c r="I15" s="200">
        <f>SUM(I16:I22)</f>
        <v>5803.34</v>
      </c>
    </row>
    <row r="16" spans="1:9" ht="60" x14ac:dyDescent="0.2">
      <c r="A16" s="108" t="s">
        <v>4</v>
      </c>
      <c r="B16" s="61" t="s">
        <v>246</v>
      </c>
      <c r="C16" s="62" t="s">
        <v>502</v>
      </c>
      <c r="D16" s="2" t="s">
        <v>5</v>
      </c>
      <c r="E16" s="214">
        <v>2</v>
      </c>
      <c r="F16" s="3">
        <v>222.8</v>
      </c>
      <c r="G16" s="3">
        <v>231.03</v>
      </c>
      <c r="H16" s="3">
        <v>453.83</v>
      </c>
      <c r="I16" s="64">
        <f>H16*E16</f>
        <v>907.66</v>
      </c>
    </row>
    <row r="17" spans="1:9" ht="15" x14ac:dyDescent="0.2">
      <c r="A17" s="108" t="s">
        <v>30</v>
      </c>
      <c r="B17" s="2" t="s">
        <v>422</v>
      </c>
      <c r="C17" s="311" t="s">
        <v>503</v>
      </c>
      <c r="D17" s="162" t="s">
        <v>3</v>
      </c>
      <c r="E17" s="217">
        <v>40</v>
      </c>
      <c r="F17" s="63">
        <v>30.65</v>
      </c>
      <c r="G17" s="63">
        <v>41.5</v>
      </c>
      <c r="H17" s="63">
        <v>72.150000000000006</v>
      </c>
      <c r="I17" s="64">
        <f t="shared" ref="I17:I21" si="1">H17*E17</f>
        <v>2886</v>
      </c>
    </row>
    <row r="18" spans="1:9" ht="15" x14ac:dyDescent="0.2">
      <c r="A18" s="108" t="s">
        <v>90</v>
      </c>
      <c r="B18" s="61" t="s">
        <v>248</v>
      </c>
      <c r="C18" s="62" t="s">
        <v>479</v>
      </c>
      <c r="D18" s="61" t="s">
        <v>9</v>
      </c>
      <c r="E18" s="218">
        <f>12+18</f>
        <v>30</v>
      </c>
      <c r="F18" s="63">
        <v>13.86</v>
      </c>
      <c r="G18" s="63">
        <v>20.69</v>
      </c>
      <c r="H18" s="63">
        <v>34.549999999999997</v>
      </c>
      <c r="I18" s="64">
        <f t="shared" si="1"/>
        <v>1036.5</v>
      </c>
    </row>
    <row r="19" spans="1:9" ht="60" x14ac:dyDescent="0.2">
      <c r="A19" s="108" t="s">
        <v>92</v>
      </c>
      <c r="B19" s="311" t="s">
        <v>421</v>
      </c>
      <c r="C19" s="311" t="s">
        <v>504</v>
      </c>
      <c r="D19" s="204" t="s">
        <v>3</v>
      </c>
      <c r="E19" s="218">
        <v>10</v>
      </c>
      <c r="F19" s="3">
        <v>55.74</v>
      </c>
      <c r="G19" s="3">
        <v>18.36</v>
      </c>
      <c r="H19" s="3">
        <v>74.099999999999994</v>
      </c>
      <c r="I19" s="64">
        <f t="shared" si="1"/>
        <v>741</v>
      </c>
    </row>
    <row r="20" spans="1:9" ht="15" x14ac:dyDescent="0.2">
      <c r="A20" s="311" t="s">
        <v>308</v>
      </c>
      <c r="B20" s="314" t="s">
        <v>548</v>
      </c>
      <c r="C20" s="137" t="s">
        <v>505</v>
      </c>
      <c r="D20" s="61" t="s">
        <v>114</v>
      </c>
      <c r="E20" s="218">
        <v>1</v>
      </c>
      <c r="F20" s="63">
        <v>34.24</v>
      </c>
      <c r="G20" s="63">
        <v>3.48</v>
      </c>
      <c r="H20" s="63">
        <f t="shared" ref="H20:H21" si="2">G20+F20</f>
        <v>37.72</v>
      </c>
      <c r="I20" s="64">
        <f t="shared" si="1"/>
        <v>37.72</v>
      </c>
    </row>
    <row r="21" spans="1:9" ht="15" x14ac:dyDescent="0.2">
      <c r="A21" s="311" t="s">
        <v>522</v>
      </c>
      <c r="B21" s="314" t="s">
        <v>548</v>
      </c>
      <c r="C21" s="137" t="s">
        <v>506</v>
      </c>
      <c r="D21" s="61" t="s">
        <v>114</v>
      </c>
      <c r="E21" s="218">
        <v>2</v>
      </c>
      <c r="F21" s="63">
        <v>67.760000000000005</v>
      </c>
      <c r="G21" s="63">
        <v>3.48</v>
      </c>
      <c r="H21" s="63">
        <f t="shared" si="2"/>
        <v>71.240000000000009</v>
      </c>
      <c r="I21" s="64">
        <f t="shared" si="1"/>
        <v>142.48000000000002</v>
      </c>
    </row>
    <row r="22" spans="1:9" ht="15" x14ac:dyDescent="0.2">
      <c r="A22" s="311" t="s">
        <v>523</v>
      </c>
      <c r="B22" s="314" t="s">
        <v>548</v>
      </c>
      <c r="C22" s="137" t="s">
        <v>507</v>
      </c>
      <c r="D22" s="61" t="s">
        <v>114</v>
      </c>
      <c r="E22" s="218">
        <v>1</v>
      </c>
      <c r="F22" s="63">
        <v>48.5</v>
      </c>
      <c r="G22" s="63">
        <v>3.48</v>
      </c>
      <c r="H22" s="63">
        <f t="shared" ref="H22" si="3">G22+F22</f>
        <v>51.98</v>
      </c>
      <c r="I22" s="64">
        <f t="shared" ref="I22" si="4">H22*E22</f>
        <v>51.98</v>
      </c>
    </row>
    <row r="23" spans="1:9" ht="15" x14ac:dyDescent="0.2">
      <c r="A23" s="108"/>
      <c r="B23" s="61"/>
      <c r="C23" s="201"/>
      <c r="D23" s="61"/>
      <c r="E23" s="214"/>
      <c r="F23" s="63"/>
      <c r="G23" s="63"/>
      <c r="H23" s="63"/>
      <c r="I23" s="64"/>
    </row>
    <row r="24" spans="1:9" ht="15" x14ac:dyDescent="0.2">
      <c r="A24" s="235">
        <v>4</v>
      </c>
      <c r="B24" s="54"/>
      <c r="C24" s="55" t="s">
        <v>70</v>
      </c>
      <c r="D24" s="56"/>
      <c r="E24" s="57"/>
      <c r="F24" s="57"/>
      <c r="G24" s="57"/>
      <c r="H24" s="234"/>
      <c r="I24" s="200">
        <f>SUM(I25)</f>
        <v>1323.72</v>
      </c>
    </row>
    <row r="25" spans="1:9" ht="60" x14ac:dyDescent="0.2">
      <c r="A25" s="108" t="s">
        <v>26</v>
      </c>
      <c r="B25" s="61" t="s">
        <v>249</v>
      </c>
      <c r="C25" s="62" t="s">
        <v>144</v>
      </c>
      <c r="D25" s="61" t="s">
        <v>3</v>
      </c>
      <c r="E25" s="214">
        <v>36</v>
      </c>
      <c r="F25" s="63">
        <v>17.88</v>
      </c>
      <c r="G25" s="63">
        <v>18.89</v>
      </c>
      <c r="H25" s="63">
        <v>36.770000000000003</v>
      </c>
      <c r="I25" s="64">
        <f>H25*E25</f>
        <v>1323.72</v>
      </c>
    </row>
    <row r="26" spans="1:9" ht="15" x14ac:dyDescent="0.2">
      <c r="A26" s="108"/>
      <c r="B26" s="61"/>
      <c r="C26" s="201"/>
      <c r="D26" s="61"/>
      <c r="E26" s="214"/>
      <c r="F26" s="63"/>
      <c r="G26" s="63"/>
      <c r="H26" s="63"/>
      <c r="I26" s="64"/>
    </row>
    <row r="27" spans="1:9" ht="15" x14ac:dyDescent="0.2">
      <c r="A27" s="235">
        <v>5</v>
      </c>
      <c r="B27" s="54"/>
      <c r="C27" s="55" t="s">
        <v>71</v>
      </c>
      <c r="D27" s="56"/>
      <c r="E27" s="57"/>
      <c r="F27" s="57"/>
      <c r="G27" s="57"/>
      <c r="H27" s="234"/>
      <c r="I27" s="200">
        <f>SUM(I28:I30)</f>
        <v>3030.6499999999996</v>
      </c>
    </row>
    <row r="28" spans="1:9" ht="15" x14ac:dyDescent="0.2">
      <c r="A28" s="108" t="s">
        <v>6</v>
      </c>
      <c r="B28" s="61" t="s">
        <v>250</v>
      </c>
      <c r="C28" s="62" t="s">
        <v>508</v>
      </c>
      <c r="D28" s="61" t="s">
        <v>3</v>
      </c>
      <c r="E28" s="214">
        <v>60</v>
      </c>
      <c r="F28" s="63">
        <v>19.84</v>
      </c>
      <c r="G28" s="63">
        <v>22.85</v>
      </c>
      <c r="H28" s="63">
        <v>42.69</v>
      </c>
      <c r="I28" s="64">
        <f>H28*E28</f>
        <v>2561.3999999999996</v>
      </c>
    </row>
    <row r="29" spans="1:9" ht="30" x14ac:dyDescent="0.2">
      <c r="A29" s="108" t="s">
        <v>7</v>
      </c>
      <c r="B29" s="61" t="s">
        <v>251</v>
      </c>
      <c r="C29" s="62" t="s">
        <v>509</v>
      </c>
      <c r="D29" s="61" t="s">
        <v>9</v>
      </c>
      <c r="E29" s="214">
        <v>10</v>
      </c>
      <c r="F29" s="63">
        <v>7.2</v>
      </c>
      <c r="G29" s="63">
        <v>12.6</v>
      </c>
      <c r="H29" s="63">
        <v>19.8</v>
      </c>
      <c r="I29" s="64">
        <f>H29*E29</f>
        <v>198</v>
      </c>
    </row>
    <row r="30" spans="1:9" ht="15" x14ac:dyDescent="0.2">
      <c r="A30" s="108" t="s">
        <v>145</v>
      </c>
      <c r="B30" s="61" t="s">
        <v>252</v>
      </c>
      <c r="C30" s="62" t="s">
        <v>510</v>
      </c>
      <c r="D30" s="61" t="s">
        <v>9</v>
      </c>
      <c r="E30" s="214">
        <v>25</v>
      </c>
      <c r="F30" s="63">
        <v>0.48</v>
      </c>
      <c r="G30" s="63">
        <v>10.37</v>
      </c>
      <c r="H30" s="63">
        <v>10.85</v>
      </c>
      <c r="I30" s="64">
        <f>H30*E30</f>
        <v>271.25</v>
      </c>
    </row>
    <row r="31" spans="1:9" ht="15" x14ac:dyDescent="0.2">
      <c r="A31" s="108"/>
      <c r="B31" s="61"/>
      <c r="C31" s="62"/>
      <c r="D31" s="61"/>
      <c r="E31" s="214"/>
      <c r="F31" s="63"/>
      <c r="G31" s="63"/>
      <c r="H31" s="63"/>
      <c r="I31" s="64"/>
    </row>
    <row r="32" spans="1:9" ht="30" x14ac:dyDescent="0.2">
      <c r="A32" s="235">
        <v>6</v>
      </c>
      <c r="B32" s="54"/>
      <c r="C32" s="55" t="s">
        <v>146</v>
      </c>
      <c r="D32" s="56"/>
      <c r="E32" s="57"/>
      <c r="F32" s="57"/>
      <c r="G32" s="57"/>
      <c r="H32" s="234"/>
      <c r="I32" s="200">
        <f>SUM(I34:I47)</f>
        <v>13137.7</v>
      </c>
    </row>
    <row r="33" spans="1:9" ht="45" x14ac:dyDescent="0.2">
      <c r="A33" s="108" t="s">
        <v>10</v>
      </c>
      <c r="B33" s="61"/>
      <c r="C33" s="156" t="s">
        <v>147</v>
      </c>
      <c r="D33" s="61"/>
      <c r="E33" s="214"/>
      <c r="F33" s="63"/>
      <c r="G33" s="63"/>
      <c r="H33" s="63"/>
      <c r="I33" s="64"/>
    </row>
    <row r="34" spans="1:9" ht="15" x14ac:dyDescent="0.2">
      <c r="A34" s="108" t="s">
        <v>148</v>
      </c>
      <c r="B34" s="2" t="s">
        <v>524</v>
      </c>
      <c r="C34" s="4" t="s">
        <v>525</v>
      </c>
      <c r="D34" s="61" t="s">
        <v>114</v>
      </c>
      <c r="E34" s="214">
        <v>2</v>
      </c>
      <c r="F34" s="3">
        <v>273.10000000000002</v>
      </c>
      <c r="G34" s="3">
        <v>89.36</v>
      </c>
      <c r="H34" s="3">
        <v>362.46</v>
      </c>
      <c r="I34" s="64">
        <f>H34*E34</f>
        <v>724.92</v>
      </c>
    </row>
    <row r="35" spans="1:9" ht="15" x14ac:dyDescent="0.2">
      <c r="A35" s="108" t="s">
        <v>149</v>
      </c>
      <c r="B35" s="2" t="s">
        <v>526</v>
      </c>
      <c r="C35" s="4" t="s">
        <v>527</v>
      </c>
      <c r="D35" s="61" t="s">
        <v>114</v>
      </c>
      <c r="E35" s="214">
        <v>1</v>
      </c>
      <c r="F35" s="3">
        <v>286.11</v>
      </c>
      <c r="G35" s="3">
        <v>89.36</v>
      </c>
      <c r="H35" s="3">
        <v>375.47</v>
      </c>
      <c r="I35" s="64">
        <f>H35*E35</f>
        <v>375.47</v>
      </c>
    </row>
    <row r="36" spans="1:9" ht="15" x14ac:dyDescent="0.2">
      <c r="A36" s="108" t="s">
        <v>157</v>
      </c>
      <c r="B36" s="61" t="s">
        <v>247</v>
      </c>
      <c r="C36" s="62" t="s">
        <v>206</v>
      </c>
      <c r="D36" s="61" t="s">
        <v>114</v>
      </c>
      <c r="E36" s="214">
        <v>3</v>
      </c>
      <c r="F36" s="63">
        <v>235</v>
      </c>
      <c r="G36" s="63">
        <v>35</v>
      </c>
      <c r="H36" s="63">
        <f t="shared" ref="H36:H43" si="5">G36+F36</f>
        <v>270</v>
      </c>
      <c r="I36" s="64">
        <f>H36*E36</f>
        <v>810</v>
      </c>
    </row>
    <row r="37" spans="1:9" ht="45" x14ac:dyDescent="0.2">
      <c r="A37" s="108" t="s">
        <v>22</v>
      </c>
      <c r="B37" s="61"/>
      <c r="C37" s="156" t="s">
        <v>158</v>
      </c>
      <c r="D37" s="61"/>
      <c r="E37" s="214"/>
      <c r="F37" s="63"/>
      <c r="G37" s="63"/>
      <c r="H37" s="63"/>
      <c r="I37" s="64"/>
    </row>
    <row r="38" spans="1:9" ht="15" x14ac:dyDescent="0.2">
      <c r="A38" s="108" t="s">
        <v>150</v>
      </c>
      <c r="B38" s="314" t="s">
        <v>549</v>
      </c>
      <c r="C38" s="62" t="s">
        <v>207</v>
      </c>
      <c r="D38" s="61" t="s">
        <v>114</v>
      </c>
      <c r="E38" s="214">
        <v>2</v>
      </c>
      <c r="F38" s="63">
        <v>710.43</v>
      </c>
      <c r="G38" s="63">
        <v>88.89</v>
      </c>
      <c r="H38" s="63">
        <f t="shared" si="5"/>
        <v>799.31999999999994</v>
      </c>
      <c r="I38" s="64">
        <f t="shared" ref="I38:I43" si="6">H38*E38</f>
        <v>1598.6399999999999</v>
      </c>
    </row>
    <row r="39" spans="1:9" ht="15" x14ac:dyDescent="0.2">
      <c r="A39" s="108" t="s">
        <v>151</v>
      </c>
      <c r="B39" s="314" t="s">
        <v>549</v>
      </c>
      <c r="C39" s="62" t="s">
        <v>208</v>
      </c>
      <c r="D39" s="61" t="s">
        <v>114</v>
      </c>
      <c r="E39" s="214">
        <v>1</v>
      </c>
      <c r="F39" s="63">
        <v>363.1</v>
      </c>
      <c r="G39" s="63">
        <v>64.52</v>
      </c>
      <c r="H39" s="63">
        <f t="shared" si="5"/>
        <v>427.62</v>
      </c>
      <c r="I39" s="64">
        <f t="shared" si="6"/>
        <v>427.62</v>
      </c>
    </row>
    <row r="40" spans="1:9" ht="15" x14ac:dyDescent="0.2">
      <c r="A40" s="108" t="s">
        <v>152</v>
      </c>
      <c r="B40" s="314" t="s">
        <v>549</v>
      </c>
      <c r="C40" s="62" t="s">
        <v>209</v>
      </c>
      <c r="D40" s="61" t="s">
        <v>114</v>
      </c>
      <c r="E40" s="214">
        <v>3</v>
      </c>
      <c r="F40" s="63">
        <v>363.1</v>
      </c>
      <c r="G40" s="63">
        <v>55.92</v>
      </c>
      <c r="H40" s="63">
        <f t="shared" si="5"/>
        <v>419.02000000000004</v>
      </c>
      <c r="I40" s="64">
        <f t="shared" si="6"/>
        <v>1257.0600000000002</v>
      </c>
    </row>
    <row r="41" spans="1:9" ht="15" x14ac:dyDescent="0.2">
      <c r="A41" s="108" t="s">
        <v>153</v>
      </c>
      <c r="B41" s="314" t="s">
        <v>549</v>
      </c>
      <c r="C41" s="62" t="s">
        <v>210</v>
      </c>
      <c r="D41" s="61" t="s">
        <v>114</v>
      </c>
      <c r="E41" s="214">
        <v>1</v>
      </c>
      <c r="F41" s="63">
        <v>194.99</v>
      </c>
      <c r="G41" s="63">
        <v>55.92</v>
      </c>
      <c r="H41" s="63">
        <f t="shared" si="5"/>
        <v>250.91000000000003</v>
      </c>
      <c r="I41" s="64">
        <f t="shared" si="6"/>
        <v>250.91000000000003</v>
      </c>
    </row>
    <row r="42" spans="1:9" ht="15" x14ac:dyDescent="0.2">
      <c r="A42" s="108" t="s">
        <v>481</v>
      </c>
      <c r="B42" s="314" t="s">
        <v>549</v>
      </c>
      <c r="C42" s="62" t="s">
        <v>484</v>
      </c>
      <c r="D42" s="61" t="s">
        <v>114</v>
      </c>
      <c r="E42" s="214">
        <v>1</v>
      </c>
      <c r="F42" s="63">
        <v>710.43</v>
      </c>
      <c r="G42" s="63">
        <v>88.89</v>
      </c>
      <c r="H42" s="63">
        <f t="shared" si="5"/>
        <v>799.31999999999994</v>
      </c>
      <c r="I42" s="64">
        <f t="shared" si="6"/>
        <v>799.31999999999994</v>
      </c>
    </row>
    <row r="43" spans="1:9" ht="15" x14ac:dyDescent="0.2">
      <c r="A43" s="108" t="s">
        <v>482</v>
      </c>
      <c r="B43" s="314" t="s">
        <v>549</v>
      </c>
      <c r="C43" s="62" t="s">
        <v>483</v>
      </c>
      <c r="D43" s="61" t="s">
        <v>114</v>
      </c>
      <c r="E43" s="214">
        <v>1</v>
      </c>
      <c r="F43" s="63">
        <v>363.1</v>
      </c>
      <c r="G43" s="63">
        <v>65.52</v>
      </c>
      <c r="H43" s="63">
        <f t="shared" si="5"/>
        <v>428.62</v>
      </c>
      <c r="I43" s="64">
        <f t="shared" si="6"/>
        <v>428.62</v>
      </c>
    </row>
    <row r="44" spans="1:9" ht="15" x14ac:dyDescent="0.2">
      <c r="A44" s="108" t="s">
        <v>11</v>
      </c>
      <c r="B44" s="61"/>
      <c r="C44" s="156" t="s">
        <v>118</v>
      </c>
      <c r="D44" s="61"/>
      <c r="E44" s="214"/>
      <c r="F44" s="63"/>
      <c r="G44" s="63"/>
      <c r="H44" s="63"/>
      <c r="I44" s="64"/>
    </row>
    <row r="45" spans="1:9" ht="15" x14ac:dyDescent="0.2">
      <c r="A45" s="108" t="s">
        <v>154</v>
      </c>
      <c r="B45" s="61" t="s">
        <v>253</v>
      </c>
      <c r="C45" s="62" t="s">
        <v>119</v>
      </c>
      <c r="D45" s="61" t="s">
        <v>3</v>
      </c>
      <c r="E45" s="214">
        <v>19.600000000000001</v>
      </c>
      <c r="F45" s="63">
        <v>227.99</v>
      </c>
      <c r="G45" s="63">
        <v>0</v>
      </c>
      <c r="H45" s="63">
        <v>227.99</v>
      </c>
      <c r="I45" s="64">
        <f>H45*E45</f>
        <v>4468.6040000000003</v>
      </c>
    </row>
    <row r="46" spans="1:9" ht="15" x14ac:dyDescent="0.2">
      <c r="A46" s="108" t="s">
        <v>155</v>
      </c>
      <c r="B46" s="61" t="s">
        <v>254</v>
      </c>
      <c r="C46" s="62" t="s">
        <v>156</v>
      </c>
      <c r="D46" s="61" t="s">
        <v>3</v>
      </c>
      <c r="E46" s="214">
        <v>0.75</v>
      </c>
      <c r="F46" s="63">
        <v>108.56</v>
      </c>
      <c r="G46" s="63">
        <v>0</v>
      </c>
      <c r="H46" s="63">
        <v>108.56</v>
      </c>
      <c r="I46" s="64">
        <f>H46*E46</f>
        <v>81.42</v>
      </c>
    </row>
    <row r="47" spans="1:9" ht="15" x14ac:dyDescent="0.2">
      <c r="A47" s="108" t="s">
        <v>487</v>
      </c>
      <c r="B47" s="61" t="s">
        <v>253</v>
      </c>
      <c r="C47" s="62" t="s">
        <v>488</v>
      </c>
      <c r="D47" s="61" t="s">
        <v>3</v>
      </c>
      <c r="E47" s="214">
        <v>8.4</v>
      </c>
      <c r="F47" s="63">
        <v>227.99</v>
      </c>
      <c r="G47" s="63">
        <v>0</v>
      </c>
      <c r="H47" s="63">
        <v>227.99</v>
      </c>
      <c r="I47" s="64">
        <f>H47*E47</f>
        <v>1915.1160000000002</v>
      </c>
    </row>
    <row r="48" spans="1:9" ht="15" x14ac:dyDescent="0.2">
      <c r="A48" s="108"/>
      <c r="B48" s="61"/>
      <c r="C48" s="156"/>
      <c r="D48" s="61"/>
      <c r="E48" s="214"/>
      <c r="F48" s="63"/>
      <c r="G48" s="63"/>
      <c r="H48" s="63"/>
      <c r="I48" s="64"/>
    </row>
    <row r="49" spans="1:9" ht="15" x14ac:dyDescent="0.2">
      <c r="A49" s="235">
        <v>7</v>
      </c>
      <c r="B49" s="54"/>
      <c r="C49" s="55" t="s">
        <v>88</v>
      </c>
      <c r="D49" s="56"/>
      <c r="E49" s="57"/>
      <c r="F49" s="57"/>
      <c r="G49" s="57"/>
      <c r="H49" s="234"/>
      <c r="I49" s="200">
        <f>SUM(I50:I61)</f>
        <v>2290.86</v>
      </c>
    </row>
    <row r="50" spans="1:9" ht="15" x14ac:dyDescent="0.2">
      <c r="A50" s="108" t="s">
        <v>12</v>
      </c>
      <c r="B50" s="61" t="s">
        <v>255</v>
      </c>
      <c r="C50" s="62" t="s">
        <v>49</v>
      </c>
      <c r="D50" s="61" t="s">
        <v>110</v>
      </c>
      <c r="E50" s="214">
        <v>1</v>
      </c>
      <c r="F50" s="63">
        <v>144.27000000000001</v>
      </c>
      <c r="G50" s="63">
        <v>43.14</v>
      </c>
      <c r="H50" s="63">
        <v>187.41</v>
      </c>
      <c r="I50" s="64">
        <f>H50*E50</f>
        <v>187.41</v>
      </c>
    </row>
    <row r="51" spans="1:9" ht="15" x14ac:dyDescent="0.2">
      <c r="A51" s="108" t="s">
        <v>194</v>
      </c>
      <c r="B51" s="61" t="s">
        <v>256</v>
      </c>
      <c r="C51" s="62" t="s">
        <v>50</v>
      </c>
      <c r="D51" s="61" t="s">
        <v>3</v>
      </c>
      <c r="E51" s="214">
        <v>0.65</v>
      </c>
      <c r="F51" s="63">
        <v>944.1</v>
      </c>
      <c r="G51" s="63">
        <v>64.8</v>
      </c>
      <c r="H51" s="63">
        <v>1008.9</v>
      </c>
      <c r="I51" s="64">
        <f t="shared" ref="I51:I60" si="7">H51*E51</f>
        <v>655.78499999999997</v>
      </c>
    </row>
    <row r="52" spans="1:9" ht="15" x14ac:dyDescent="0.2">
      <c r="A52" s="108" t="s">
        <v>455</v>
      </c>
      <c r="B52" s="61" t="s">
        <v>257</v>
      </c>
      <c r="C52" s="62" t="s">
        <v>159</v>
      </c>
      <c r="D52" s="61" t="s">
        <v>8</v>
      </c>
      <c r="E52" s="214">
        <v>1</v>
      </c>
      <c r="F52" s="63">
        <v>91.16</v>
      </c>
      <c r="G52" s="63">
        <v>18.02</v>
      </c>
      <c r="H52" s="63">
        <v>109.18</v>
      </c>
      <c r="I52" s="64">
        <f t="shared" si="7"/>
        <v>109.18</v>
      </c>
    </row>
    <row r="53" spans="1:9" ht="15" x14ac:dyDescent="0.2">
      <c r="A53" s="108" t="s">
        <v>456</v>
      </c>
      <c r="B53" s="61" t="s">
        <v>256</v>
      </c>
      <c r="C53" s="62" t="s">
        <v>51</v>
      </c>
      <c r="D53" s="61" t="s">
        <v>3</v>
      </c>
      <c r="E53" s="214">
        <v>0.35</v>
      </c>
      <c r="F53" s="63">
        <v>944.1</v>
      </c>
      <c r="G53" s="63">
        <v>64.8</v>
      </c>
      <c r="H53" s="63">
        <v>1008.9</v>
      </c>
      <c r="I53" s="64">
        <f t="shared" si="7"/>
        <v>353.11499999999995</v>
      </c>
    </row>
    <row r="54" spans="1:9" ht="15" x14ac:dyDescent="0.2">
      <c r="A54" s="108" t="s">
        <v>457</v>
      </c>
      <c r="B54" s="61" t="s">
        <v>258</v>
      </c>
      <c r="C54" s="62" t="s">
        <v>52</v>
      </c>
      <c r="D54" s="61" t="s">
        <v>8</v>
      </c>
      <c r="E54" s="214">
        <v>1</v>
      </c>
      <c r="F54" s="63">
        <v>158.38999999999999</v>
      </c>
      <c r="G54" s="63">
        <v>18.02</v>
      </c>
      <c r="H54" s="63">
        <v>176.41</v>
      </c>
      <c r="I54" s="64">
        <f t="shared" si="7"/>
        <v>176.41</v>
      </c>
    </row>
    <row r="55" spans="1:9" s="206" customFormat="1" ht="15" x14ac:dyDescent="0.2">
      <c r="A55" s="108" t="s">
        <v>458</v>
      </c>
      <c r="B55" s="61" t="s">
        <v>259</v>
      </c>
      <c r="C55" s="62" t="s">
        <v>511</v>
      </c>
      <c r="D55" s="61" t="s">
        <v>8</v>
      </c>
      <c r="E55" s="214">
        <v>1</v>
      </c>
      <c r="F55" s="63">
        <v>37.76</v>
      </c>
      <c r="G55" s="63">
        <v>4.4400000000000004</v>
      </c>
      <c r="H55" s="63">
        <v>42.2</v>
      </c>
      <c r="I55" s="64">
        <f t="shared" si="7"/>
        <v>42.2</v>
      </c>
    </row>
    <row r="56" spans="1:9" s="206" customFormat="1" ht="15" x14ac:dyDescent="0.2">
      <c r="A56" s="108" t="s">
        <v>459</v>
      </c>
      <c r="B56" s="61" t="s">
        <v>260</v>
      </c>
      <c r="C56" s="62" t="s">
        <v>512</v>
      </c>
      <c r="D56" s="61" t="s">
        <v>8</v>
      </c>
      <c r="E56" s="214">
        <v>1</v>
      </c>
      <c r="F56" s="63">
        <v>27.95</v>
      </c>
      <c r="G56" s="63">
        <v>10.69</v>
      </c>
      <c r="H56" s="63">
        <v>38.64</v>
      </c>
      <c r="I56" s="64">
        <f t="shared" si="7"/>
        <v>38.64</v>
      </c>
    </row>
    <row r="57" spans="1:9" s="206" customFormat="1" ht="15" x14ac:dyDescent="0.2">
      <c r="A57" s="108" t="s">
        <v>460</v>
      </c>
      <c r="B57" s="61" t="s">
        <v>261</v>
      </c>
      <c r="C57" s="62" t="s">
        <v>513</v>
      </c>
      <c r="D57" s="61" t="s">
        <v>8</v>
      </c>
      <c r="E57" s="214">
        <v>2</v>
      </c>
      <c r="F57" s="63">
        <v>28.66</v>
      </c>
      <c r="G57" s="63">
        <v>10.69</v>
      </c>
      <c r="H57" s="63">
        <v>39.35</v>
      </c>
      <c r="I57" s="64">
        <f t="shared" si="7"/>
        <v>78.7</v>
      </c>
    </row>
    <row r="58" spans="1:9" s="206" customFormat="1" ht="15" x14ac:dyDescent="0.2">
      <c r="A58" s="108" t="s">
        <v>461</v>
      </c>
      <c r="B58" s="61" t="s">
        <v>258</v>
      </c>
      <c r="C58" s="62" t="s">
        <v>514</v>
      </c>
      <c r="D58" s="61" t="s">
        <v>8</v>
      </c>
      <c r="E58" s="214">
        <v>1</v>
      </c>
      <c r="F58" s="63">
        <v>158.38999999999999</v>
      </c>
      <c r="G58" s="63">
        <v>18.02</v>
      </c>
      <c r="H58" s="63">
        <v>176.41</v>
      </c>
      <c r="I58" s="64">
        <f t="shared" si="7"/>
        <v>176.41</v>
      </c>
    </row>
    <row r="59" spans="1:9" s="206" customFormat="1" ht="15" x14ac:dyDescent="0.2">
      <c r="A59" s="108" t="s">
        <v>462</v>
      </c>
      <c r="B59" s="314" t="s">
        <v>550</v>
      </c>
      <c r="C59" s="62" t="s">
        <v>515</v>
      </c>
      <c r="D59" s="61" t="s">
        <v>8</v>
      </c>
      <c r="E59" s="214">
        <v>1</v>
      </c>
      <c r="F59" s="63">
        <v>210.42</v>
      </c>
      <c r="G59" s="63">
        <v>9.59</v>
      </c>
      <c r="H59" s="63">
        <f t="shared" ref="H59:H60" si="8">G59+F59</f>
        <v>220.01</v>
      </c>
      <c r="I59" s="64">
        <f t="shared" si="7"/>
        <v>220.01</v>
      </c>
    </row>
    <row r="60" spans="1:9" s="207" customFormat="1" ht="15" x14ac:dyDescent="0.2">
      <c r="A60" s="108" t="s">
        <v>463</v>
      </c>
      <c r="B60" s="314" t="s">
        <v>551</v>
      </c>
      <c r="C60" s="62" t="s">
        <v>516</v>
      </c>
      <c r="D60" s="61" t="s">
        <v>8</v>
      </c>
      <c r="E60" s="214">
        <v>1</v>
      </c>
      <c r="F60" s="63">
        <v>17.03</v>
      </c>
      <c r="G60" s="63">
        <v>1.27</v>
      </c>
      <c r="H60" s="63">
        <f t="shared" si="8"/>
        <v>18.3</v>
      </c>
      <c r="I60" s="64">
        <f t="shared" si="7"/>
        <v>18.3</v>
      </c>
    </row>
    <row r="61" spans="1:9" ht="15" x14ac:dyDescent="0.2">
      <c r="A61" s="108"/>
      <c r="B61" s="314" t="s">
        <v>552</v>
      </c>
      <c r="C61" s="4" t="s">
        <v>485</v>
      </c>
      <c r="D61" s="2" t="s">
        <v>8</v>
      </c>
      <c r="E61" s="214">
        <v>1</v>
      </c>
      <c r="F61" s="3">
        <v>199</v>
      </c>
      <c r="G61" s="3">
        <v>35.700000000000003</v>
      </c>
      <c r="H61" s="3">
        <f>SUM(F61:G61)</f>
        <v>234.7</v>
      </c>
      <c r="I61" s="64">
        <f>H61*E61</f>
        <v>234.7</v>
      </c>
    </row>
    <row r="62" spans="1:9" ht="15" x14ac:dyDescent="0.2">
      <c r="A62" s="235">
        <v>8</v>
      </c>
      <c r="B62" s="54"/>
      <c r="C62" s="55" t="s">
        <v>160</v>
      </c>
      <c r="D62" s="56"/>
      <c r="E62" s="57"/>
      <c r="F62" s="57"/>
      <c r="G62" s="57"/>
      <c r="H62" s="234"/>
      <c r="I62" s="200">
        <f>SUM(I63:I63)</f>
        <v>5406.8</v>
      </c>
    </row>
    <row r="63" spans="1:9" ht="15" x14ac:dyDescent="0.2">
      <c r="A63" s="108" t="s">
        <v>13</v>
      </c>
      <c r="B63" s="61" t="s">
        <v>270</v>
      </c>
      <c r="C63" s="62" t="s">
        <v>271</v>
      </c>
      <c r="D63" s="61" t="s">
        <v>114</v>
      </c>
      <c r="E63" s="214">
        <v>2</v>
      </c>
      <c r="F63" s="63">
        <v>2703.4</v>
      </c>
      <c r="G63" s="63">
        <v>0</v>
      </c>
      <c r="H63" s="63">
        <v>2703.4</v>
      </c>
      <c r="I63" s="64">
        <f>H63*E63</f>
        <v>5406.8</v>
      </c>
    </row>
    <row r="64" spans="1:9" s="59" customFormat="1" ht="15" x14ac:dyDescent="0.2">
      <c r="A64" s="108"/>
      <c r="B64" s="61"/>
      <c r="C64" s="201"/>
      <c r="D64" s="31"/>
      <c r="E64" s="219"/>
      <c r="F64" s="220"/>
      <c r="G64" s="220"/>
      <c r="H64" s="63"/>
      <c r="I64" s="64"/>
    </row>
    <row r="65" spans="1:9" ht="15" x14ac:dyDescent="0.2">
      <c r="A65" s="235">
        <v>9</v>
      </c>
      <c r="B65" s="54"/>
      <c r="C65" s="55" t="s">
        <v>87</v>
      </c>
      <c r="D65" s="56"/>
      <c r="E65" s="57"/>
      <c r="F65" s="57"/>
      <c r="G65" s="57"/>
      <c r="H65" s="234"/>
      <c r="I65" s="200">
        <f>SUM(I66:I74)</f>
        <v>17237.79</v>
      </c>
    </row>
    <row r="66" spans="1:9" ht="15" x14ac:dyDescent="0.2">
      <c r="A66" s="108" t="s">
        <v>517</v>
      </c>
      <c r="B66" s="61"/>
      <c r="C66" s="208" t="s">
        <v>161</v>
      </c>
      <c r="D66" s="61"/>
      <c r="E66" s="218"/>
      <c r="F66" s="221"/>
      <c r="G66" s="221"/>
      <c r="H66" s="63"/>
      <c r="I66" s="64"/>
    </row>
    <row r="67" spans="1:9" s="59" customFormat="1" ht="15" x14ac:dyDescent="0.2">
      <c r="A67" s="108" t="s">
        <v>528</v>
      </c>
      <c r="B67" s="61" t="s">
        <v>262</v>
      </c>
      <c r="C67" s="62" t="s">
        <v>203</v>
      </c>
      <c r="D67" s="61" t="s">
        <v>3</v>
      </c>
      <c r="E67" s="214">
        <v>160</v>
      </c>
      <c r="F67" s="63">
        <v>2.77</v>
      </c>
      <c r="G67" s="63">
        <v>7.93</v>
      </c>
      <c r="H67" s="63">
        <v>10.7</v>
      </c>
      <c r="I67" s="64">
        <f>H67*E67</f>
        <v>1712</v>
      </c>
    </row>
    <row r="68" spans="1:9" s="209" customFormat="1" ht="30" x14ac:dyDescent="0.2">
      <c r="A68" s="108" t="s">
        <v>529</v>
      </c>
      <c r="B68" s="61" t="s">
        <v>263</v>
      </c>
      <c r="C68" s="62" t="s">
        <v>204</v>
      </c>
      <c r="D68" s="61" t="s">
        <v>3</v>
      </c>
      <c r="E68" s="214">
        <v>160</v>
      </c>
      <c r="F68" s="63">
        <v>6.14</v>
      </c>
      <c r="G68" s="63">
        <v>13.94</v>
      </c>
      <c r="H68" s="63">
        <v>20.079999999999998</v>
      </c>
      <c r="I68" s="64">
        <f>H68*E68</f>
        <v>3212.7999999999997</v>
      </c>
    </row>
    <row r="69" spans="1:9" s="209" customFormat="1" ht="30" x14ac:dyDescent="0.2">
      <c r="A69" s="108" t="s">
        <v>530</v>
      </c>
      <c r="B69" s="61" t="s">
        <v>264</v>
      </c>
      <c r="C69" s="62" t="s">
        <v>476</v>
      </c>
      <c r="D69" s="61" t="s">
        <v>3</v>
      </c>
      <c r="E69" s="214">
        <v>140</v>
      </c>
      <c r="F69" s="3">
        <v>7.42</v>
      </c>
      <c r="G69" s="3">
        <v>10.19</v>
      </c>
      <c r="H69" s="3">
        <v>17.61</v>
      </c>
      <c r="I69" s="64">
        <f>H69*E69</f>
        <v>2465.4</v>
      </c>
    </row>
    <row r="70" spans="1:9" ht="60" x14ac:dyDescent="0.2">
      <c r="A70" s="108" t="s">
        <v>531</v>
      </c>
      <c r="B70" s="61"/>
      <c r="C70" s="156" t="s">
        <v>162</v>
      </c>
      <c r="D70" s="61"/>
      <c r="E70" s="214"/>
      <c r="F70" s="63"/>
      <c r="G70" s="63"/>
      <c r="H70" s="63"/>
      <c r="I70" s="64"/>
    </row>
    <row r="71" spans="1:9" s="209" customFormat="1" ht="30" x14ac:dyDescent="0.2">
      <c r="A71" s="108" t="s">
        <v>532</v>
      </c>
      <c r="B71" s="61" t="s">
        <v>265</v>
      </c>
      <c r="C71" s="62" t="s">
        <v>205</v>
      </c>
      <c r="D71" s="61" t="s">
        <v>3</v>
      </c>
      <c r="E71" s="214">
        <v>150</v>
      </c>
      <c r="F71" s="63">
        <v>3.84</v>
      </c>
      <c r="G71" s="63">
        <v>5.51</v>
      </c>
      <c r="H71" s="63">
        <v>9.35</v>
      </c>
      <c r="I71" s="64">
        <f>H71*E71</f>
        <v>1402.5</v>
      </c>
    </row>
    <row r="72" spans="1:9" s="209" customFormat="1" ht="15" x14ac:dyDescent="0.2">
      <c r="A72" s="108" t="s">
        <v>533</v>
      </c>
      <c r="B72" s="61" t="s">
        <v>266</v>
      </c>
      <c r="C72" s="62" t="s">
        <v>34</v>
      </c>
      <c r="D72" s="61" t="s">
        <v>3</v>
      </c>
      <c r="E72" s="214">
        <v>35</v>
      </c>
      <c r="F72" s="63">
        <v>4.5999999999999996</v>
      </c>
      <c r="G72" s="63">
        <v>10.19</v>
      </c>
      <c r="H72" s="63">
        <v>14.79</v>
      </c>
      <c r="I72" s="64">
        <f>H72*E72</f>
        <v>517.65</v>
      </c>
    </row>
    <row r="73" spans="1:9" s="209" customFormat="1" ht="15" x14ac:dyDescent="0.2">
      <c r="A73" s="108" t="s">
        <v>534</v>
      </c>
      <c r="B73" s="61" t="s">
        <v>266</v>
      </c>
      <c r="C73" s="62" t="s">
        <v>480</v>
      </c>
      <c r="D73" s="61" t="s">
        <v>3</v>
      </c>
      <c r="E73" s="214">
        <v>36</v>
      </c>
      <c r="F73" s="63">
        <v>4.5999999999999996</v>
      </c>
      <c r="G73" s="63">
        <v>10.19</v>
      </c>
      <c r="H73" s="63">
        <v>14.79</v>
      </c>
      <c r="I73" s="64">
        <f>H73*E73</f>
        <v>532.43999999999994</v>
      </c>
    </row>
    <row r="74" spans="1:9" s="209" customFormat="1" ht="30" x14ac:dyDescent="0.2">
      <c r="A74" s="108" t="s">
        <v>535</v>
      </c>
      <c r="B74" s="61" t="s">
        <v>266</v>
      </c>
      <c r="C74" s="62" t="s">
        <v>217</v>
      </c>
      <c r="D74" s="61" t="s">
        <v>3</v>
      </c>
      <c r="E74" s="214">
        <v>500</v>
      </c>
      <c r="F74" s="63">
        <v>4.5999999999999996</v>
      </c>
      <c r="G74" s="63">
        <v>10.19</v>
      </c>
      <c r="H74" s="63">
        <v>14.79</v>
      </c>
      <c r="I74" s="64">
        <f>H74*E74</f>
        <v>7395</v>
      </c>
    </row>
    <row r="75" spans="1:9" s="59" customFormat="1" ht="15" x14ac:dyDescent="0.2">
      <c r="A75" s="108"/>
      <c r="B75" s="61"/>
      <c r="C75" s="208"/>
      <c r="D75" s="31"/>
      <c r="E75" s="222"/>
      <c r="F75" s="223"/>
      <c r="G75" s="223"/>
      <c r="H75" s="63"/>
      <c r="I75" s="216"/>
    </row>
    <row r="76" spans="1:9" ht="15" x14ac:dyDescent="0.2">
      <c r="A76" s="235">
        <v>11</v>
      </c>
      <c r="B76" s="54"/>
      <c r="C76" s="55" t="s">
        <v>15</v>
      </c>
      <c r="D76" s="56"/>
      <c r="E76" s="57"/>
      <c r="F76" s="57"/>
      <c r="G76" s="57"/>
      <c r="H76" s="234"/>
      <c r="I76" s="200">
        <f>SUM(I77:I79)</f>
        <v>918.44</v>
      </c>
    </row>
    <row r="77" spans="1:9" ht="15" x14ac:dyDescent="0.2">
      <c r="A77" s="108" t="s">
        <v>14</v>
      </c>
      <c r="B77" s="61" t="s">
        <v>267</v>
      </c>
      <c r="C77" s="62" t="s">
        <v>163</v>
      </c>
      <c r="D77" s="61" t="s">
        <v>3</v>
      </c>
      <c r="E77" s="214">
        <v>50</v>
      </c>
      <c r="F77" s="63">
        <v>0</v>
      </c>
      <c r="G77" s="63">
        <v>10.26</v>
      </c>
      <c r="H77" s="63">
        <v>10.26</v>
      </c>
      <c r="I77" s="64">
        <f>H77*E77</f>
        <v>513</v>
      </c>
    </row>
    <row r="78" spans="1:9" ht="15" x14ac:dyDescent="0.2">
      <c r="A78" s="108" t="s">
        <v>27</v>
      </c>
      <c r="B78" s="61" t="s">
        <v>268</v>
      </c>
      <c r="C78" s="62" t="s">
        <v>28</v>
      </c>
      <c r="D78" s="61" t="s">
        <v>3</v>
      </c>
      <c r="E78" s="214">
        <v>16</v>
      </c>
      <c r="F78" s="63">
        <v>0.43</v>
      </c>
      <c r="G78" s="63">
        <v>2.93</v>
      </c>
      <c r="H78" s="63">
        <v>3.36</v>
      </c>
      <c r="I78" s="64">
        <f>H78*E78</f>
        <v>53.76</v>
      </c>
    </row>
    <row r="79" spans="1:9" ht="15" x14ac:dyDescent="0.2">
      <c r="A79" s="109" t="s">
        <v>464</v>
      </c>
      <c r="B79" s="66" t="s">
        <v>269</v>
      </c>
      <c r="C79" s="67" t="s">
        <v>29</v>
      </c>
      <c r="D79" s="66" t="s">
        <v>3</v>
      </c>
      <c r="E79" s="224">
        <v>32</v>
      </c>
      <c r="F79" s="69">
        <v>0</v>
      </c>
      <c r="G79" s="69">
        <v>10.99</v>
      </c>
      <c r="H79" s="69">
        <v>10.99</v>
      </c>
      <c r="I79" s="70">
        <f>H79*E79</f>
        <v>351.68</v>
      </c>
    </row>
    <row r="80" spans="1:9" ht="15" x14ac:dyDescent="0.2">
      <c r="A80" s="232"/>
      <c r="B80" s="210"/>
      <c r="C80" s="211"/>
      <c r="D80" s="210"/>
      <c r="E80" s="225"/>
      <c r="F80" s="226"/>
      <c r="G80" s="226"/>
      <c r="H80" s="227"/>
      <c r="I80" s="226"/>
    </row>
    <row r="81" spans="1:9" ht="15" x14ac:dyDescent="0.2">
      <c r="A81" s="185"/>
      <c r="B81" s="75"/>
      <c r="C81" s="76" t="s">
        <v>23</v>
      </c>
      <c r="D81" s="75"/>
      <c r="E81" s="77"/>
      <c r="F81" s="78"/>
      <c r="G81" s="78"/>
      <c r="H81" s="79"/>
      <c r="I81" s="80">
        <f>SUM(I4:I6,I9:I13,I16:I23,I25,I28:I30,I34:I47,I50:I61,I63,I67:I74,I77:I79)</f>
        <v>82463.050000000017</v>
      </c>
    </row>
    <row r="82" spans="1:9" ht="15" x14ac:dyDescent="0.2">
      <c r="A82" s="186"/>
      <c r="B82" s="82"/>
      <c r="C82" s="83" t="s">
        <v>537</v>
      </c>
      <c r="D82" s="82"/>
      <c r="E82" s="84"/>
      <c r="F82" s="85"/>
      <c r="G82" s="85"/>
      <c r="H82" s="86"/>
      <c r="I82" s="87">
        <f>I81*0.2</f>
        <v>16492.610000000004</v>
      </c>
    </row>
    <row r="83" spans="1:9" ht="15" x14ac:dyDescent="0.2">
      <c r="A83" s="187"/>
      <c r="B83" s="89"/>
      <c r="C83" s="90" t="s">
        <v>444</v>
      </c>
      <c r="D83" s="89"/>
      <c r="E83" s="91"/>
      <c r="F83" s="92"/>
      <c r="G83" s="92"/>
      <c r="H83" s="93"/>
      <c r="I83" s="94">
        <f>SUM(I81:I82)</f>
        <v>98955.660000000018</v>
      </c>
    </row>
    <row r="84" spans="1:9" x14ac:dyDescent="0.2">
      <c r="B84" s="65"/>
      <c r="E84" s="228"/>
      <c r="F84" s="229"/>
      <c r="G84" s="229"/>
      <c r="H84" s="230"/>
      <c r="I84" s="229"/>
    </row>
    <row r="85" spans="1:9" x14ac:dyDescent="0.2">
      <c r="B85" s="65"/>
      <c r="E85" s="228"/>
      <c r="F85" s="229"/>
      <c r="G85" s="229"/>
      <c r="H85" s="230"/>
      <c r="I85" s="229"/>
    </row>
    <row r="86" spans="1:9" x14ac:dyDescent="0.2">
      <c r="B86" s="65"/>
      <c r="E86" s="228"/>
      <c r="F86" s="229"/>
      <c r="G86" s="229"/>
      <c r="H86" s="230"/>
      <c r="I86" s="229"/>
    </row>
    <row r="87" spans="1:9" x14ac:dyDescent="0.2">
      <c r="H87" s="230"/>
    </row>
    <row r="88" spans="1:9" x14ac:dyDescent="0.2">
      <c r="H88" s="230"/>
    </row>
    <row r="89" spans="1:9" x14ac:dyDescent="0.2">
      <c r="H89" s="230"/>
    </row>
    <row r="90" spans="1:9" x14ac:dyDescent="0.2">
      <c r="H90" s="230"/>
    </row>
    <row r="91" spans="1:9" x14ac:dyDescent="0.2">
      <c r="H91" s="230"/>
    </row>
    <row r="92" spans="1:9" x14ac:dyDescent="0.2">
      <c r="H92" s="230"/>
    </row>
    <row r="93" spans="1:9" x14ac:dyDescent="0.2">
      <c r="H93" s="230"/>
    </row>
    <row r="94" spans="1:9" x14ac:dyDescent="0.2">
      <c r="H94" s="230"/>
    </row>
    <row r="95" spans="1:9" x14ac:dyDescent="0.2">
      <c r="H95" s="230"/>
    </row>
    <row r="96" spans="1:9" x14ac:dyDescent="0.2">
      <c r="H96" s="230"/>
    </row>
    <row r="97" spans="8:8" x14ac:dyDescent="0.2">
      <c r="H97" s="230"/>
    </row>
    <row r="98" spans="8:8" x14ac:dyDescent="0.2">
      <c r="H98" s="230"/>
    </row>
    <row r="99" spans="8:8" x14ac:dyDescent="0.2">
      <c r="H99" s="230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horizontalDpi="4294967295" verticalDpi="300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53"/>
  <sheetViews>
    <sheetView showGridLines="0" showZeros="0" tabSelected="1" topLeftCell="A7" zoomScaleNormal="100" zoomScaleSheetLayoutView="100" workbookViewId="0">
      <selection activeCell="B22" sqref="B22"/>
    </sheetView>
  </sheetViews>
  <sheetFormatPr defaultRowHeight="14.25" x14ac:dyDescent="0.2"/>
  <cols>
    <col min="1" max="1" width="8.7109375" style="233" customWidth="1"/>
    <col min="2" max="2" width="16.42578125" style="102" customWidth="1"/>
    <col min="3" max="3" width="95" style="198" customWidth="1"/>
    <col min="4" max="4" width="8.5703125" style="102" customWidth="1"/>
    <col min="5" max="5" width="11.7109375" style="199" customWidth="1"/>
    <col min="6" max="8" width="15.7109375" style="199" customWidth="1"/>
    <col min="9" max="9" width="17.7109375" style="199" customWidth="1"/>
    <col min="10" max="16384" width="9.140625" style="65"/>
  </cols>
  <sheetData>
    <row r="1" spans="1:9" s="53" customFormat="1" ht="30" x14ac:dyDescent="0.2">
      <c r="A1" s="110" t="s">
        <v>430</v>
      </c>
      <c r="B1" s="111" t="s">
        <v>445</v>
      </c>
      <c r="C1" s="112" t="s">
        <v>446</v>
      </c>
      <c r="D1" s="111" t="s">
        <v>447</v>
      </c>
      <c r="E1" s="113" t="s">
        <v>448</v>
      </c>
      <c r="F1" s="113" t="s">
        <v>449</v>
      </c>
      <c r="G1" s="113" t="s">
        <v>450</v>
      </c>
      <c r="H1" s="113" t="s">
        <v>452</v>
      </c>
      <c r="I1" s="114" t="s">
        <v>451</v>
      </c>
    </row>
    <row r="2" spans="1:9" ht="12.75" customHeight="1" x14ac:dyDescent="0.2">
      <c r="A2" s="235">
        <v>1</v>
      </c>
      <c r="B2" s="54"/>
      <c r="C2" s="55" t="s">
        <v>164</v>
      </c>
      <c r="D2" s="56"/>
      <c r="E2" s="57"/>
      <c r="F2" s="57"/>
      <c r="G2" s="57"/>
      <c r="H2" s="234"/>
      <c r="I2" s="200">
        <f>SUM(I3:I12)</f>
        <v>1559.0732000000003</v>
      </c>
    </row>
    <row r="3" spans="1:9" ht="15" x14ac:dyDescent="0.2">
      <c r="A3" s="108" t="s">
        <v>0</v>
      </c>
      <c r="B3" s="61" t="s">
        <v>272</v>
      </c>
      <c r="C3" s="62" t="s">
        <v>165</v>
      </c>
      <c r="D3" s="61" t="s">
        <v>9</v>
      </c>
      <c r="E3" s="139">
        <v>18</v>
      </c>
      <c r="F3" s="238">
        <v>3.63</v>
      </c>
      <c r="G3" s="238">
        <v>18.02</v>
      </c>
      <c r="H3" s="238">
        <v>21.65</v>
      </c>
      <c r="I3" s="140">
        <f>H3*E3</f>
        <v>389.7</v>
      </c>
    </row>
    <row r="4" spans="1:9" ht="15" x14ac:dyDescent="0.2">
      <c r="A4" s="108" t="s">
        <v>21</v>
      </c>
      <c r="B4" s="61" t="s">
        <v>227</v>
      </c>
      <c r="C4" s="62" t="s">
        <v>40</v>
      </c>
      <c r="D4" s="61" t="s">
        <v>9</v>
      </c>
      <c r="E4" s="139">
        <v>6</v>
      </c>
      <c r="F4" s="238">
        <v>8.34</v>
      </c>
      <c r="G4" s="238">
        <v>18.02</v>
      </c>
      <c r="H4" s="238">
        <v>26.36</v>
      </c>
      <c r="I4" s="140">
        <f t="shared" ref="I4:I12" si="0">H4*E4</f>
        <v>158.16</v>
      </c>
    </row>
    <row r="5" spans="1:9" ht="15" x14ac:dyDescent="0.2">
      <c r="A5" s="108" t="s">
        <v>20</v>
      </c>
      <c r="B5" s="61" t="s">
        <v>273</v>
      </c>
      <c r="C5" s="62" t="s">
        <v>166</v>
      </c>
      <c r="D5" s="61" t="s">
        <v>9</v>
      </c>
      <c r="E5" s="139">
        <v>6</v>
      </c>
      <c r="F5" s="238">
        <v>12.08</v>
      </c>
      <c r="G5" s="238">
        <v>18.02</v>
      </c>
      <c r="H5" s="238">
        <v>30.1</v>
      </c>
      <c r="I5" s="140">
        <f t="shared" si="0"/>
        <v>180.60000000000002</v>
      </c>
    </row>
    <row r="6" spans="1:9" ht="30" x14ac:dyDescent="0.2">
      <c r="A6" s="108" t="s">
        <v>38</v>
      </c>
      <c r="B6" s="61" t="s">
        <v>274</v>
      </c>
      <c r="C6" s="62" t="s">
        <v>167</v>
      </c>
      <c r="D6" s="61" t="s">
        <v>114</v>
      </c>
      <c r="E6" s="139">
        <v>2</v>
      </c>
      <c r="F6" s="238">
        <v>55.27</v>
      </c>
      <c r="G6" s="238">
        <v>16.22</v>
      </c>
      <c r="H6" s="238">
        <v>71.489999999999995</v>
      </c>
      <c r="I6" s="140">
        <f t="shared" si="0"/>
        <v>142.97999999999999</v>
      </c>
    </row>
    <row r="7" spans="1:9" ht="30" x14ac:dyDescent="0.2">
      <c r="A7" s="108" t="s">
        <v>74</v>
      </c>
      <c r="B7" s="61" t="s">
        <v>275</v>
      </c>
      <c r="C7" s="62" t="s">
        <v>168</v>
      </c>
      <c r="D7" s="61" t="s">
        <v>114</v>
      </c>
      <c r="E7" s="139">
        <v>1</v>
      </c>
      <c r="F7" s="238">
        <v>67.37</v>
      </c>
      <c r="G7" s="238">
        <v>16.22</v>
      </c>
      <c r="H7" s="238">
        <v>83.59</v>
      </c>
      <c r="I7" s="140">
        <f t="shared" si="0"/>
        <v>83.59</v>
      </c>
    </row>
    <row r="8" spans="1:9" ht="30" x14ac:dyDescent="0.2">
      <c r="A8" s="108" t="s">
        <v>39</v>
      </c>
      <c r="B8" s="61" t="s">
        <v>276</v>
      </c>
      <c r="C8" s="62" t="s">
        <v>169</v>
      </c>
      <c r="D8" s="61" t="s">
        <v>114</v>
      </c>
      <c r="E8" s="139">
        <v>2</v>
      </c>
      <c r="F8" s="238">
        <v>107.56</v>
      </c>
      <c r="G8" s="238">
        <v>16.22</v>
      </c>
      <c r="H8" s="238">
        <v>123.78</v>
      </c>
      <c r="I8" s="140">
        <f t="shared" si="0"/>
        <v>247.56</v>
      </c>
    </row>
    <row r="9" spans="1:9" ht="15" x14ac:dyDescent="0.2">
      <c r="A9" s="108" t="s">
        <v>42</v>
      </c>
      <c r="B9" s="61" t="s">
        <v>277</v>
      </c>
      <c r="C9" s="137" t="s">
        <v>170</v>
      </c>
      <c r="D9" s="61" t="s">
        <v>114</v>
      </c>
      <c r="E9" s="139">
        <v>1</v>
      </c>
      <c r="F9" s="238">
        <v>44.84</v>
      </c>
      <c r="G9" s="238">
        <v>9.67</v>
      </c>
      <c r="H9" s="238">
        <v>54.51</v>
      </c>
      <c r="I9" s="140">
        <f t="shared" si="0"/>
        <v>54.51</v>
      </c>
    </row>
    <row r="10" spans="1:9" ht="15" x14ac:dyDescent="0.2">
      <c r="A10" s="108" t="s">
        <v>46</v>
      </c>
      <c r="B10" s="61" t="s">
        <v>281</v>
      </c>
      <c r="C10" s="62" t="s">
        <v>282</v>
      </c>
      <c r="D10" s="61" t="s">
        <v>114</v>
      </c>
      <c r="E10" s="139">
        <v>1</v>
      </c>
      <c r="F10" s="238">
        <v>214.22</v>
      </c>
      <c r="G10" s="238">
        <v>36.04</v>
      </c>
      <c r="H10" s="238">
        <v>250.26</v>
      </c>
      <c r="I10" s="140">
        <f t="shared" si="0"/>
        <v>250.26</v>
      </c>
    </row>
    <row r="11" spans="1:9" ht="15" x14ac:dyDescent="0.2">
      <c r="A11" s="108" t="s">
        <v>75</v>
      </c>
      <c r="B11" s="314" t="s">
        <v>553</v>
      </c>
      <c r="C11" s="62" t="s">
        <v>171</v>
      </c>
      <c r="D11" s="61" t="s">
        <v>114</v>
      </c>
      <c r="E11" s="139">
        <v>1</v>
      </c>
      <c r="F11" s="238">
        <f>17.92*1.08</f>
        <v>19.353600000000004</v>
      </c>
      <c r="G11" s="238">
        <v>3.56</v>
      </c>
      <c r="H11" s="238">
        <f t="shared" ref="H11:H13" si="1">G11+F11</f>
        <v>22.913600000000002</v>
      </c>
      <c r="I11" s="140">
        <f t="shared" si="0"/>
        <v>22.913600000000002</v>
      </c>
    </row>
    <row r="12" spans="1:9" ht="15" x14ac:dyDescent="0.2">
      <c r="A12" s="108" t="s">
        <v>82</v>
      </c>
      <c r="B12" s="314" t="s">
        <v>554</v>
      </c>
      <c r="C12" s="62" t="s">
        <v>172</v>
      </c>
      <c r="D12" s="61" t="s">
        <v>114</v>
      </c>
      <c r="E12" s="139">
        <v>1</v>
      </c>
      <c r="F12" s="238">
        <f>23.37*1.08</f>
        <v>25.239600000000003</v>
      </c>
      <c r="G12" s="238">
        <v>3.56</v>
      </c>
      <c r="H12" s="238">
        <f t="shared" si="1"/>
        <v>28.799600000000002</v>
      </c>
      <c r="I12" s="140">
        <f t="shared" si="0"/>
        <v>28.799600000000002</v>
      </c>
    </row>
    <row r="13" spans="1:9" ht="15" x14ac:dyDescent="0.2">
      <c r="A13" s="108"/>
      <c r="B13" s="61"/>
      <c r="C13" s="62"/>
      <c r="D13" s="61"/>
      <c r="E13" s="139"/>
      <c r="F13" s="141"/>
      <c r="G13" s="141"/>
      <c r="H13" s="139">
        <f t="shared" si="1"/>
        <v>0</v>
      </c>
      <c r="I13" s="140"/>
    </row>
    <row r="14" spans="1:9" ht="15" x14ac:dyDescent="0.2">
      <c r="A14" s="235">
        <v>2</v>
      </c>
      <c r="B14" s="54"/>
      <c r="C14" s="55" t="s">
        <v>173</v>
      </c>
      <c r="D14" s="56"/>
      <c r="E14" s="57"/>
      <c r="F14" s="57"/>
      <c r="G14" s="57"/>
      <c r="H14" s="234"/>
      <c r="I14" s="200">
        <f>SUM(I15:I20)</f>
        <v>472.56</v>
      </c>
    </row>
    <row r="15" spans="1:9" ht="15" x14ac:dyDescent="0.2">
      <c r="A15" s="108" t="s">
        <v>16</v>
      </c>
      <c r="B15" s="61" t="s">
        <v>278</v>
      </c>
      <c r="C15" s="62" t="s">
        <v>174</v>
      </c>
      <c r="D15" s="61" t="s">
        <v>114</v>
      </c>
      <c r="E15" s="139">
        <v>1</v>
      </c>
      <c r="F15" s="238">
        <v>188.05</v>
      </c>
      <c r="G15" s="238">
        <v>13.65</v>
      </c>
      <c r="H15" s="238">
        <v>201.7</v>
      </c>
      <c r="I15" s="140">
        <f t="shared" ref="I15:I20" si="2">H15*E15</f>
        <v>201.7</v>
      </c>
    </row>
    <row r="16" spans="1:9" ht="15" x14ac:dyDescent="0.2">
      <c r="A16" s="108" t="s">
        <v>17</v>
      </c>
      <c r="B16" s="61" t="s">
        <v>279</v>
      </c>
      <c r="C16" s="62" t="s">
        <v>175</v>
      </c>
      <c r="D16" s="61" t="s">
        <v>114</v>
      </c>
      <c r="E16" s="139">
        <v>1</v>
      </c>
      <c r="F16" s="238">
        <v>107.24</v>
      </c>
      <c r="G16" s="238">
        <v>13.65</v>
      </c>
      <c r="H16" s="238">
        <v>120.89</v>
      </c>
      <c r="I16" s="140">
        <f t="shared" si="2"/>
        <v>120.89</v>
      </c>
    </row>
    <row r="17" spans="1:9" ht="15" x14ac:dyDescent="0.2">
      <c r="A17" s="108" t="s">
        <v>18</v>
      </c>
      <c r="B17" s="61" t="s">
        <v>280</v>
      </c>
      <c r="C17" s="62" t="s">
        <v>176</v>
      </c>
      <c r="D17" s="61" t="s">
        <v>114</v>
      </c>
      <c r="E17" s="202">
        <v>3</v>
      </c>
      <c r="F17" s="238">
        <v>2.13</v>
      </c>
      <c r="G17" s="238">
        <v>12.56</v>
      </c>
      <c r="H17" s="238">
        <v>14.69</v>
      </c>
      <c r="I17" s="140">
        <f t="shared" si="2"/>
        <v>44.07</v>
      </c>
    </row>
    <row r="18" spans="1:9" ht="15" x14ac:dyDescent="0.2">
      <c r="A18" s="108" t="s">
        <v>53</v>
      </c>
      <c r="B18" s="314" t="s">
        <v>556</v>
      </c>
      <c r="C18" s="239" t="s">
        <v>177</v>
      </c>
      <c r="D18" s="61" t="s">
        <v>114</v>
      </c>
      <c r="E18" s="202">
        <v>1</v>
      </c>
      <c r="F18" s="238">
        <v>31.3</v>
      </c>
      <c r="G18" s="238">
        <v>4</v>
      </c>
      <c r="H18" s="238">
        <f>G18+F18</f>
        <v>35.299999999999997</v>
      </c>
      <c r="I18" s="140">
        <f t="shared" si="2"/>
        <v>35.299999999999997</v>
      </c>
    </row>
    <row r="19" spans="1:9" ht="15" x14ac:dyDescent="0.2">
      <c r="A19" s="108" t="s">
        <v>141</v>
      </c>
      <c r="B19" s="314" t="s">
        <v>555</v>
      </c>
      <c r="C19" s="239" t="s">
        <v>542</v>
      </c>
      <c r="D19" s="61" t="s">
        <v>114</v>
      </c>
      <c r="E19" s="202">
        <v>1</v>
      </c>
      <c r="F19" s="238">
        <v>31.3</v>
      </c>
      <c r="G19" s="238">
        <v>4</v>
      </c>
      <c r="H19" s="238">
        <f>G19+F19</f>
        <v>35.299999999999997</v>
      </c>
      <c r="I19" s="140">
        <f t="shared" si="2"/>
        <v>35.299999999999997</v>
      </c>
    </row>
    <row r="20" spans="1:9" ht="15" x14ac:dyDescent="0.2">
      <c r="A20" s="108" t="s">
        <v>142</v>
      </c>
      <c r="B20" s="314" t="s">
        <v>555</v>
      </c>
      <c r="C20" s="239" t="s">
        <v>178</v>
      </c>
      <c r="D20" s="61" t="s">
        <v>114</v>
      </c>
      <c r="E20" s="202">
        <v>1</v>
      </c>
      <c r="F20" s="238">
        <v>31.3</v>
      </c>
      <c r="G20" s="238">
        <v>4</v>
      </c>
      <c r="H20" s="139">
        <f>G20+F20</f>
        <v>35.299999999999997</v>
      </c>
      <c r="I20" s="140">
        <f t="shared" si="2"/>
        <v>35.299999999999997</v>
      </c>
    </row>
    <row r="21" spans="1:9" ht="15" x14ac:dyDescent="0.2">
      <c r="A21" s="108"/>
      <c r="B21" s="61"/>
      <c r="C21" s="205"/>
      <c r="D21" s="9"/>
      <c r="E21" s="143"/>
      <c r="F21" s="143"/>
      <c r="G21" s="143"/>
      <c r="H21" s="139"/>
      <c r="I21" s="144"/>
    </row>
    <row r="22" spans="1:9" ht="15" x14ac:dyDescent="0.2">
      <c r="A22" s="235">
        <v>3</v>
      </c>
      <c r="B22" s="54"/>
      <c r="C22" s="55" t="s">
        <v>320</v>
      </c>
      <c r="D22" s="56"/>
      <c r="E22" s="57"/>
      <c r="F22" s="57"/>
      <c r="G22" s="57"/>
      <c r="H22" s="234"/>
      <c r="I22" s="200">
        <f>SUM(I23:I29)</f>
        <v>5992</v>
      </c>
    </row>
    <row r="23" spans="1:9" ht="15" x14ac:dyDescent="0.2">
      <c r="A23" s="108" t="s">
        <v>4</v>
      </c>
      <c r="B23" s="61" t="s">
        <v>309</v>
      </c>
      <c r="C23" s="240" t="s">
        <v>310</v>
      </c>
      <c r="D23" s="306" t="s">
        <v>8</v>
      </c>
      <c r="E23" s="159">
        <v>2</v>
      </c>
      <c r="F23" s="159">
        <v>394.53</v>
      </c>
      <c r="G23" s="159">
        <v>36.04</v>
      </c>
      <c r="H23" s="139">
        <v>430.57</v>
      </c>
      <c r="I23" s="241">
        <v>861.14</v>
      </c>
    </row>
    <row r="24" spans="1:9" ht="15" x14ac:dyDescent="0.2">
      <c r="A24" s="108" t="s">
        <v>30</v>
      </c>
      <c r="B24" s="61" t="s">
        <v>273</v>
      </c>
      <c r="C24" s="240" t="s">
        <v>311</v>
      </c>
      <c r="D24" s="306" t="s">
        <v>9</v>
      </c>
      <c r="E24" s="159">
        <v>7</v>
      </c>
      <c r="F24" s="159">
        <v>12.08</v>
      </c>
      <c r="G24" s="159">
        <v>18.02</v>
      </c>
      <c r="H24" s="139">
        <v>30.1</v>
      </c>
      <c r="I24" s="241">
        <v>210.70000000000002</v>
      </c>
    </row>
    <row r="25" spans="1:9" ht="30" x14ac:dyDescent="0.2">
      <c r="A25" s="108" t="s">
        <v>35</v>
      </c>
      <c r="B25" s="61" t="s">
        <v>312</v>
      </c>
      <c r="C25" s="240" t="s">
        <v>313</v>
      </c>
      <c r="D25" s="306" t="s">
        <v>8</v>
      </c>
      <c r="E25" s="159">
        <v>1</v>
      </c>
      <c r="F25" s="159">
        <v>1295.28</v>
      </c>
      <c r="G25" s="159">
        <v>197.56</v>
      </c>
      <c r="H25" s="139">
        <v>1492.84</v>
      </c>
      <c r="I25" s="241">
        <v>1492.84</v>
      </c>
    </row>
    <row r="26" spans="1:9" ht="15" x14ac:dyDescent="0.2">
      <c r="A26" s="108" t="s">
        <v>321</v>
      </c>
      <c r="B26" s="2" t="s">
        <v>491</v>
      </c>
      <c r="C26" s="4" t="s">
        <v>492</v>
      </c>
      <c r="D26" s="2" t="s">
        <v>8</v>
      </c>
      <c r="E26" s="159">
        <v>1</v>
      </c>
      <c r="F26" s="3">
        <v>44.63</v>
      </c>
      <c r="G26" s="3">
        <v>16.22</v>
      </c>
      <c r="H26" s="3">
        <v>60.85</v>
      </c>
      <c r="I26" s="241">
        <v>1492.84</v>
      </c>
    </row>
    <row r="27" spans="1:9" ht="15" x14ac:dyDescent="0.2">
      <c r="A27" s="108" t="s">
        <v>322</v>
      </c>
      <c r="B27" s="61" t="s">
        <v>315</v>
      </c>
      <c r="C27" s="240" t="s">
        <v>490</v>
      </c>
      <c r="D27" s="306" t="s">
        <v>8</v>
      </c>
      <c r="E27" s="159">
        <v>2</v>
      </c>
      <c r="F27" s="159">
        <v>37.26</v>
      </c>
      <c r="G27" s="159">
        <v>13.74</v>
      </c>
      <c r="H27" s="139">
        <v>51</v>
      </c>
      <c r="I27" s="241">
        <v>102</v>
      </c>
    </row>
    <row r="28" spans="1:9" ht="15" x14ac:dyDescent="0.2">
      <c r="A28" s="108" t="s">
        <v>90</v>
      </c>
      <c r="B28" s="61" t="s">
        <v>316</v>
      </c>
      <c r="C28" s="240" t="s">
        <v>317</v>
      </c>
      <c r="D28" s="306" t="s">
        <v>9</v>
      </c>
      <c r="E28" s="159">
        <v>20</v>
      </c>
      <c r="F28" s="159">
        <v>34.270000000000003</v>
      </c>
      <c r="G28" s="159">
        <v>50.46</v>
      </c>
      <c r="H28" s="139">
        <v>84.73</v>
      </c>
      <c r="I28" s="241">
        <v>1355.68</v>
      </c>
    </row>
    <row r="29" spans="1:9" ht="30" x14ac:dyDescent="0.2">
      <c r="A29" s="108" t="s">
        <v>91</v>
      </c>
      <c r="B29" s="66" t="s">
        <v>318</v>
      </c>
      <c r="C29" s="242" t="s">
        <v>319</v>
      </c>
      <c r="D29" s="307" t="s">
        <v>9</v>
      </c>
      <c r="E29" s="243">
        <v>10</v>
      </c>
      <c r="F29" s="243">
        <v>15.24</v>
      </c>
      <c r="G29" s="243">
        <v>32.44</v>
      </c>
      <c r="H29" s="194">
        <v>47.68</v>
      </c>
      <c r="I29" s="244">
        <v>476.8</v>
      </c>
    </row>
    <row r="30" spans="1:9" ht="15" x14ac:dyDescent="0.2">
      <c r="A30" s="116"/>
      <c r="B30" s="71"/>
      <c r="C30" s="237"/>
      <c r="D30" s="237"/>
      <c r="E30" s="237"/>
      <c r="F30" s="237"/>
      <c r="G30" s="237"/>
      <c r="H30" s="122">
        <f t="shared" ref="H30:H53" si="3">G30+F30</f>
        <v>0</v>
      </c>
      <c r="I30" s="237"/>
    </row>
    <row r="31" spans="1:9" ht="15" x14ac:dyDescent="0.2">
      <c r="A31" s="185"/>
      <c r="B31" s="75"/>
      <c r="C31" s="76" t="s">
        <v>23</v>
      </c>
      <c r="D31" s="75"/>
      <c r="E31" s="77"/>
      <c r="F31" s="78"/>
      <c r="G31" s="78"/>
      <c r="H31" s="79"/>
      <c r="I31" s="80">
        <f>I2+I14+I22</f>
        <v>8023.6332000000002</v>
      </c>
    </row>
    <row r="32" spans="1:9" ht="15" x14ac:dyDescent="0.2">
      <c r="A32" s="186"/>
      <c r="B32" s="82"/>
      <c r="C32" s="83" t="s">
        <v>537</v>
      </c>
      <c r="D32" s="82"/>
      <c r="E32" s="84"/>
      <c r="F32" s="85"/>
      <c r="G32" s="85"/>
      <c r="H32" s="86"/>
      <c r="I32" s="87">
        <f>I31*0.2</f>
        <v>1604.7266400000001</v>
      </c>
    </row>
    <row r="33" spans="1:9" ht="15" x14ac:dyDescent="0.2">
      <c r="A33" s="187"/>
      <c r="B33" s="89"/>
      <c r="C33" s="90" t="s">
        <v>444</v>
      </c>
      <c r="D33" s="89"/>
      <c r="E33" s="91"/>
      <c r="F33" s="92"/>
      <c r="G33" s="92"/>
      <c r="H33" s="93"/>
      <c r="I33" s="94">
        <f>SUM(I31:I32)</f>
        <v>9628.359840000001</v>
      </c>
    </row>
    <row r="34" spans="1:9" x14ac:dyDescent="0.2">
      <c r="A34" s="123"/>
      <c r="B34" s="115"/>
      <c r="C34" s="65"/>
      <c r="D34" s="65"/>
      <c r="E34" s="65"/>
      <c r="F34" s="65"/>
      <c r="G34" s="65"/>
      <c r="H34" s="212">
        <f t="shared" si="3"/>
        <v>0</v>
      </c>
      <c r="I34" s="65"/>
    </row>
    <row r="35" spans="1:9" x14ac:dyDescent="0.2">
      <c r="A35" s="123"/>
      <c r="B35" s="115"/>
      <c r="C35" s="65"/>
      <c r="D35" s="65"/>
      <c r="E35" s="65"/>
      <c r="F35" s="65"/>
      <c r="G35" s="65"/>
      <c r="H35" s="212">
        <f t="shared" si="3"/>
        <v>0</v>
      </c>
      <c r="I35" s="65"/>
    </row>
    <row r="36" spans="1:9" x14ac:dyDescent="0.2">
      <c r="A36" s="123"/>
      <c r="B36" s="115"/>
      <c r="C36" s="65"/>
      <c r="D36" s="65"/>
      <c r="E36" s="65"/>
      <c r="F36" s="65"/>
      <c r="G36" s="65"/>
      <c r="H36" s="212">
        <f t="shared" si="3"/>
        <v>0</v>
      </c>
      <c r="I36" s="65"/>
    </row>
    <row r="37" spans="1:9" x14ac:dyDescent="0.2">
      <c r="A37" s="123"/>
      <c r="B37" s="115"/>
      <c r="D37" s="65"/>
      <c r="E37" s="65"/>
      <c r="F37" s="65"/>
      <c r="G37" s="65"/>
      <c r="H37" s="212">
        <f t="shared" si="3"/>
        <v>0</v>
      </c>
      <c r="I37" s="65"/>
    </row>
    <row r="38" spans="1:9" x14ac:dyDescent="0.2">
      <c r="B38" s="65"/>
      <c r="D38" s="65"/>
      <c r="E38" s="65"/>
      <c r="F38" s="65"/>
      <c r="G38" s="65"/>
      <c r="H38" s="212">
        <f t="shared" si="3"/>
        <v>0</v>
      </c>
      <c r="I38" s="65"/>
    </row>
    <row r="39" spans="1:9" x14ac:dyDescent="0.2">
      <c r="B39" s="65"/>
      <c r="D39" s="65"/>
      <c r="E39" s="65"/>
      <c r="F39" s="65"/>
      <c r="G39" s="65"/>
      <c r="H39" s="212">
        <f t="shared" si="3"/>
        <v>0</v>
      </c>
      <c r="I39" s="65"/>
    </row>
    <row r="40" spans="1:9" x14ac:dyDescent="0.2">
      <c r="B40" s="65"/>
      <c r="D40" s="65"/>
      <c r="E40" s="65"/>
      <c r="F40" s="65"/>
      <c r="G40" s="65"/>
      <c r="H40" s="212">
        <f t="shared" si="3"/>
        <v>0</v>
      </c>
      <c r="I40" s="65"/>
    </row>
    <row r="41" spans="1:9" x14ac:dyDescent="0.2">
      <c r="H41" s="212">
        <f t="shared" si="3"/>
        <v>0</v>
      </c>
    </row>
    <row r="42" spans="1:9" x14ac:dyDescent="0.2">
      <c r="H42" s="212">
        <f t="shared" si="3"/>
        <v>0</v>
      </c>
    </row>
    <row r="43" spans="1:9" x14ac:dyDescent="0.2">
      <c r="H43" s="212">
        <f t="shared" si="3"/>
        <v>0</v>
      </c>
    </row>
    <row r="44" spans="1:9" x14ac:dyDescent="0.2">
      <c r="H44" s="212">
        <f t="shared" si="3"/>
        <v>0</v>
      </c>
    </row>
    <row r="45" spans="1:9" x14ac:dyDescent="0.2">
      <c r="H45" s="212">
        <f t="shared" si="3"/>
        <v>0</v>
      </c>
    </row>
    <row r="46" spans="1:9" x14ac:dyDescent="0.2">
      <c r="H46" s="212">
        <f t="shared" si="3"/>
        <v>0</v>
      </c>
    </row>
    <row r="47" spans="1:9" x14ac:dyDescent="0.2">
      <c r="H47" s="212">
        <f t="shared" si="3"/>
        <v>0</v>
      </c>
    </row>
    <row r="48" spans="1:9" x14ac:dyDescent="0.2">
      <c r="H48" s="212">
        <f t="shared" si="3"/>
        <v>0</v>
      </c>
    </row>
    <row r="49" spans="8:8" x14ac:dyDescent="0.2">
      <c r="H49" s="212">
        <f t="shared" si="3"/>
        <v>0</v>
      </c>
    </row>
    <row r="50" spans="8:8" x14ac:dyDescent="0.2">
      <c r="H50" s="212">
        <f t="shared" si="3"/>
        <v>0</v>
      </c>
    </row>
    <row r="51" spans="8:8" x14ac:dyDescent="0.2">
      <c r="H51" s="212">
        <f t="shared" si="3"/>
        <v>0</v>
      </c>
    </row>
    <row r="52" spans="8:8" x14ac:dyDescent="0.2">
      <c r="H52" s="212">
        <f t="shared" si="3"/>
        <v>0</v>
      </c>
    </row>
    <row r="53" spans="8:8" x14ac:dyDescent="0.2">
      <c r="H53" s="212">
        <f t="shared" si="3"/>
        <v>0</v>
      </c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horizontalDpi="4294967295" verticalDpi="300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M29"/>
  <sheetViews>
    <sheetView showGridLines="0" showZeros="0" tabSelected="1" zoomScaleNormal="100" zoomScaleSheetLayoutView="100" workbookViewId="0">
      <selection activeCell="B22" sqref="B22"/>
    </sheetView>
  </sheetViews>
  <sheetFormatPr defaultRowHeight="14.25" x14ac:dyDescent="0.2"/>
  <cols>
    <col min="1" max="1" width="8.7109375" style="233" customWidth="1"/>
    <col min="2" max="2" width="16.42578125" style="102" customWidth="1"/>
    <col min="3" max="3" width="95" style="198" customWidth="1"/>
    <col min="4" max="4" width="8.5703125" style="102" customWidth="1"/>
    <col min="5" max="5" width="11.7109375" style="199" customWidth="1"/>
    <col min="6" max="8" width="15.7109375" style="199" customWidth="1"/>
    <col min="9" max="9" width="17.7109375" style="199" customWidth="1"/>
    <col min="10" max="10" width="9.140625" style="65"/>
    <col min="11" max="13" width="17" style="65" customWidth="1"/>
    <col min="14" max="16384" width="9.140625" style="65"/>
  </cols>
  <sheetData>
    <row r="1" spans="1:13" s="53" customFormat="1" ht="30" x14ac:dyDescent="0.2">
      <c r="A1" s="110" t="s">
        <v>430</v>
      </c>
      <c r="B1" s="111" t="s">
        <v>445</v>
      </c>
      <c r="C1" s="112" t="s">
        <v>446</v>
      </c>
      <c r="D1" s="111" t="s">
        <v>447</v>
      </c>
      <c r="E1" s="113" t="s">
        <v>448</v>
      </c>
      <c r="F1" s="113" t="s">
        <v>449</v>
      </c>
      <c r="G1" s="113" t="s">
        <v>450</v>
      </c>
      <c r="H1" s="113" t="s">
        <v>452</v>
      </c>
      <c r="I1" s="114" t="s">
        <v>451</v>
      </c>
    </row>
    <row r="2" spans="1:13" ht="30" x14ac:dyDescent="0.2">
      <c r="A2" s="235">
        <v>1</v>
      </c>
      <c r="B2" s="54"/>
      <c r="C2" s="55" t="s">
        <v>179</v>
      </c>
      <c r="D2" s="56"/>
      <c r="E2" s="57"/>
      <c r="F2" s="57"/>
      <c r="G2" s="57"/>
      <c r="H2" s="234"/>
      <c r="I2" s="200">
        <f>SUM(I3:I5)</f>
        <v>1346.58</v>
      </c>
    </row>
    <row r="3" spans="1:13" ht="15" x14ac:dyDescent="0.2">
      <c r="A3" s="108" t="s">
        <v>0</v>
      </c>
      <c r="B3" s="61" t="s">
        <v>283</v>
      </c>
      <c r="C3" s="250" t="s">
        <v>180</v>
      </c>
      <c r="D3" s="61" t="s">
        <v>9</v>
      </c>
      <c r="E3" s="139">
        <v>6</v>
      </c>
      <c r="F3" s="139">
        <v>6.54</v>
      </c>
      <c r="G3" s="139">
        <v>18.02</v>
      </c>
      <c r="H3" s="139">
        <v>24.56</v>
      </c>
      <c r="I3" s="140">
        <f>H3*E3</f>
        <v>147.35999999999999</v>
      </c>
    </row>
    <row r="4" spans="1:13" ht="15" x14ac:dyDescent="0.2">
      <c r="A4" s="108" t="s">
        <v>21</v>
      </c>
      <c r="B4" s="61" t="s">
        <v>284</v>
      </c>
      <c r="C4" s="250" t="s">
        <v>181</v>
      </c>
      <c r="D4" s="61" t="s">
        <v>9</v>
      </c>
      <c r="E4" s="139">
        <v>18</v>
      </c>
      <c r="F4" s="139">
        <v>9.2899999999999991</v>
      </c>
      <c r="G4" s="139">
        <v>21.62</v>
      </c>
      <c r="H4" s="139">
        <v>30.91</v>
      </c>
      <c r="I4" s="140">
        <f>H4*E4</f>
        <v>556.38</v>
      </c>
    </row>
    <row r="5" spans="1:13" ht="12.75" customHeight="1" x14ac:dyDescent="0.2">
      <c r="A5" s="108" t="s">
        <v>20</v>
      </c>
      <c r="B5" s="61" t="s">
        <v>285</v>
      </c>
      <c r="C5" s="250" t="s">
        <v>182</v>
      </c>
      <c r="D5" s="61" t="s">
        <v>9</v>
      </c>
      <c r="E5" s="139">
        <v>12</v>
      </c>
      <c r="F5" s="139">
        <v>13.93</v>
      </c>
      <c r="G5" s="139">
        <v>39.64</v>
      </c>
      <c r="H5" s="139">
        <v>53.57</v>
      </c>
      <c r="I5" s="140">
        <f>H5*E5</f>
        <v>642.84</v>
      </c>
    </row>
    <row r="6" spans="1:13" ht="15" x14ac:dyDescent="0.2">
      <c r="A6" s="108"/>
      <c r="B6" s="61"/>
      <c r="C6" s="201"/>
      <c r="D6" s="61"/>
      <c r="E6" s="139"/>
      <c r="F6" s="141"/>
      <c r="G6" s="141"/>
      <c r="H6" s="139">
        <f>G6+F6</f>
        <v>0</v>
      </c>
      <c r="I6" s="203"/>
      <c r="K6" s="1"/>
      <c r="L6" s="1"/>
      <c r="M6" s="1"/>
    </row>
    <row r="7" spans="1:13" ht="12.75" customHeight="1" x14ac:dyDescent="0.2">
      <c r="A7" s="235">
        <v>2</v>
      </c>
      <c r="B7" s="54"/>
      <c r="C7" s="55" t="s">
        <v>183</v>
      </c>
      <c r="D7" s="56"/>
      <c r="E7" s="57"/>
      <c r="F7" s="57"/>
      <c r="G7" s="57"/>
      <c r="H7" s="234"/>
      <c r="I7" s="200">
        <f>SUM(I8:I11)</f>
        <v>351.89000000000004</v>
      </c>
      <c r="K7" s="1"/>
      <c r="L7" s="1"/>
      <c r="M7" s="1"/>
    </row>
    <row r="8" spans="1:13" ht="15" x14ac:dyDescent="0.2">
      <c r="A8" s="108" t="s">
        <v>16</v>
      </c>
      <c r="B8" s="61" t="s">
        <v>286</v>
      </c>
      <c r="C8" s="252" t="s">
        <v>184</v>
      </c>
      <c r="D8" s="61" t="s">
        <v>186</v>
      </c>
      <c r="E8" s="139">
        <v>1</v>
      </c>
      <c r="F8" s="139">
        <v>125.02</v>
      </c>
      <c r="G8" s="139">
        <v>18.02</v>
      </c>
      <c r="H8" s="139">
        <v>143.04</v>
      </c>
      <c r="I8" s="140">
        <f>H8*E8</f>
        <v>143.04</v>
      </c>
      <c r="K8" s="1"/>
      <c r="L8" s="1"/>
      <c r="M8" s="1"/>
    </row>
    <row r="9" spans="1:13" ht="15" x14ac:dyDescent="0.2">
      <c r="A9" s="108" t="s">
        <v>17</v>
      </c>
      <c r="B9" s="61" t="s">
        <v>287</v>
      </c>
      <c r="C9" s="250" t="s">
        <v>185</v>
      </c>
      <c r="D9" s="61" t="s">
        <v>186</v>
      </c>
      <c r="E9" s="139">
        <v>1</v>
      </c>
      <c r="F9" s="139">
        <v>102.91</v>
      </c>
      <c r="G9" s="139">
        <v>18.02</v>
      </c>
      <c r="H9" s="139">
        <v>120.93</v>
      </c>
      <c r="I9" s="140">
        <f>H9*E9</f>
        <v>120.93</v>
      </c>
    </row>
    <row r="10" spans="1:13" ht="15" x14ac:dyDescent="0.2">
      <c r="A10" s="108" t="s">
        <v>18</v>
      </c>
      <c r="B10" s="314" t="s">
        <v>557</v>
      </c>
      <c r="C10" s="315" t="s">
        <v>559</v>
      </c>
      <c r="D10" s="61" t="s">
        <v>186</v>
      </c>
      <c r="E10" s="139">
        <v>1</v>
      </c>
      <c r="F10" s="139">
        <v>20.92</v>
      </c>
      <c r="G10" s="139">
        <v>6.15</v>
      </c>
      <c r="H10" s="139">
        <f>G10+F10</f>
        <v>27.07</v>
      </c>
      <c r="I10" s="140">
        <f>H10*E10</f>
        <v>27.07</v>
      </c>
    </row>
    <row r="11" spans="1:13" ht="15" x14ac:dyDescent="0.2">
      <c r="A11" s="108" t="s">
        <v>53</v>
      </c>
      <c r="B11" s="314" t="s">
        <v>558</v>
      </c>
      <c r="C11" s="315" t="s">
        <v>560</v>
      </c>
      <c r="D11" s="61" t="s">
        <v>186</v>
      </c>
      <c r="E11" s="139">
        <v>1</v>
      </c>
      <c r="F11" s="141">
        <v>54.7</v>
      </c>
      <c r="G11" s="141">
        <v>6.15</v>
      </c>
      <c r="H11" s="139">
        <f>G11+F11</f>
        <v>60.85</v>
      </c>
      <c r="I11" s="140">
        <f>H11*E11</f>
        <v>60.85</v>
      </c>
    </row>
    <row r="12" spans="1:13" ht="13.5" customHeight="1" x14ac:dyDescent="0.2">
      <c r="A12" s="108"/>
      <c r="B12" s="61"/>
      <c r="C12" s="253"/>
      <c r="D12" s="61"/>
      <c r="E12" s="139"/>
      <c r="F12" s="141"/>
      <c r="G12" s="141"/>
      <c r="H12" s="139">
        <f>G12+F12</f>
        <v>0</v>
      </c>
      <c r="I12" s="140"/>
      <c r="K12" s="1"/>
      <c r="L12" s="1"/>
      <c r="M12" s="1"/>
    </row>
    <row r="13" spans="1:13" ht="15" x14ac:dyDescent="0.2">
      <c r="A13" s="235">
        <v>3</v>
      </c>
      <c r="B13" s="54"/>
      <c r="C13" s="55" t="s">
        <v>190</v>
      </c>
      <c r="D13" s="56"/>
      <c r="E13" s="57"/>
      <c r="F13" s="57"/>
      <c r="G13" s="57"/>
      <c r="H13" s="234"/>
      <c r="I13" s="200">
        <f>SUM(I14:I16)</f>
        <v>1020.0600000000001</v>
      </c>
      <c r="K13" s="1"/>
      <c r="L13" s="1"/>
      <c r="M13" s="1"/>
    </row>
    <row r="14" spans="1:13" ht="30" x14ac:dyDescent="0.2">
      <c r="A14" s="108" t="s">
        <v>4</v>
      </c>
      <c r="B14" s="61" t="s">
        <v>288</v>
      </c>
      <c r="C14" s="253" t="s">
        <v>187</v>
      </c>
      <c r="D14" s="61" t="s">
        <v>186</v>
      </c>
      <c r="E14" s="139">
        <v>2</v>
      </c>
      <c r="F14" s="139">
        <v>31.31</v>
      </c>
      <c r="G14" s="139">
        <v>36.04</v>
      </c>
      <c r="H14" s="139">
        <v>67.349999999999994</v>
      </c>
      <c r="I14" s="140">
        <f>H14*E14</f>
        <v>134.69999999999999</v>
      </c>
    </row>
    <row r="15" spans="1:13" ht="30" x14ac:dyDescent="0.2">
      <c r="A15" s="108" t="s">
        <v>30</v>
      </c>
      <c r="B15" s="61" t="s">
        <v>289</v>
      </c>
      <c r="C15" s="253" t="s">
        <v>188</v>
      </c>
      <c r="D15" s="61" t="s">
        <v>114</v>
      </c>
      <c r="E15" s="202">
        <v>3</v>
      </c>
      <c r="F15" s="139">
        <v>58.8</v>
      </c>
      <c r="G15" s="139">
        <v>162.54</v>
      </c>
      <c r="H15" s="139">
        <v>221.34</v>
      </c>
      <c r="I15" s="140">
        <f>H15*E15</f>
        <v>664.02</v>
      </c>
    </row>
    <row r="16" spans="1:13" ht="30" x14ac:dyDescent="0.2">
      <c r="A16" s="108" t="s">
        <v>35</v>
      </c>
      <c r="B16" s="61" t="s">
        <v>289</v>
      </c>
      <c r="C16" s="253" t="s">
        <v>189</v>
      </c>
      <c r="D16" s="61" t="s">
        <v>114</v>
      </c>
      <c r="E16" s="202">
        <v>1</v>
      </c>
      <c r="F16" s="139">
        <v>58.8</v>
      </c>
      <c r="G16" s="139">
        <v>162.54</v>
      </c>
      <c r="H16" s="139">
        <v>221.34</v>
      </c>
      <c r="I16" s="140">
        <f>H16*E16</f>
        <v>221.34</v>
      </c>
    </row>
    <row r="17" spans="1:11" ht="15" x14ac:dyDescent="0.2">
      <c r="A17" s="108"/>
      <c r="B17" s="61"/>
      <c r="C17" s="253"/>
      <c r="D17" s="61"/>
      <c r="E17" s="202"/>
      <c r="F17" s="139"/>
      <c r="G17" s="139"/>
      <c r="H17" s="139">
        <f>G17+F17</f>
        <v>0</v>
      </c>
      <c r="I17" s="140">
        <f>H17*E17</f>
        <v>0</v>
      </c>
    </row>
    <row r="18" spans="1:11" ht="15" x14ac:dyDescent="0.2">
      <c r="A18" s="235">
        <v>4</v>
      </c>
      <c r="B18" s="54"/>
      <c r="C18" s="55" t="s">
        <v>191</v>
      </c>
      <c r="D18" s="56"/>
      <c r="E18" s="57"/>
      <c r="F18" s="57"/>
      <c r="G18" s="57"/>
      <c r="H18" s="234"/>
      <c r="I18" s="200">
        <f>SUM(I19:I25)</f>
        <v>10439.640000000001</v>
      </c>
    </row>
    <row r="19" spans="1:11" ht="30" x14ac:dyDescent="0.2">
      <c r="A19" s="108" t="s">
        <v>26</v>
      </c>
      <c r="B19" s="61" t="s">
        <v>290</v>
      </c>
      <c r="C19" s="253" t="s">
        <v>543</v>
      </c>
      <c r="D19" s="61" t="s">
        <v>8</v>
      </c>
      <c r="E19" s="139">
        <v>1</v>
      </c>
      <c r="F19" s="139">
        <v>1429.99</v>
      </c>
      <c r="G19" s="139">
        <v>1134.2</v>
      </c>
      <c r="H19" s="139">
        <v>2564.19</v>
      </c>
      <c r="I19" s="140">
        <v>2564.19</v>
      </c>
      <c r="K19" s="245"/>
    </row>
    <row r="20" spans="1:11" ht="30" x14ac:dyDescent="0.2">
      <c r="A20" s="108" t="s">
        <v>31</v>
      </c>
      <c r="B20" s="61" t="s">
        <v>323</v>
      </c>
      <c r="C20" s="253" t="s">
        <v>470</v>
      </c>
      <c r="D20" s="61" t="s">
        <v>8</v>
      </c>
      <c r="E20" s="139">
        <v>1</v>
      </c>
      <c r="F20" s="139">
        <v>2066.9699999999998</v>
      </c>
      <c r="G20" s="139">
        <v>2264.6</v>
      </c>
      <c r="H20" s="139">
        <v>4331.57</v>
      </c>
      <c r="I20" s="140">
        <v>4331.57</v>
      </c>
      <c r="K20" s="245"/>
    </row>
    <row r="21" spans="1:11" ht="15" x14ac:dyDescent="0.2">
      <c r="A21" s="108" t="s">
        <v>192</v>
      </c>
      <c r="B21" s="61" t="s">
        <v>291</v>
      </c>
      <c r="C21" s="253" t="s">
        <v>471</v>
      </c>
      <c r="D21" s="61" t="s">
        <v>9</v>
      </c>
      <c r="E21" s="139">
        <v>2</v>
      </c>
      <c r="F21" s="139">
        <v>236.27</v>
      </c>
      <c r="G21" s="139">
        <v>541.08000000000004</v>
      </c>
      <c r="H21" s="139">
        <v>777.35</v>
      </c>
      <c r="I21" s="140">
        <v>1554.7</v>
      </c>
      <c r="K21" s="245"/>
    </row>
    <row r="22" spans="1:11" ht="15" x14ac:dyDescent="0.2">
      <c r="A22" s="108" t="s">
        <v>314</v>
      </c>
      <c r="B22" s="61" t="s">
        <v>324</v>
      </c>
      <c r="C22" s="253" t="s">
        <v>325</v>
      </c>
      <c r="D22" s="61" t="s">
        <v>8</v>
      </c>
      <c r="E22" s="139">
        <v>1</v>
      </c>
      <c r="F22" s="139">
        <v>434.91</v>
      </c>
      <c r="G22" s="139">
        <v>389.73</v>
      </c>
      <c r="H22" s="139">
        <v>824.64</v>
      </c>
      <c r="I22" s="140">
        <v>824.64</v>
      </c>
      <c r="K22" s="245"/>
    </row>
    <row r="23" spans="1:11" ht="15" x14ac:dyDescent="0.2">
      <c r="A23" s="108" t="s">
        <v>465</v>
      </c>
      <c r="B23" s="61" t="s">
        <v>281</v>
      </c>
      <c r="C23" s="253" t="s">
        <v>468</v>
      </c>
      <c r="D23" s="61" t="s">
        <v>8</v>
      </c>
      <c r="E23" s="139">
        <v>1</v>
      </c>
      <c r="F23" s="139">
        <v>214.22</v>
      </c>
      <c r="G23" s="139">
        <v>36.04</v>
      </c>
      <c r="H23" s="139">
        <v>250.26</v>
      </c>
      <c r="I23" s="140">
        <v>250.26</v>
      </c>
      <c r="K23" s="245"/>
    </row>
    <row r="24" spans="1:11" ht="15" x14ac:dyDescent="0.2">
      <c r="A24" s="108" t="s">
        <v>466</v>
      </c>
      <c r="B24" s="61" t="s">
        <v>281</v>
      </c>
      <c r="C24" s="253" t="s">
        <v>469</v>
      </c>
      <c r="D24" s="61" t="s">
        <v>8</v>
      </c>
      <c r="E24" s="139">
        <v>1</v>
      </c>
      <c r="F24" s="139">
        <v>214.22</v>
      </c>
      <c r="G24" s="139">
        <v>36.04</v>
      </c>
      <c r="H24" s="139">
        <v>250.26</v>
      </c>
      <c r="I24" s="140">
        <v>250.26</v>
      </c>
      <c r="K24" s="245"/>
    </row>
    <row r="25" spans="1:11" ht="15" x14ac:dyDescent="0.2">
      <c r="A25" s="109" t="s">
        <v>467</v>
      </c>
      <c r="B25" s="66" t="s">
        <v>289</v>
      </c>
      <c r="C25" s="254" t="s">
        <v>326</v>
      </c>
      <c r="D25" s="66" t="s">
        <v>8</v>
      </c>
      <c r="E25" s="194">
        <v>3</v>
      </c>
      <c r="F25" s="194">
        <v>58.8</v>
      </c>
      <c r="G25" s="194">
        <v>162.54</v>
      </c>
      <c r="H25" s="194">
        <v>221.34</v>
      </c>
      <c r="I25" s="195">
        <v>664.02</v>
      </c>
      <c r="K25" s="245"/>
    </row>
    <row r="26" spans="1:11" s="73" customFormat="1" ht="15" x14ac:dyDescent="0.2">
      <c r="A26" s="116"/>
      <c r="B26" s="71"/>
      <c r="C26" s="72"/>
      <c r="D26" s="120"/>
      <c r="E26" s="246"/>
      <c r="F26" s="121"/>
      <c r="G26" s="121"/>
      <c r="H26" s="122"/>
      <c r="I26" s="246"/>
    </row>
    <row r="27" spans="1:11" s="249" customFormat="1" ht="15" x14ac:dyDescent="0.2">
      <c r="A27" s="185"/>
      <c r="B27" s="75"/>
      <c r="C27" s="76" t="s">
        <v>23</v>
      </c>
      <c r="D27" s="75"/>
      <c r="E27" s="77"/>
      <c r="F27" s="78"/>
      <c r="G27" s="78"/>
      <c r="H27" s="79"/>
      <c r="I27" s="80">
        <f>I2+I7+I13+I18</f>
        <v>13158.170000000002</v>
      </c>
      <c r="J27" s="247"/>
      <c r="K27" s="248"/>
    </row>
    <row r="28" spans="1:11" s="249" customFormat="1" ht="15" x14ac:dyDescent="0.2">
      <c r="A28" s="186"/>
      <c r="B28" s="82"/>
      <c r="C28" s="83" t="s">
        <v>537</v>
      </c>
      <c r="D28" s="82"/>
      <c r="E28" s="84"/>
      <c r="F28" s="85"/>
      <c r="G28" s="85"/>
      <c r="H28" s="86"/>
      <c r="I28" s="87">
        <f>I27*0.2</f>
        <v>2631.6340000000005</v>
      </c>
      <c r="J28" s="247"/>
      <c r="K28" s="248"/>
    </row>
    <row r="29" spans="1:11" s="249" customFormat="1" ht="15" x14ac:dyDescent="0.2">
      <c r="A29" s="187"/>
      <c r="B29" s="89"/>
      <c r="C29" s="90" t="s">
        <v>444</v>
      </c>
      <c r="D29" s="89"/>
      <c r="E29" s="91"/>
      <c r="F29" s="92"/>
      <c r="G29" s="92"/>
      <c r="H29" s="93"/>
      <c r="I29" s="94">
        <f>SUM(I27:I28)</f>
        <v>15789.804000000002</v>
      </c>
      <c r="J29" s="247"/>
      <c r="K29" s="248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horizontalDpi="4294967295" verticalDpi="300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67"/>
  <sheetViews>
    <sheetView showGridLines="0" showZeros="0" tabSelected="1" topLeftCell="A43" zoomScaleNormal="100" zoomScaleSheetLayoutView="100" workbookViewId="0">
      <selection activeCell="B22" sqref="B22"/>
    </sheetView>
  </sheetViews>
  <sheetFormatPr defaultColWidth="11.42578125" defaultRowHeight="14.25" x14ac:dyDescent="0.2"/>
  <cols>
    <col min="1" max="1" width="8.7109375" style="273" customWidth="1"/>
    <col min="2" max="2" width="16.42578125" style="274" customWidth="1"/>
    <col min="3" max="3" width="95" style="273" customWidth="1"/>
    <col min="4" max="4" width="8.5703125" style="274" customWidth="1"/>
    <col min="5" max="5" width="11.7109375" style="275" customWidth="1"/>
    <col min="6" max="8" width="15.7109375" style="305" customWidth="1"/>
    <col min="9" max="9" width="17.7109375" style="305" customWidth="1"/>
    <col min="10" max="10" width="16.42578125" style="267" customWidth="1"/>
    <col min="11" max="12" width="19.42578125" style="268" customWidth="1"/>
    <col min="13" max="16384" width="11.42578125" style="268"/>
  </cols>
  <sheetData>
    <row r="1" spans="1:15" s="8" customFormat="1" ht="30" x14ac:dyDescent="0.2">
      <c r="A1" s="110" t="s">
        <v>430</v>
      </c>
      <c r="B1" s="111" t="s">
        <v>445</v>
      </c>
      <c r="C1" s="112" t="s">
        <v>446</v>
      </c>
      <c r="D1" s="111" t="s">
        <v>447</v>
      </c>
      <c r="E1" s="113" t="s">
        <v>448</v>
      </c>
      <c r="F1" s="113" t="s">
        <v>449</v>
      </c>
      <c r="G1" s="113" t="s">
        <v>450</v>
      </c>
      <c r="H1" s="113" t="s">
        <v>452</v>
      </c>
      <c r="I1" s="114" t="s">
        <v>451</v>
      </c>
      <c r="J1" s="255"/>
    </row>
    <row r="2" spans="1:15" s="6" customFormat="1" ht="15" x14ac:dyDescent="0.2">
      <c r="A2" s="235">
        <v>1</v>
      </c>
      <c r="B2" s="54"/>
      <c r="C2" s="55" t="s">
        <v>327</v>
      </c>
      <c r="D2" s="56"/>
      <c r="E2" s="57"/>
      <c r="F2" s="57"/>
      <c r="G2" s="57"/>
      <c r="H2" s="234"/>
      <c r="I2" s="200">
        <f>SUM(I3:I18)</f>
        <v>3416.0499999999997</v>
      </c>
      <c r="J2" s="256"/>
    </row>
    <row r="3" spans="1:15" s="8" customFormat="1" ht="30" x14ac:dyDescent="0.2">
      <c r="A3" s="257" t="s">
        <v>0</v>
      </c>
      <c r="B3" s="258" t="s">
        <v>328</v>
      </c>
      <c r="C3" s="239" t="s">
        <v>329</v>
      </c>
      <c r="D3" s="258" t="s">
        <v>8</v>
      </c>
      <c r="E3" s="259">
        <v>1</v>
      </c>
      <c r="F3" s="300">
        <v>312.35000000000002</v>
      </c>
      <c r="G3" s="300">
        <v>78.150000000000006</v>
      </c>
      <c r="H3" s="300">
        <v>390.5</v>
      </c>
      <c r="I3" s="301">
        <f>E3*H3</f>
        <v>390.5</v>
      </c>
      <c r="J3" s="260"/>
      <c r="O3" s="261"/>
    </row>
    <row r="4" spans="1:15" s="6" customFormat="1" ht="15" x14ac:dyDescent="0.2">
      <c r="A4" s="257" t="s">
        <v>21</v>
      </c>
      <c r="B4" s="258" t="s">
        <v>330</v>
      </c>
      <c r="C4" s="239" t="s">
        <v>331</v>
      </c>
      <c r="D4" s="258" t="s">
        <v>8</v>
      </c>
      <c r="E4" s="259">
        <v>7</v>
      </c>
      <c r="F4" s="300">
        <v>7.11</v>
      </c>
      <c r="G4" s="300">
        <v>6.87</v>
      </c>
      <c r="H4" s="300">
        <v>13.98</v>
      </c>
      <c r="I4" s="301">
        <f t="shared" ref="I4:I18" si="0">E4*H4</f>
        <v>97.86</v>
      </c>
      <c r="J4" s="256"/>
      <c r="O4" s="262"/>
    </row>
    <row r="5" spans="1:15" s="6" customFormat="1" ht="15" x14ac:dyDescent="0.2">
      <c r="A5" s="257" t="s">
        <v>20</v>
      </c>
      <c r="B5" s="2" t="s">
        <v>493</v>
      </c>
      <c r="C5" s="4" t="s">
        <v>494</v>
      </c>
      <c r="D5" s="2" t="s">
        <v>8</v>
      </c>
      <c r="E5" s="259">
        <v>1</v>
      </c>
      <c r="F5" s="3">
        <v>196.85</v>
      </c>
      <c r="G5" s="3">
        <v>8.58</v>
      </c>
      <c r="H5" s="3">
        <v>205.43</v>
      </c>
      <c r="I5" s="301">
        <f t="shared" si="0"/>
        <v>205.43</v>
      </c>
      <c r="J5" s="256"/>
      <c r="K5" s="1"/>
      <c r="L5" s="1"/>
      <c r="O5" s="262"/>
    </row>
    <row r="6" spans="1:15" s="263" customFormat="1" ht="15" x14ac:dyDescent="0.2">
      <c r="A6" s="257" t="s">
        <v>38</v>
      </c>
      <c r="B6" s="258" t="s">
        <v>332</v>
      </c>
      <c r="C6" s="239" t="s">
        <v>333</v>
      </c>
      <c r="D6" s="258" t="s">
        <v>8</v>
      </c>
      <c r="E6" s="259">
        <v>3</v>
      </c>
      <c r="F6" s="300">
        <v>31.05</v>
      </c>
      <c r="G6" s="300">
        <v>6.87</v>
      </c>
      <c r="H6" s="300">
        <v>37.92</v>
      </c>
      <c r="I6" s="301">
        <f t="shared" si="0"/>
        <v>113.76</v>
      </c>
      <c r="J6" s="260"/>
      <c r="K6" s="1"/>
      <c r="L6" s="1"/>
      <c r="O6" s="264"/>
    </row>
    <row r="7" spans="1:15" s="7" customFormat="1" ht="15" x14ac:dyDescent="0.2">
      <c r="A7" s="257" t="s">
        <v>74</v>
      </c>
      <c r="B7" s="258" t="s">
        <v>334</v>
      </c>
      <c r="C7" s="239" t="s">
        <v>335</v>
      </c>
      <c r="D7" s="258" t="s">
        <v>8</v>
      </c>
      <c r="E7" s="259">
        <v>2</v>
      </c>
      <c r="F7" s="300">
        <v>11.93</v>
      </c>
      <c r="G7" s="300">
        <v>5.15</v>
      </c>
      <c r="H7" s="300">
        <v>17.079999999999998</v>
      </c>
      <c r="I7" s="301">
        <f t="shared" si="0"/>
        <v>34.159999999999997</v>
      </c>
      <c r="J7" s="256"/>
      <c r="O7" s="209"/>
    </row>
    <row r="8" spans="1:15" s="7" customFormat="1" ht="30" x14ac:dyDescent="0.2">
      <c r="A8" s="257" t="s">
        <v>39</v>
      </c>
      <c r="B8" s="258" t="s">
        <v>336</v>
      </c>
      <c r="C8" s="239" t="s">
        <v>337</v>
      </c>
      <c r="D8" s="258" t="s">
        <v>8</v>
      </c>
      <c r="E8" s="259">
        <v>2</v>
      </c>
      <c r="F8" s="300">
        <v>64.39</v>
      </c>
      <c r="G8" s="300">
        <v>20.38</v>
      </c>
      <c r="H8" s="300">
        <v>84.77</v>
      </c>
      <c r="I8" s="301">
        <f t="shared" si="0"/>
        <v>169.54</v>
      </c>
      <c r="J8" s="256"/>
      <c r="O8" s="209"/>
    </row>
    <row r="9" spans="1:15" s="7" customFormat="1" ht="15" x14ac:dyDescent="0.2">
      <c r="A9" s="257" t="s">
        <v>42</v>
      </c>
      <c r="B9" s="258" t="s">
        <v>338</v>
      </c>
      <c r="C9" s="239" t="s">
        <v>339</v>
      </c>
      <c r="D9" s="258" t="s">
        <v>8</v>
      </c>
      <c r="E9" s="259">
        <v>2</v>
      </c>
      <c r="F9" s="300">
        <v>14.86</v>
      </c>
      <c r="G9" s="300">
        <v>1.71</v>
      </c>
      <c r="H9" s="300">
        <v>16.57</v>
      </c>
      <c r="I9" s="301">
        <f t="shared" si="0"/>
        <v>33.14</v>
      </c>
      <c r="J9" s="256"/>
      <c r="K9" s="1"/>
      <c r="L9" s="1"/>
      <c r="O9" s="209"/>
    </row>
    <row r="10" spans="1:15" s="263" customFormat="1" ht="15" x14ac:dyDescent="0.2">
      <c r="A10" s="257" t="s">
        <v>46</v>
      </c>
      <c r="B10" s="258" t="s">
        <v>340</v>
      </c>
      <c r="C10" s="239" t="s">
        <v>341</v>
      </c>
      <c r="D10" s="258" t="s">
        <v>9</v>
      </c>
      <c r="E10" s="259">
        <v>15</v>
      </c>
      <c r="F10" s="300">
        <v>2.2200000000000002</v>
      </c>
      <c r="G10" s="300">
        <v>13.74</v>
      </c>
      <c r="H10" s="300">
        <v>15.96</v>
      </c>
      <c r="I10" s="301">
        <f t="shared" si="0"/>
        <v>239.4</v>
      </c>
      <c r="J10" s="265"/>
      <c r="K10" s="1"/>
      <c r="L10" s="1"/>
      <c r="O10" s="264"/>
    </row>
    <row r="11" spans="1:15" s="7" customFormat="1" ht="15" x14ac:dyDescent="0.2">
      <c r="A11" s="257" t="s">
        <v>75</v>
      </c>
      <c r="B11" s="258" t="s">
        <v>292</v>
      </c>
      <c r="C11" s="239" t="s">
        <v>342</v>
      </c>
      <c r="D11" s="258" t="s">
        <v>9</v>
      </c>
      <c r="E11" s="259">
        <v>25</v>
      </c>
      <c r="F11" s="300">
        <v>2.68</v>
      </c>
      <c r="G11" s="300">
        <v>17.18</v>
      </c>
      <c r="H11" s="300">
        <v>19.86</v>
      </c>
      <c r="I11" s="301">
        <f t="shared" si="0"/>
        <v>496.5</v>
      </c>
      <c r="J11" s="266"/>
      <c r="O11" s="209"/>
    </row>
    <row r="12" spans="1:15" s="7" customFormat="1" ht="15" x14ac:dyDescent="0.2">
      <c r="A12" s="257" t="s">
        <v>82</v>
      </c>
      <c r="B12" s="258" t="s">
        <v>343</v>
      </c>
      <c r="C12" s="239" t="s">
        <v>344</v>
      </c>
      <c r="D12" s="258" t="s">
        <v>9</v>
      </c>
      <c r="E12" s="259">
        <v>10</v>
      </c>
      <c r="F12" s="300">
        <v>4.25</v>
      </c>
      <c r="G12" s="300">
        <v>20.6</v>
      </c>
      <c r="H12" s="300">
        <v>24.85</v>
      </c>
      <c r="I12" s="301">
        <f t="shared" si="0"/>
        <v>248.5</v>
      </c>
      <c r="J12" s="5"/>
      <c r="O12" s="209"/>
    </row>
    <row r="13" spans="1:15" s="7" customFormat="1" ht="15" customHeight="1" x14ac:dyDescent="0.2">
      <c r="A13" s="257" t="s">
        <v>83</v>
      </c>
      <c r="B13" s="2" t="s">
        <v>414</v>
      </c>
      <c r="C13" s="4" t="s">
        <v>415</v>
      </c>
      <c r="D13" s="2" t="s">
        <v>9</v>
      </c>
      <c r="E13" s="259">
        <v>50</v>
      </c>
      <c r="F13" s="3">
        <v>6.76</v>
      </c>
      <c r="G13" s="3">
        <v>1.37</v>
      </c>
      <c r="H13" s="3">
        <v>8.1300000000000008</v>
      </c>
      <c r="I13" s="301">
        <f t="shared" si="0"/>
        <v>406.50000000000006</v>
      </c>
      <c r="J13" s="5"/>
      <c r="O13" s="209"/>
    </row>
    <row r="14" spans="1:15" s="7" customFormat="1" ht="15" x14ac:dyDescent="0.2">
      <c r="A14" s="257" t="s">
        <v>84</v>
      </c>
      <c r="B14" s="258" t="s">
        <v>345</v>
      </c>
      <c r="C14" s="239" t="s">
        <v>346</v>
      </c>
      <c r="D14" s="258" t="s">
        <v>110</v>
      </c>
      <c r="E14" s="259">
        <v>25</v>
      </c>
      <c r="F14" s="300">
        <v>8.31</v>
      </c>
      <c r="G14" s="300">
        <v>17.18</v>
      </c>
      <c r="H14" s="300">
        <v>25.49</v>
      </c>
      <c r="I14" s="301">
        <f t="shared" si="0"/>
        <v>637.25</v>
      </c>
      <c r="J14" s="256"/>
      <c r="K14" s="1"/>
      <c r="L14" s="1"/>
      <c r="O14" s="209"/>
    </row>
    <row r="15" spans="1:15" s="263" customFormat="1" ht="15" x14ac:dyDescent="0.2">
      <c r="A15" s="257" t="s">
        <v>85</v>
      </c>
      <c r="B15" s="258" t="s">
        <v>293</v>
      </c>
      <c r="C15" s="239" t="s">
        <v>347</v>
      </c>
      <c r="D15" s="258" t="s">
        <v>110</v>
      </c>
      <c r="E15" s="259">
        <v>3</v>
      </c>
      <c r="F15" s="300">
        <v>5.28</v>
      </c>
      <c r="G15" s="300">
        <v>11.68</v>
      </c>
      <c r="H15" s="300">
        <v>16.96</v>
      </c>
      <c r="I15" s="301">
        <f t="shared" si="0"/>
        <v>50.88</v>
      </c>
      <c r="J15" s="260"/>
      <c r="K15" s="1"/>
      <c r="L15" s="1"/>
      <c r="O15" s="264"/>
    </row>
    <row r="16" spans="1:15" s="7" customFormat="1" ht="15" x14ac:dyDescent="0.2">
      <c r="A16" s="257" t="s">
        <v>86</v>
      </c>
      <c r="B16" s="258" t="s">
        <v>294</v>
      </c>
      <c r="C16" s="239" t="s">
        <v>348</v>
      </c>
      <c r="D16" s="258" t="s">
        <v>110</v>
      </c>
      <c r="E16" s="259">
        <v>2</v>
      </c>
      <c r="F16" s="300">
        <v>12.82</v>
      </c>
      <c r="G16" s="300">
        <v>12.02</v>
      </c>
      <c r="H16" s="300">
        <v>24.84</v>
      </c>
      <c r="I16" s="301">
        <f t="shared" si="0"/>
        <v>49.68</v>
      </c>
      <c r="J16" s="256"/>
      <c r="O16" s="209"/>
    </row>
    <row r="17" spans="1:12" s="7" customFormat="1" ht="15" x14ac:dyDescent="0.2">
      <c r="A17" s="257" t="s">
        <v>103</v>
      </c>
      <c r="B17" s="258" t="s">
        <v>349</v>
      </c>
      <c r="C17" s="239" t="s">
        <v>350</v>
      </c>
      <c r="D17" s="258" t="s">
        <v>110</v>
      </c>
      <c r="E17" s="259">
        <v>10</v>
      </c>
      <c r="F17" s="300">
        <v>7.55</v>
      </c>
      <c r="G17" s="300">
        <v>10.31</v>
      </c>
      <c r="H17" s="300">
        <v>17.86</v>
      </c>
      <c r="I17" s="301">
        <f t="shared" si="0"/>
        <v>178.6</v>
      </c>
      <c r="J17" s="256"/>
    </row>
    <row r="18" spans="1:12" s="7" customFormat="1" ht="15" x14ac:dyDescent="0.2">
      <c r="A18" s="257" t="s">
        <v>104</v>
      </c>
      <c r="B18" s="258" t="s">
        <v>295</v>
      </c>
      <c r="C18" s="239" t="s">
        <v>351</v>
      </c>
      <c r="D18" s="258" t="s">
        <v>110</v>
      </c>
      <c r="E18" s="259">
        <v>3</v>
      </c>
      <c r="F18" s="300">
        <v>11.14</v>
      </c>
      <c r="G18" s="300">
        <v>10.31</v>
      </c>
      <c r="H18" s="300">
        <v>21.45</v>
      </c>
      <c r="I18" s="301">
        <f t="shared" si="0"/>
        <v>64.349999999999994</v>
      </c>
      <c r="J18" s="256"/>
      <c r="K18" s="1"/>
      <c r="L18" s="1"/>
    </row>
    <row r="19" spans="1:12" s="7" customFormat="1" ht="15" x14ac:dyDescent="0.2">
      <c r="A19" s="308"/>
      <c r="B19" s="276"/>
      <c r="C19" s="309"/>
      <c r="D19" s="276"/>
      <c r="E19" s="277"/>
      <c r="F19" s="302"/>
      <c r="G19" s="302"/>
      <c r="H19" s="302"/>
      <c r="I19" s="310"/>
      <c r="J19" s="256"/>
      <c r="K19" s="1"/>
      <c r="L19" s="1"/>
    </row>
    <row r="20" spans="1:12" s="263" customFormat="1" ht="15" x14ac:dyDescent="0.2">
      <c r="A20" s="235">
        <v>2</v>
      </c>
      <c r="B20" s="54"/>
      <c r="C20" s="55" t="s">
        <v>193</v>
      </c>
      <c r="D20" s="56"/>
      <c r="E20" s="57"/>
      <c r="F20" s="57"/>
      <c r="G20" s="57"/>
      <c r="H20" s="234"/>
      <c r="I20" s="200">
        <f>SUM(I21:I27)</f>
        <v>3060.1800000000003</v>
      </c>
      <c r="J20" s="260"/>
      <c r="K20" s="1"/>
      <c r="L20" s="1"/>
    </row>
    <row r="21" spans="1:12" s="7" customFormat="1" ht="30" x14ac:dyDescent="0.2">
      <c r="A21" s="257" t="s">
        <v>16</v>
      </c>
      <c r="B21" s="258" t="s">
        <v>352</v>
      </c>
      <c r="C21" s="239" t="s">
        <v>353</v>
      </c>
      <c r="D21" s="258" t="s">
        <v>8</v>
      </c>
      <c r="E21" s="259">
        <v>4</v>
      </c>
      <c r="F21" s="300">
        <v>152.81</v>
      </c>
      <c r="G21" s="300">
        <v>13.74</v>
      </c>
      <c r="H21" s="300">
        <v>166.55</v>
      </c>
      <c r="I21" s="301">
        <f>E21*H21</f>
        <v>666.2</v>
      </c>
      <c r="J21" s="256"/>
    </row>
    <row r="22" spans="1:12" s="7" customFormat="1" ht="30" x14ac:dyDescent="0.2">
      <c r="A22" s="257" t="s">
        <v>17</v>
      </c>
      <c r="B22" s="258" t="s">
        <v>354</v>
      </c>
      <c r="C22" s="239" t="s">
        <v>355</v>
      </c>
      <c r="D22" s="258" t="s">
        <v>8</v>
      </c>
      <c r="E22" s="259">
        <v>3</v>
      </c>
      <c r="F22" s="300">
        <v>56.3</v>
      </c>
      <c r="G22" s="300">
        <v>17.18</v>
      </c>
      <c r="H22" s="300">
        <v>73.48</v>
      </c>
      <c r="I22" s="301">
        <f t="shared" ref="I22:I27" si="1">E22*H22</f>
        <v>220.44</v>
      </c>
      <c r="J22" s="256"/>
      <c r="K22" s="1"/>
      <c r="L22" s="1"/>
    </row>
    <row r="23" spans="1:12" s="263" customFormat="1" ht="15" x14ac:dyDescent="0.2">
      <c r="A23" s="257" t="s">
        <v>18</v>
      </c>
      <c r="B23" s="258" t="s">
        <v>296</v>
      </c>
      <c r="C23" s="239" t="s">
        <v>356</v>
      </c>
      <c r="D23" s="258" t="s">
        <v>8</v>
      </c>
      <c r="E23" s="259">
        <v>8</v>
      </c>
      <c r="F23" s="300">
        <v>60.85</v>
      </c>
      <c r="G23" s="300">
        <v>13.74</v>
      </c>
      <c r="H23" s="300">
        <v>74.59</v>
      </c>
      <c r="I23" s="301">
        <f t="shared" si="1"/>
        <v>596.72</v>
      </c>
      <c r="J23" s="260"/>
      <c r="K23" s="1"/>
      <c r="L23" s="1"/>
    </row>
    <row r="24" spans="1:12" s="7" customFormat="1" ht="30" x14ac:dyDescent="0.2">
      <c r="A24" s="257" t="s">
        <v>53</v>
      </c>
      <c r="B24" s="258" t="s">
        <v>357</v>
      </c>
      <c r="C24" s="239" t="s">
        <v>358</v>
      </c>
      <c r="D24" s="258" t="s">
        <v>8</v>
      </c>
      <c r="E24" s="259">
        <v>8</v>
      </c>
      <c r="F24" s="300">
        <v>63.07</v>
      </c>
      <c r="G24" s="300">
        <v>2.84</v>
      </c>
      <c r="H24" s="300">
        <v>65.91</v>
      </c>
      <c r="I24" s="301">
        <f t="shared" si="1"/>
        <v>527.28</v>
      </c>
      <c r="J24" s="256"/>
      <c r="K24" s="1"/>
      <c r="L24" s="1"/>
    </row>
    <row r="25" spans="1:12" s="7" customFormat="1" ht="15" x14ac:dyDescent="0.2">
      <c r="A25" s="257" t="s">
        <v>141</v>
      </c>
      <c r="B25" s="258" t="s">
        <v>359</v>
      </c>
      <c r="C25" s="239" t="s">
        <v>360</v>
      </c>
      <c r="D25" s="258" t="s">
        <v>8</v>
      </c>
      <c r="E25" s="259">
        <v>14</v>
      </c>
      <c r="F25" s="300">
        <v>12.15</v>
      </c>
      <c r="G25" s="300">
        <v>2.84</v>
      </c>
      <c r="H25" s="300">
        <v>14.99</v>
      </c>
      <c r="I25" s="301">
        <f t="shared" si="1"/>
        <v>209.86</v>
      </c>
      <c r="J25" s="256"/>
      <c r="K25" s="1"/>
      <c r="L25" s="1"/>
    </row>
    <row r="26" spans="1:12" s="263" customFormat="1" ht="30" x14ac:dyDescent="0.2">
      <c r="A26" s="257" t="s">
        <v>142</v>
      </c>
      <c r="B26" s="314" t="s">
        <v>561</v>
      </c>
      <c r="C26" s="239" t="s">
        <v>519</v>
      </c>
      <c r="D26" s="258" t="s">
        <v>8</v>
      </c>
      <c r="E26" s="259">
        <v>4</v>
      </c>
      <c r="F26" s="300">
        <v>134.80000000000001</v>
      </c>
      <c r="G26" s="300">
        <v>10.31</v>
      </c>
      <c r="H26" s="300">
        <f>F26+G26</f>
        <v>145.11000000000001</v>
      </c>
      <c r="I26" s="301">
        <f t="shared" si="1"/>
        <v>580.44000000000005</v>
      </c>
      <c r="J26" s="260"/>
      <c r="K26" s="1"/>
      <c r="L26" s="1"/>
    </row>
    <row r="27" spans="1:12" s="7" customFormat="1" ht="15" x14ac:dyDescent="0.2">
      <c r="A27" s="257" t="s">
        <v>361</v>
      </c>
      <c r="B27" s="258" t="s">
        <v>362</v>
      </c>
      <c r="C27" s="239" t="s">
        <v>363</v>
      </c>
      <c r="D27" s="258" t="s">
        <v>8</v>
      </c>
      <c r="E27" s="259">
        <v>4</v>
      </c>
      <c r="F27" s="300">
        <v>49.36</v>
      </c>
      <c r="G27" s="300">
        <v>15.45</v>
      </c>
      <c r="H27" s="300">
        <v>64.81</v>
      </c>
      <c r="I27" s="301">
        <f t="shared" si="1"/>
        <v>259.24</v>
      </c>
      <c r="J27" s="256"/>
    </row>
    <row r="28" spans="1:12" s="7" customFormat="1" ht="15" x14ac:dyDescent="0.2">
      <c r="A28" s="308"/>
      <c r="B28" s="276"/>
      <c r="C28" s="309"/>
      <c r="D28" s="276"/>
      <c r="E28" s="277"/>
      <c r="F28" s="302"/>
      <c r="G28" s="302"/>
      <c r="H28" s="302"/>
      <c r="I28" s="310"/>
      <c r="J28" s="256"/>
    </row>
    <row r="29" spans="1:12" s="7" customFormat="1" ht="15" x14ac:dyDescent="0.2">
      <c r="A29" s="235">
        <v>3</v>
      </c>
      <c r="B29" s="54"/>
      <c r="C29" s="55" t="s">
        <v>364</v>
      </c>
      <c r="D29" s="56"/>
      <c r="E29" s="57"/>
      <c r="F29" s="57"/>
      <c r="G29" s="57"/>
      <c r="H29" s="234"/>
      <c r="I29" s="200">
        <f>SUM(I30)</f>
        <v>406.58</v>
      </c>
      <c r="J29" s="256"/>
    </row>
    <row r="30" spans="1:12" s="7" customFormat="1" ht="30" x14ac:dyDescent="0.2">
      <c r="A30" s="257" t="s">
        <v>4</v>
      </c>
      <c r="B30" s="314" t="s">
        <v>562</v>
      </c>
      <c r="C30" s="239" t="s">
        <v>366</v>
      </c>
      <c r="D30" s="258" t="s">
        <v>186</v>
      </c>
      <c r="E30" s="259">
        <v>2</v>
      </c>
      <c r="F30" s="300">
        <v>195</v>
      </c>
      <c r="G30" s="300">
        <v>8.2899999999999991</v>
      </c>
      <c r="H30" s="300">
        <v>203.29</v>
      </c>
      <c r="I30" s="301">
        <f>E30*H30</f>
        <v>406.58</v>
      </c>
      <c r="J30" s="256"/>
      <c r="K30" s="1"/>
      <c r="L30" s="1"/>
    </row>
    <row r="31" spans="1:12" s="7" customFormat="1" ht="15" x14ac:dyDescent="0.2">
      <c r="A31" s="308"/>
      <c r="B31" s="276"/>
      <c r="C31" s="309"/>
      <c r="D31" s="276"/>
      <c r="E31" s="277"/>
      <c r="F31" s="302"/>
      <c r="G31" s="302"/>
      <c r="H31" s="302"/>
      <c r="I31" s="310"/>
      <c r="J31" s="256"/>
      <c r="K31" s="1"/>
      <c r="L31" s="1"/>
    </row>
    <row r="32" spans="1:12" s="263" customFormat="1" ht="15" x14ac:dyDescent="0.2">
      <c r="A32" s="235">
        <v>4</v>
      </c>
      <c r="B32" s="54"/>
      <c r="C32" s="55" t="s">
        <v>367</v>
      </c>
      <c r="D32" s="56"/>
      <c r="E32" s="57"/>
      <c r="F32" s="57"/>
      <c r="G32" s="57"/>
      <c r="H32" s="234"/>
      <c r="I32" s="200">
        <f>SUM(I33:I36)</f>
        <v>1201.2</v>
      </c>
      <c r="J32" s="260"/>
      <c r="K32" s="1"/>
      <c r="L32" s="1"/>
    </row>
    <row r="33" spans="1:12" s="7" customFormat="1" ht="15" x14ac:dyDescent="0.2">
      <c r="A33" s="257" t="s">
        <v>26</v>
      </c>
      <c r="B33" s="258" t="s">
        <v>368</v>
      </c>
      <c r="C33" s="239" t="s">
        <v>369</v>
      </c>
      <c r="D33" s="258" t="s">
        <v>9</v>
      </c>
      <c r="E33" s="259">
        <v>200</v>
      </c>
      <c r="F33" s="300">
        <v>0.91</v>
      </c>
      <c r="G33" s="300">
        <v>1.37</v>
      </c>
      <c r="H33" s="300">
        <v>2.2799999999999998</v>
      </c>
      <c r="I33" s="301">
        <f>E33*H33</f>
        <v>455.99999999999994</v>
      </c>
      <c r="J33" s="256"/>
    </row>
    <row r="34" spans="1:12" s="7" customFormat="1" ht="15" x14ac:dyDescent="0.2">
      <c r="A34" s="257" t="s">
        <v>31</v>
      </c>
      <c r="B34" s="258" t="s">
        <v>370</v>
      </c>
      <c r="C34" s="239" t="s">
        <v>371</v>
      </c>
      <c r="D34" s="258" t="s">
        <v>9</v>
      </c>
      <c r="E34" s="259">
        <v>150</v>
      </c>
      <c r="F34" s="300">
        <v>1.24</v>
      </c>
      <c r="G34" s="300">
        <v>1.71</v>
      </c>
      <c r="H34" s="300">
        <v>2.95</v>
      </c>
      <c r="I34" s="301">
        <f t="shared" ref="I34:I36" si="2">E34*H34</f>
        <v>442.5</v>
      </c>
      <c r="J34" s="256"/>
      <c r="K34" s="1"/>
      <c r="L34" s="1"/>
    </row>
    <row r="35" spans="1:12" s="263" customFormat="1" ht="15" x14ac:dyDescent="0.2">
      <c r="A35" s="257" t="s">
        <v>192</v>
      </c>
      <c r="B35" s="258" t="s">
        <v>372</v>
      </c>
      <c r="C35" s="239" t="s">
        <v>373</v>
      </c>
      <c r="D35" s="258" t="s">
        <v>9</v>
      </c>
      <c r="E35" s="259">
        <v>20</v>
      </c>
      <c r="F35" s="300">
        <v>1.95</v>
      </c>
      <c r="G35" s="300">
        <v>2.06</v>
      </c>
      <c r="H35" s="300">
        <v>4.01</v>
      </c>
      <c r="I35" s="301">
        <f t="shared" si="2"/>
        <v>80.199999999999989</v>
      </c>
      <c r="J35" s="260"/>
      <c r="K35" s="1"/>
      <c r="L35" s="1"/>
    </row>
    <row r="36" spans="1:12" s="7" customFormat="1" ht="15" x14ac:dyDescent="0.2">
      <c r="A36" s="257" t="s">
        <v>314</v>
      </c>
      <c r="B36" s="258" t="s">
        <v>374</v>
      </c>
      <c r="C36" s="239" t="s">
        <v>375</v>
      </c>
      <c r="D36" s="258" t="s">
        <v>9</v>
      </c>
      <c r="E36" s="259">
        <v>50</v>
      </c>
      <c r="F36" s="300">
        <v>1.35</v>
      </c>
      <c r="G36" s="300">
        <v>3.1</v>
      </c>
      <c r="H36" s="300">
        <v>4.45</v>
      </c>
      <c r="I36" s="301">
        <f t="shared" si="2"/>
        <v>222.5</v>
      </c>
      <c r="J36" s="256"/>
    </row>
    <row r="37" spans="1:12" s="7" customFormat="1" ht="15" x14ac:dyDescent="0.2">
      <c r="A37" s="308"/>
      <c r="B37" s="276"/>
      <c r="C37" s="309"/>
      <c r="D37" s="276"/>
      <c r="E37" s="277"/>
      <c r="F37" s="302"/>
      <c r="G37" s="302"/>
      <c r="H37" s="302"/>
      <c r="I37" s="310"/>
      <c r="J37" s="256"/>
    </row>
    <row r="38" spans="1:12" s="7" customFormat="1" ht="15" x14ac:dyDescent="0.2">
      <c r="A38" s="235">
        <v>5</v>
      </c>
      <c r="B38" s="54"/>
      <c r="C38" s="55" t="s">
        <v>376</v>
      </c>
      <c r="D38" s="56"/>
      <c r="E38" s="57"/>
      <c r="F38" s="57"/>
      <c r="G38" s="57"/>
      <c r="H38" s="234"/>
      <c r="I38" s="200">
        <f>SUM(I39:I51)</f>
        <v>3214.88</v>
      </c>
      <c r="J38" s="256"/>
    </row>
    <row r="39" spans="1:12" ht="15" x14ac:dyDescent="0.2">
      <c r="A39" s="257" t="s">
        <v>6</v>
      </c>
      <c r="B39" s="258" t="s">
        <v>377</v>
      </c>
      <c r="C39" s="239" t="s">
        <v>378</v>
      </c>
      <c r="D39" s="258" t="s">
        <v>8</v>
      </c>
      <c r="E39" s="259">
        <v>1</v>
      </c>
      <c r="F39" s="300">
        <v>548.28</v>
      </c>
      <c r="G39" s="300">
        <v>218.96</v>
      </c>
      <c r="H39" s="300">
        <v>767.24</v>
      </c>
      <c r="I39" s="301">
        <f>E39*H39</f>
        <v>767.24</v>
      </c>
      <c r="K39" s="1"/>
      <c r="L39" s="1"/>
    </row>
    <row r="40" spans="1:12" s="7" customFormat="1" ht="15" x14ac:dyDescent="0.2">
      <c r="A40" s="257" t="s">
        <v>7</v>
      </c>
      <c r="B40" s="258" t="s">
        <v>379</v>
      </c>
      <c r="C40" s="239" t="s">
        <v>380</v>
      </c>
      <c r="D40" s="258" t="s">
        <v>8</v>
      </c>
      <c r="E40" s="259">
        <v>2</v>
      </c>
      <c r="F40" s="300">
        <v>10.61</v>
      </c>
      <c r="G40" s="300">
        <v>10.31</v>
      </c>
      <c r="H40" s="300">
        <v>20.92</v>
      </c>
      <c r="I40" s="301">
        <f t="shared" ref="I40:I51" si="3">E40*H40</f>
        <v>41.84</v>
      </c>
      <c r="J40" s="256"/>
      <c r="K40" s="1"/>
      <c r="L40" s="1"/>
    </row>
    <row r="41" spans="1:12" s="7" customFormat="1" ht="15" x14ac:dyDescent="0.2">
      <c r="A41" s="257" t="s">
        <v>145</v>
      </c>
      <c r="B41" s="258" t="s">
        <v>381</v>
      </c>
      <c r="C41" s="239" t="s">
        <v>382</v>
      </c>
      <c r="D41" s="258" t="s">
        <v>8</v>
      </c>
      <c r="E41" s="259">
        <v>2</v>
      </c>
      <c r="F41" s="300">
        <v>15.2</v>
      </c>
      <c r="G41" s="300">
        <v>6.87</v>
      </c>
      <c r="H41" s="300">
        <v>22.07</v>
      </c>
      <c r="I41" s="301">
        <f t="shared" si="3"/>
        <v>44.14</v>
      </c>
      <c r="J41" s="256"/>
    </row>
    <row r="42" spans="1:12" s="7" customFormat="1" ht="30" x14ac:dyDescent="0.2">
      <c r="A42" s="257" t="s">
        <v>383</v>
      </c>
      <c r="B42" s="258" t="s">
        <v>384</v>
      </c>
      <c r="C42" s="239" t="s">
        <v>385</v>
      </c>
      <c r="D42" s="258" t="s">
        <v>8</v>
      </c>
      <c r="E42" s="259">
        <v>2</v>
      </c>
      <c r="F42" s="300">
        <v>14.5</v>
      </c>
      <c r="G42" s="300">
        <v>24.04</v>
      </c>
      <c r="H42" s="300">
        <v>38.54</v>
      </c>
      <c r="I42" s="301">
        <f t="shared" si="3"/>
        <v>77.08</v>
      </c>
      <c r="J42" s="256"/>
    </row>
    <row r="43" spans="1:12" s="263" customFormat="1" ht="15" x14ac:dyDescent="0.2">
      <c r="A43" s="257" t="s">
        <v>386</v>
      </c>
      <c r="B43" s="258" t="s">
        <v>387</v>
      </c>
      <c r="C43" s="239" t="s">
        <v>388</v>
      </c>
      <c r="D43" s="258" t="s">
        <v>8</v>
      </c>
      <c r="E43" s="259">
        <v>1</v>
      </c>
      <c r="F43" s="300">
        <v>142.19999999999999</v>
      </c>
      <c r="G43" s="300">
        <v>120.56</v>
      </c>
      <c r="H43" s="300">
        <v>262.76</v>
      </c>
      <c r="I43" s="301">
        <f t="shared" si="3"/>
        <v>262.76</v>
      </c>
      <c r="J43" s="260"/>
    </row>
    <row r="44" spans="1:12" s="7" customFormat="1" ht="15" x14ac:dyDescent="0.2">
      <c r="A44" s="257" t="s">
        <v>389</v>
      </c>
      <c r="B44" s="258" t="s">
        <v>390</v>
      </c>
      <c r="C44" s="239" t="s">
        <v>391</v>
      </c>
      <c r="D44" s="258" t="s">
        <v>9</v>
      </c>
      <c r="E44" s="259">
        <v>60</v>
      </c>
      <c r="F44" s="300">
        <v>2.1</v>
      </c>
      <c r="G44" s="300">
        <v>0.69</v>
      </c>
      <c r="H44" s="300">
        <v>2.79</v>
      </c>
      <c r="I44" s="301">
        <f t="shared" si="3"/>
        <v>167.4</v>
      </c>
      <c r="J44" s="256"/>
    </row>
    <row r="45" spans="1:12" s="7" customFormat="1" ht="15" customHeight="1" x14ac:dyDescent="0.2">
      <c r="A45" s="257" t="s">
        <v>392</v>
      </c>
      <c r="B45" s="258" t="s">
        <v>393</v>
      </c>
      <c r="C45" s="239" t="s">
        <v>394</v>
      </c>
      <c r="D45" s="258" t="s">
        <v>9</v>
      </c>
      <c r="E45" s="259">
        <v>20</v>
      </c>
      <c r="F45" s="300">
        <v>9.09</v>
      </c>
      <c r="G45" s="300">
        <v>1.37</v>
      </c>
      <c r="H45" s="300">
        <v>10.46</v>
      </c>
      <c r="I45" s="301">
        <f t="shared" si="3"/>
        <v>209.20000000000002</v>
      </c>
      <c r="J45" s="256"/>
    </row>
    <row r="46" spans="1:12" s="263" customFormat="1" ht="30" x14ac:dyDescent="0.2">
      <c r="A46" s="257" t="s">
        <v>395</v>
      </c>
      <c r="B46" s="258" t="s">
        <v>289</v>
      </c>
      <c r="C46" s="239" t="s">
        <v>396</v>
      </c>
      <c r="D46" s="258" t="s">
        <v>8</v>
      </c>
      <c r="E46" s="259">
        <v>6</v>
      </c>
      <c r="F46" s="300">
        <v>58.8</v>
      </c>
      <c r="G46" s="300">
        <v>162.54</v>
      </c>
      <c r="H46" s="300">
        <v>221.34</v>
      </c>
      <c r="I46" s="301">
        <f t="shared" si="3"/>
        <v>1328.04</v>
      </c>
      <c r="J46" s="260"/>
    </row>
    <row r="47" spans="1:12" s="7" customFormat="1" ht="15" x14ac:dyDescent="0.2">
      <c r="A47" s="257" t="s">
        <v>397</v>
      </c>
      <c r="B47" s="258" t="s">
        <v>398</v>
      </c>
      <c r="C47" s="239" t="s">
        <v>399</v>
      </c>
      <c r="D47" s="258" t="s">
        <v>8</v>
      </c>
      <c r="E47" s="259">
        <v>2</v>
      </c>
      <c r="F47" s="300">
        <v>47.51</v>
      </c>
      <c r="G47" s="300">
        <v>17.18</v>
      </c>
      <c r="H47" s="300">
        <v>64.69</v>
      </c>
      <c r="I47" s="301">
        <f t="shared" si="3"/>
        <v>129.38</v>
      </c>
      <c r="J47" s="256"/>
    </row>
    <row r="48" spans="1:12" ht="15" x14ac:dyDescent="0.2">
      <c r="A48" s="257" t="s">
        <v>400</v>
      </c>
      <c r="B48" s="258" t="s">
        <v>401</v>
      </c>
      <c r="C48" s="239" t="s">
        <v>402</v>
      </c>
      <c r="D48" s="258" t="s">
        <v>8</v>
      </c>
      <c r="E48" s="259">
        <v>2</v>
      </c>
      <c r="F48" s="300">
        <v>2.33</v>
      </c>
      <c r="G48" s="300">
        <v>3.44</v>
      </c>
      <c r="H48" s="300">
        <v>5.77</v>
      </c>
      <c r="I48" s="301">
        <f t="shared" si="3"/>
        <v>11.54</v>
      </c>
    </row>
    <row r="49" spans="1:10" s="7" customFormat="1" ht="30" x14ac:dyDescent="0.2">
      <c r="A49" s="257" t="s">
        <v>403</v>
      </c>
      <c r="B49" s="258" t="s">
        <v>404</v>
      </c>
      <c r="C49" s="239" t="s">
        <v>495</v>
      </c>
      <c r="D49" s="258" t="s">
        <v>8</v>
      </c>
      <c r="E49" s="259">
        <v>2</v>
      </c>
      <c r="F49" s="300">
        <v>12.3</v>
      </c>
      <c r="G49" s="300">
        <v>8.58</v>
      </c>
      <c r="H49" s="300">
        <v>20.88</v>
      </c>
      <c r="I49" s="301">
        <f t="shared" si="3"/>
        <v>41.76</v>
      </c>
      <c r="J49" s="5"/>
    </row>
    <row r="50" spans="1:10" ht="15" x14ac:dyDescent="0.2">
      <c r="A50" s="257" t="s">
        <v>405</v>
      </c>
      <c r="B50" s="258" t="s">
        <v>406</v>
      </c>
      <c r="C50" s="239" t="s">
        <v>407</v>
      </c>
      <c r="D50" s="258" t="s">
        <v>8</v>
      </c>
      <c r="E50" s="259">
        <v>2</v>
      </c>
      <c r="F50" s="300">
        <v>21.74</v>
      </c>
      <c r="G50" s="300">
        <v>1.71</v>
      </c>
      <c r="H50" s="300">
        <v>23.45</v>
      </c>
      <c r="I50" s="301">
        <f t="shared" si="3"/>
        <v>46.9</v>
      </c>
    </row>
    <row r="51" spans="1:10" ht="15" x14ac:dyDescent="0.2">
      <c r="A51" s="257" t="s">
        <v>408</v>
      </c>
      <c r="B51" s="258" t="s">
        <v>409</v>
      </c>
      <c r="C51" s="239" t="s">
        <v>410</v>
      </c>
      <c r="D51" s="258" t="s">
        <v>8</v>
      </c>
      <c r="E51" s="259">
        <v>15</v>
      </c>
      <c r="F51" s="300">
        <v>4.13</v>
      </c>
      <c r="G51" s="300">
        <v>1.71</v>
      </c>
      <c r="H51" s="300">
        <v>5.84</v>
      </c>
      <c r="I51" s="301">
        <f t="shared" si="3"/>
        <v>87.6</v>
      </c>
    </row>
    <row r="52" spans="1:10" s="7" customFormat="1" ht="15" x14ac:dyDescent="0.2">
      <c r="A52" s="308"/>
      <c r="B52" s="276"/>
      <c r="C52" s="309"/>
      <c r="D52" s="276"/>
      <c r="E52" s="277"/>
      <c r="F52" s="302"/>
      <c r="G52" s="302"/>
      <c r="H52" s="302"/>
      <c r="I52" s="310"/>
      <c r="J52" s="256"/>
    </row>
    <row r="53" spans="1:10" s="7" customFormat="1" ht="15" x14ac:dyDescent="0.2">
      <c r="A53" s="235">
        <v>6</v>
      </c>
      <c r="B53" s="54"/>
      <c r="C53" s="55" t="s">
        <v>411</v>
      </c>
      <c r="D53" s="56"/>
      <c r="E53" s="57"/>
      <c r="F53" s="57"/>
      <c r="G53" s="57"/>
      <c r="H53" s="234"/>
      <c r="I53" s="200">
        <f>SUM(I54:I59)</f>
        <v>9236.7699999999968</v>
      </c>
      <c r="J53" s="256"/>
    </row>
    <row r="54" spans="1:10" s="7" customFormat="1" ht="15" x14ac:dyDescent="0.2">
      <c r="A54" s="257" t="s">
        <v>10</v>
      </c>
      <c r="B54" s="314" t="s">
        <v>564</v>
      </c>
      <c r="C54" s="239" t="s">
        <v>412</v>
      </c>
      <c r="D54" s="258" t="s">
        <v>110</v>
      </c>
      <c r="E54" s="259">
        <v>4</v>
      </c>
      <c r="F54" s="300">
        <v>799</v>
      </c>
      <c r="G54" s="300">
        <v>124.5</v>
      </c>
      <c r="H54" s="300">
        <v>923.5</v>
      </c>
      <c r="I54" s="301">
        <f>E54*H54</f>
        <v>3694</v>
      </c>
      <c r="J54" s="256"/>
    </row>
    <row r="55" spans="1:10" ht="15" x14ac:dyDescent="0.2">
      <c r="A55" s="257" t="s">
        <v>22</v>
      </c>
      <c r="B55" s="258" t="s">
        <v>413</v>
      </c>
      <c r="C55" s="239" t="s">
        <v>489</v>
      </c>
      <c r="D55" s="258" t="s">
        <v>110</v>
      </c>
      <c r="E55" s="259">
        <v>1</v>
      </c>
      <c r="F55" s="300">
        <v>4424.04</v>
      </c>
      <c r="G55" s="300">
        <v>38.83</v>
      </c>
      <c r="H55" s="300">
        <v>4462.87</v>
      </c>
      <c r="I55" s="301">
        <f t="shared" ref="I55:I58" si="4">E55*H55</f>
        <v>4462.87</v>
      </c>
    </row>
    <row r="56" spans="1:10" ht="30" x14ac:dyDescent="0.2">
      <c r="A56" s="257" t="s">
        <v>43</v>
      </c>
      <c r="B56" s="314" t="s">
        <v>563</v>
      </c>
      <c r="C56" s="239" t="s">
        <v>518</v>
      </c>
      <c r="D56" s="258" t="s">
        <v>110</v>
      </c>
      <c r="E56" s="259">
        <v>1</v>
      </c>
      <c r="F56" s="300">
        <v>586</v>
      </c>
      <c r="G56" s="300">
        <v>246</v>
      </c>
      <c r="H56" s="300">
        <v>832</v>
      </c>
      <c r="I56" s="301">
        <f t="shared" si="4"/>
        <v>832</v>
      </c>
    </row>
    <row r="57" spans="1:10" ht="15" customHeight="1" x14ac:dyDescent="0.2">
      <c r="A57" s="257" t="s">
        <v>43</v>
      </c>
      <c r="B57" s="258" t="s">
        <v>414</v>
      </c>
      <c r="C57" s="239" t="s">
        <v>415</v>
      </c>
      <c r="D57" s="258" t="s">
        <v>9</v>
      </c>
      <c r="E57" s="259">
        <v>10</v>
      </c>
      <c r="F57" s="300">
        <v>6.76</v>
      </c>
      <c r="G57" s="300">
        <v>1.37</v>
      </c>
      <c r="H57" s="300">
        <v>8.1300000000000008</v>
      </c>
      <c r="I57" s="301">
        <f t="shared" si="4"/>
        <v>81.300000000000011</v>
      </c>
    </row>
    <row r="58" spans="1:10" ht="15" x14ac:dyDescent="0.2">
      <c r="A58" s="257" t="s">
        <v>44</v>
      </c>
      <c r="B58" s="2" t="s">
        <v>520</v>
      </c>
      <c r="C58" s="4" t="s">
        <v>521</v>
      </c>
      <c r="D58" s="258" t="s">
        <v>9</v>
      </c>
      <c r="E58" s="259">
        <v>10</v>
      </c>
      <c r="F58" s="3">
        <v>5.23</v>
      </c>
      <c r="G58" s="3">
        <v>3.1</v>
      </c>
      <c r="H58" s="3">
        <v>8.33</v>
      </c>
      <c r="I58" s="301">
        <f t="shared" si="4"/>
        <v>83.3</v>
      </c>
    </row>
    <row r="59" spans="1:10" ht="14.25" customHeight="1" x14ac:dyDescent="0.2">
      <c r="A59" s="257" t="s">
        <v>93</v>
      </c>
      <c r="B59" s="2" t="s">
        <v>520</v>
      </c>
      <c r="C59" s="4" t="s">
        <v>521</v>
      </c>
      <c r="D59" s="258" t="s">
        <v>9</v>
      </c>
      <c r="E59" s="259">
        <v>10</v>
      </c>
      <c r="F59" s="3">
        <v>5.23</v>
      </c>
      <c r="G59" s="3">
        <v>3.1</v>
      </c>
      <c r="H59" s="3">
        <v>8.33</v>
      </c>
      <c r="I59" s="301">
        <f t="shared" ref="I59" si="5">E59*H59</f>
        <v>83.3</v>
      </c>
    </row>
    <row r="60" spans="1:10" ht="15" x14ac:dyDescent="0.2">
      <c r="A60" s="308"/>
      <c r="B60" s="276"/>
      <c r="C60" s="309"/>
      <c r="D60" s="276"/>
      <c r="E60" s="277"/>
      <c r="F60" s="302"/>
      <c r="G60" s="302"/>
      <c r="H60" s="302"/>
      <c r="I60" s="310"/>
    </row>
    <row r="61" spans="1:10" ht="15" x14ac:dyDescent="0.2">
      <c r="A61" s="235">
        <v>7</v>
      </c>
      <c r="B61" s="54"/>
      <c r="C61" s="55" t="s">
        <v>416</v>
      </c>
      <c r="D61" s="56"/>
      <c r="E61" s="57"/>
      <c r="F61" s="57"/>
      <c r="G61" s="57"/>
      <c r="H61" s="234"/>
      <c r="I61" s="200">
        <f>SUM(I62:I63)</f>
        <v>144.05000000000001</v>
      </c>
    </row>
    <row r="62" spans="1:10" ht="15" x14ac:dyDescent="0.2">
      <c r="A62" s="257" t="s">
        <v>12</v>
      </c>
      <c r="B62" s="258" t="s">
        <v>297</v>
      </c>
      <c r="C62" s="239" t="s">
        <v>417</v>
      </c>
      <c r="D62" s="258" t="s">
        <v>8</v>
      </c>
      <c r="E62" s="259">
        <v>1</v>
      </c>
      <c r="F62" s="300">
        <v>14.54</v>
      </c>
      <c r="G62" s="300">
        <v>10.31</v>
      </c>
      <c r="H62" s="300">
        <v>24.85</v>
      </c>
      <c r="I62" s="301">
        <f>E62*H62</f>
        <v>24.85</v>
      </c>
    </row>
    <row r="63" spans="1:10" ht="15" x14ac:dyDescent="0.2">
      <c r="A63" s="269" t="s">
        <v>194</v>
      </c>
      <c r="B63" s="270" t="s">
        <v>418</v>
      </c>
      <c r="C63" s="271" t="s">
        <v>419</v>
      </c>
      <c r="D63" s="270" t="s">
        <v>9</v>
      </c>
      <c r="E63" s="272">
        <v>20</v>
      </c>
      <c r="F63" s="303">
        <v>2.52</v>
      </c>
      <c r="G63" s="303">
        <v>3.44</v>
      </c>
      <c r="H63" s="303">
        <v>5.96</v>
      </c>
      <c r="I63" s="304">
        <f>E63*H63</f>
        <v>119.2</v>
      </c>
    </row>
    <row r="65" spans="1:10" s="249" customFormat="1" ht="15" x14ac:dyDescent="0.2">
      <c r="A65" s="185"/>
      <c r="B65" s="75"/>
      <c r="C65" s="76" t="s">
        <v>23</v>
      </c>
      <c r="D65" s="75"/>
      <c r="E65" s="77"/>
      <c r="F65" s="78"/>
      <c r="G65" s="78"/>
      <c r="H65" s="79"/>
      <c r="I65" s="80">
        <f>I2+I20+I29+I32+I38+I53+I61</f>
        <v>20679.709999999995</v>
      </c>
      <c r="J65" s="247"/>
    </row>
    <row r="66" spans="1:10" s="249" customFormat="1" ht="15" x14ac:dyDescent="0.2">
      <c r="A66" s="186"/>
      <c r="B66" s="82"/>
      <c r="C66" s="83" t="s">
        <v>537</v>
      </c>
      <c r="D66" s="82"/>
      <c r="E66" s="84"/>
      <c r="F66" s="85"/>
      <c r="G66" s="85"/>
      <c r="H66" s="86"/>
      <c r="I66" s="87">
        <f>I65*0.2</f>
        <v>4135.9419999999991</v>
      </c>
      <c r="J66" s="247"/>
    </row>
    <row r="67" spans="1:10" s="249" customFormat="1" ht="15" x14ac:dyDescent="0.2">
      <c r="A67" s="187"/>
      <c r="B67" s="89"/>
      <c r="C67" s="90" t="s">
        <v>444</v>
      </c>
      <c r="D67" s="89"/>
      <c r="E67" s="91"/>
      <c r="F67" s="92"/>
      <c r="G67" s="92"/>
      <c r="H67" s="93"/>
      <c r="I67" s="94">
        <f>SUM(I65:I66)</f>
        <v>24815.651999999995</v>
      </c>
      <c r="J67" s="247"/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horizontalDpi="4294967295" verticalDpi="300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showZeros="0" tabSelected="1" zoomScaleNormal="100" zoomScaleSheetLayoutView="100" workbookViewId="0">
      <selection activeCell="B22" sqref="B22"/>
    </sheetView>
  </sheetViews>
  <sheetFormatPr defaultRowHeight="14.25" x14ac:dyDescent="0.2"/>
  <cols>
    <col min="1" max="1" width="8.7109375" style="102" customWidth="1"/>
    <col min="2" max="2" width="16.42578125" style="102" customWidth="1"/>
    <col min="3" max="3" width="95" style="198" customWidth="1"/>
    <col min="4" max="4" width="8.5703125" style="102" customWidth="1"/>
    <col min="5" max="5" width="11.7109375" style="199" customWidth="1"/>
    <col min="6" max="8" width="15.7109375" style="199" customWidth="1"/>
    <col min="9" max="9" width="17.7109375" style="199" customWidth="1"/>
    <col min="10" max="10" width="9.140625" style="65"/>
    <col min="11" max="11" width="20.42578125" style="65" customWidth="1"/>
    <col min="12" max="16384" width="9.140625" style="65"/>
  </cols>
  <sheetData>
    <row r="1" spans="1:11" s="53" customFormat="1" ht="30" x14ac:dyDescent="0.2">
      <c r="A1" s="132" t="s">
        <v>430</v>
      </c>
      <c r="B1" s="133" t="s">
        <v>445</v>
      </c>
      <c r="C1" s="134" t="s">
        <v>446</v>
      </c>
      <c r="D1" s="133" t="s">
        <v>447</v>
      </c>
      <c r="E1" s="135" t="s">
        <v>448</v>
      </c>
      <c r="F1" s="135" t="s">
        <v>449</v>
      </c>
      <c r="G1" s="135" t="s">
        <v>450</v>
      </c>
      <c r="H1" s="135" t="s">
        <v>452</v>
      </c>
      <c r="I1" s="136" t="s">
        <v>451</v>
      </c>
    </row>
    <row r="2" spans="1:11" ht="15" x14ac:dyDescent="0.2">
      <c r="A2" s="235">
        <v>1</v>
      </c>
      <c r="B2" s="54"/>
      <c r="C2" s="55" t="s">
        <v>472</v>
      </c>
      <c r="D2" s="56"/>
      <c r="E2" s="57"/>
      <c r="F2" s="57"/>
      <c r="G2" s="57"/>
      <c r="H2" s="234"/>
      <c r="I2" s="200">
        <f>I3</f>
        <v>512</v>
      </c>
    </row>
    <row r="3" spans="1:11" ht="15" x14ac:dyDescent="0.2">
      <c r="A3" s="108" t="s">
        <v>0</v>
      </c>
      <c r="B3" s="61" t="s">
        <v>298</v>
      </c>
      <c r="C3" s="62" t="s">
        <v>195</v>
      </c>
      <c r="D3" s="61" t="s">
        <v>9</v>
      </c>
      <c r="E3" s="139">
        <v>20</v>
      </c>
      <c r="F3" s="139">
        <v>13.04</v>
      </c>
      <c r="G3" s="139">
        <v>12.56</v>
      </c>
      <c r="H3" s="139">
        <v>25.6</v>
      </c>
      <c r="I3" s="140">
        <f>H3*E3</f>
        <v>512</v>
      </c>
      <c r="K3" s="71"/>
    </row>
    <row r="4" spans="1:11" ht="15" x14ac:dyDescent="0.2">
      <c r="A4" s="108"/>
      <c r="B4" s="61"/>
      <c r="C4" s="201"/>
      <c r="D4" s="61"/>
      <c r="E4" s="139"/>
      <c r="F4" s="139"/>
      <c r="G4" s="139"/>
      <c r="H4" s="139">
        <f t="shared" ref="H4:H16" si="0">G4+F4</f>
        <v>0</v>
      </c>
      <c r="I4" s="203"/>
      <c r="K4" s="71"/>
    </row>
    <row r="5" spans="1:11" ht="15" x14ac:dyDescent="0.2">
      <c r="A5" s="235">
        <v>2</v>
      </c>
      <c r="B5" s="54"/>
      <c r="C5" s="55" t="s">
        <v>196</v>
      </c>
      <c r="D5" s="56"/>
      <c r="E5" s="57"/>
      <c r="F5" s="57"/>
      <c r="G5" s="57"/>
      <c r="H5" s="234"/>
      <c r="I5" s="200">
        <f>I6</f>
        <v>700.8</v>
      </c>
      <c r="K5" s="71"/>
    </row>
    <row r="6" spans="1:11" ht="15" x14ac:dyDescent="0.2">
      <c r="A6" s="108" t="s">
        <v>16</v>
      </c>
      <c r="B6" s="61" t="s">
        <v>243</v>
      </c>
      <c r="C6" s="62" t="s">
        <v>244</v>
      </c>
      <c r="D6" s="61" t="s">
        <v>3</v>
      </c>
      <c r="E6" s="139">
        <v>16</v>
      </c>
      <c r="F6" s="139">
        <v>20.07</v>
      </c>
      <c r="G6" s="139">
        <v>23.73</v>
      </c>
      <c r="H6" s="139">
        <v>43.8</v>
      </c>
      <c r="I6" s="140">
        <f>H6*E6</f>
        <v>700.8</v>
      </c>
      <c r="K6" s="71"/>
    </row>
    <row r="7" spans="1:11" ht="15" x14ac:dyDescent="0.2">
      <c r="A7" s="108"/>
      <c r="B7" s="61"/>
      <c r="C7" s="156"/>
      <c r="D7" s="61"/>
      <c r="E7" s="139"/>
      <c r="F7" s="139"/>
      <c r="G7" s="139"/>
      <c r="H7" s="139"/>
      <c r="I7" s="140"/>
      <c r="K7" s="71"/>
    </row>
    <row r="8" spans="1:11" ht="15" x14ac:dyDescent="0.2">
      <c r="A8" s="235">
        <v>3</v>
      </c>
      <c r="B8" s="54"/>
      <c r="C8" s="55" t="s">
        <v>197</v>
      </c>
      <c r="D8" s="56"/>
      <c r="E8" s="57"/>
      <c r="F8" s="57"/>
      <c r="G8" s="57"/>
      <c r="H8" s="234"/>
      <c r="I8" s="200">
        <f>I9</f>
        <v>580.16</v>
      </c>
      <c r="K8" s="71"/>
    </row>
    <row r="9" spans="1:11" ht="30" x14ac:dyDescent="0.2">
      <c r="A9" s="108" t="s">
        <v>4</v>
      </c>
      <c r="B9" s="61" t="s">
        <v>299</v>
      </c>
      <c r="C9" s="137" t="s">
        <v>199</v>
      </c>
      <c r="D9" s="61" t="s">
        <v>3</v>
      </c>
      <c r="E9" s="139">
        <v>16</v>
      </c>
      <c r="F9" s="139">
        <v>30.4</v>
      </c>
      <c r="G9" s="139">
        <v>5.86</v>
      </c>
      <c r="H9" s="139">
        <v>36.26</v>
      </c>
      <c r="I9" s="140">
        <f>H9*E9</f>
        <v>580.16</v>
      </c>
      <c r="K9" s="71"/>
    </row>
    <row r="10" spans="1:11" ht="15" x14ac:dyDescent="0.2">
      <c r="A10" s="108"/>
      <c r="B10" s="61"/>
      <c r="C10" s="160"/>
      <c r="D10" s="61"/>
      <c r="E10" s="139"/>
      <c r="F10" s="139"/>
      <c r="G10" s="139"/>
      <c r="H10" s="139">
        <f t="shared" si="0"/>
        <v>0</v>
      </c>
      <c r="I10" s="140"/>
      <c r="K10" s="71"/>
    </row>
    <row r="11" spans="1:11" ht="15" x14ac:dyDescent="0.2">
      <c r="A11" s="235">
        <v>4</v>
      </c>
      <c r="B11" s="54"/>
      <c r="C11" s="55" t="s">
        <v>198</v>
      </c>
      <c r="D11" s="56"/>
      <c r="E11" s="57"/>
      <c r="F11" s="57"/>
      <c r="G11" s="57"/>
      <c r="H11" s="234"/>
      <c r="I11" s="200">
        <f>I12</f>
        <v>174.49600000000001</v>
      </c>
      <c r="K11" s="71"/>
    </row>
    <row r="12" spans="1:11" ht="15" x14ac:dyDescent="0.2">
      <c r="A12" s="108" t="s">
        <v>26</v>
      </c>
      <c r="B12" s="61" t="s">
        <v>300</v>
      </c>
      <c r="C12" s="62" t="s">
        <v>200</v>
      </c>
      <c r="D12" s="61" t="s">
        <v>5</v>
      </c>
      <c r="E12" s="139">
        <v>1.6</v>
      </c>
      <c r="F12" s="139">
        <v>87.08</v>
      </c>
      <c r="G12" s="139">
        <v>21.98</v>
      </c>
      <c r="H12" s="139">
        <v>109.06</v>
      </c>
      <c r="I12" s="140">
        <f>H12*E12</f>
        <v>174.49600000000001</v>
      </c>
      <c r="K12" s="71"/>
    </row>
    <row r="13" spans="1:11" ht="15" x14ac:dyDescent="0.2">
      <c r="A13" s="108"/>
      <c r="B13" s="61"/>
      <c r="C13" s="201"/>
      <c r="D13" s="61"/>
      <c r="E13" s="139"/>
      <c r="F13" s="139"/>
      <c r="G13" s="139"/>
      <c r="H13" s="139">
        <f t="shared" si="0"/>
        <v>0</v>
      </c>
      <c r="I13" s="140">
        <f t="shared" ref="I13:I16" si="1">H13*E13</f>
        <v>0</v>
      </c>
      <c r="K13" s="71"/>
    </row>
    <row r="14" spans="1:11" ht="15" x14ac:dyDescent="0.2">
      <c r="A14" s="235">
        <v>5</v>
      </c>
      <c r="B14" s="54"/>
      <c r="C14" s="55" t="s">
        <v>201</v>
      </c>
      <c r="D14" s="56"/>
      <c r="E14" s="57"/>
      <c r="F14" s="57"/>
      <c r="G14" s="57"/>
      <c r="H14" s="234"/>
      <c r="I14" s="200">
        <f>I15</f>
        <v>58.608000000000004</v>
      </c>
      <c r="K14" s="71"/>
    </row>
    <row r="15" spans="1:11" ht="15" x14ac:dyDescent="0.2">
      <c r="A15" s="109" t="s">
        <v>6</v>
      </c>
      <c r="B15" s="66" t="s">
        <v>301</v>
      </c>
      <c r="C15" s="67" t="s">
        <v>89</v>
      </c>
      <c r="D15" s="66" t="s">
        <v>5</v>
      </c>
      <c r="E15" s="194">
        <v>1.6</v>
      </c>
      <c r="F15" s="194">
        <v>0</v>
      </c>
      <c r="G15" s="194">
        <v>36.630000000000003</v>
      </c>
      <c r="H15" s="194">
        <v>36.630000000000003</v>
      </c>
      <c r="I15" s="195">
        <f>H15*E15</f>
        <v>58.608000000000004</v>
      </c>
      <c r="K15" s="71"/>
    </row>
    <row r="16" spans="1:11" ht="15" x14ac:dyDescent="0.2">
      <c r="A16" s="71"/>
      <c r="B16" s="71"/>
      <c r="C16" s="124"/>
      <c r="D16" s="71"/>
      <c r="E16" s="122"/>
      <c r="F16" s="236"/>
      <c r="G16" s="236"/>
      <c r="H16" s="122">
        <f t="shared" si="0"/>
        <v>0</v>
      </c>
      <c r="I16" s="180">
        <f t="shared" si="1"/>
        <v>0</v>
      </c>
      <c r="K16" s="1"/>
    </row>
    <row r="17" spans="1:9" ht="15" x14ac:dyDescent="0.2">
      <c r="A17" s="185"/>
      <c r="B17" s="75"/>
      <c r="C17" s="76" t="s">
        <v>23</v>
      </c>
      <c r="D17" s="75"/>
      <c r="E17" s="77"/>
      <c r="F17" s="78"/>
      <c r="G17" s="78"/>
      <c r="H17" s="79"/>
      <c r="I17" s="80">
        <f>I2+I5+I8+I11+I14</f>
        <v>2026.0640000000001</v>
      </c>
    </row>
    <row r="18" spans="1:9" ht="15" x14ac:dyDescent="0.2">
      <c r="A18" s="186"/>
      <c r="B18" s="82"/>
      <c r="C18" s="83" t="s">
        <v>537</v>
      </c>
      <c r="D18" s="82"/>
      <c r="E18" s="84"/>
      <c r="F18" s="85"/>
      <c r="G18" s="85"/>
      <c r="H18" s="86"/>
      <c r="I18" s="87">
        <f>I17*0.2</f>
        <v>405.21280000000002</v>
      </c>
    </row>
    <row r="19" spans="1:9" ht="15" x14ac:dyDescent="0.2">
      <c r="A19" s="187"/>
      <c r="B19" s="89"/>
      <c r="C19" s="90" t="e">
        <f>C18*0.2</f>
        <v>#VALUE!</v>
      </c>
      <c r="D19" s="89"/>
      <c r="E19" s="91"/>
      <c r="F19" s="92"/>
      <c r="G19" s="92"/>
      <c r="H19" s="93"/>
      <c r="I19" s="94">
        <f>SUM(I17:I18)</f>
        <v>2431.2768000000001</v>
      </c>
    </row>
    <row r="20" spans="1:9" x14ac:dyDescent="0.2">
      <c r="A20" s="115"/>
      <c r="B20" s="115"/>
      <c r="C20" s="65"/>
      <c r="D20" s="65"/>
      <c r="E20" s="65"/>
      <c r="F20" s="65"/>
      <c r="G20" s="65"/>
      <c r="H20" s="212">
        <f t="shared" ref="H20:H38" si="2">G20+F20</f>
        <v>0</v>
      </c>
      <c r="I20" s="65"/>
    </row>
    <row r="21" spans="1:9" x14ac:dyDescent="0.2">
      <c r="A21" s="115"/>
      <c r="B21" s="115"/>
      <c r="C21" s="65"/>
      <c r="D21" s="65"/>
      <c r="E21" s="65"/>
      <c r="F21" s="65"/>
      <c r="G21" s="65"/>
      <c r="H21" s="212">
        <f t="shared" si="2"/>
        <v>0</v>
      </c>
      <c r="I21" s="65"/>
    </row>
    <row r="22" spans="1:9" x14ac:dyDescent="0.2">
      <c r="A22" s="115"/>
      <c r="B22" s="115"/>
      <c r="D22" s="65"/>
      <c r="E22" s="65"/>
      <c r="F22" s="65"/>
      <c r="G22" s="65"/>
      <c r="H22" s="212">
        <f t="shared" si="2"/>
        <v>0</v>
      </c>
      <c r="I22" s="65"/>
    </row>
    <row r="23" spans="1:9" x14ac:dyDescent="0.2">
      <c r="A23" s="65"/>
      <c r="B23" s="65"/>
      <c r="D23" s="65"/>
      <c r="E23" s="65"/>
      <c r="F23" s="65"/>
      <c r="G23" s="65"/>
      <c r="H23" s="212">
        <f t="shared" si="2"/>
        <v>0</v>
      </c>
      <c r="I23" s="65"/>
    </row>
    <row r="24" spans="1:9" x14ac:dyDescent="0.2">
      <c r="A24" s="65"/>
      <c r="B24" s="65"/>
      <c r="D24" s="65"/>
      <c r="E24" s="65"/>
      <c r="F24" s="65"/>
      <c r="G24" s="65"/>
      <c r="H24" s="212">
        <f t="shared" si="2"/>
        <v>0</v>
      </c>
      <c r="I24" s="65"/>
    </row>
    <row r="25" spans="1:9" x14ac:dyDescent="0.2">
      <c r="A25" s="65"/>
      <c r="B25" s="65"/>
      <c r="D25" s="65"/>
      <c r="E25" s="65"/>
      <c r="F25" s="65"/>
      <c r="G25" s="65"/>
      <c r="H25" s="212">
        <f t="shared" si="2"/>
        <v>0</v>
      </c>
      <c r="I25" s="65"/>
    </row>
    <row r="26" spans="1:9" x14ac:dyDescent="0.2">
      <c r="H26" s="212">
        <f t="shared" si="2"/>
        <v>0</v>
      </c>
    </row>
    <row r="27" spans="1:9" x14ac:dyDescent="0.2">
      <c r="H27" s="212">
        <f t="shared" si="2"/>
        <v>0</v>
      </c>
    </row>
    <row r="28" spans="1:9" x14ac:dyDescent="0.2">
      <c r="H28" s="212">
        <f t="shared" si="2"/>
        <v>0</v>
      </c>
    </row>
    <row r="29" spans="1:9" x14ac:dyDescent="0.2">
      <c r="H29" s="212">
        <f t="shared" si="2"/>
        <v>0</v>
      </c>
    </row>
    <row r="30" spans="1:9" x14ac:dyDescent="0.2">
      <c r="H30" s="212">
        <f t="shared" si="2"/>
        <v>0</v>
      </c>
    </row>
    <row r="31" spans="1:9" x14ac:dyDescent="0.2">
      <c r="H31" s="212">
        <f t="shared" si="2"/>
        <v>0</v>
      </c>
    </row>
    <row r="32" spans="1:9" x14ac:dyDescent="0.2">
      <c r="H32" s="212">
        <f t="shared" si="2"/>
        <v>0</v>
      </c>
    </row>
    <row r="33" spans="8:8" x14ac:dyDescent="0.2">
      <c r="H33" s="212">
        <f t="shared" si="2"/>
        <v>0</v>
      </c>
    </row>
    <row r="34" spans="8:8" x14ac:dyDescent="0.2">
      <c r="H34" s="212">
        <f t="shared" si="2"/>
        <v>0</v>
      </c>
    </row>
    <row r="35" spans="8:8" x14ac:dyDescent="0.2">
      <c r="H35" s="212">
        <f t="shared" si="2"/>
        <v>0</v>
      </c>
    </row>
    <row r="36" spans="8:8" x14ac:dyDescent="0.2">
      <c r="H36" s="212">
        <f t="shared" si="2"/>
        <v>0</v>
      </c>
    </row>
    <row r="37" spans="8:8" x14ac:dyDescent="0.2">
      <c r="H37" s="212">
        <f t="shared" si="2"/>
        <v>0</v>
      </c>
    </row>
    <row r="38" spans="8:8" x14ac:dyDescent="0.2">
      <c r="H38" s="212">
        <f t="shared" si="2"/>
        <v>0</v>
      </c>
    </row>
  </sheetData>
  <phoneticPr fontId="0" type="noConversion"/>
  <printOptions horizontalCentered="1" gridLines="1"/>
  <pageMargins left="0.19685039370078741" right="0.19685039370078741" top="1.3779527559055118" bottom="0.98425196850393704" header="0.59055118110236227" footer="0.19685039370078741"/>
  <pageSetup paperSize="9" scale="71" fitToHeight="0" orientation="landscape" horizontalDpi="4294967295" verticalDpi="300" r:id="rId1"/>
  <headerFooter>
    <oddHeader>&amp;L&amp;11&amp;G&amp;C&amp;"Ecofont Vera Sans,Regular"&amp;14PENAP - Parque Estadual Nascentes do Paranapanema
Portal com Guarita Lateral
&amp;A&amp;R&amp;"Ecofont Vera Sans,Regular"&amp;11Planilha de Custos e Cronograma
Boletim CPOS 171 - Nov/2017</oddHeader>
    <oddFooter>&amp;L&amp;G&amp;C&amp;"Ecofont Vera Sans,Regular"Av. Prof. Frederico Hermann Júnior, 345 - Prédio 12, 1° andar - Pinheiros - 05.459-010 São Paulo, SP
(11) 2997-5000            www.fflorestal.sp.gov.br&amp;R&amp;"Ecofont Vera Sans,Regular"&amp;12página 0&amp;P de 0&amp;N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20</vt:i4>
      </vt:variant>
    </vt:vector>
  </HeadingPairs>
  <TitlesOfParts>
    <vt:vector size="30" baseType="lpstr">
      <vt:lpstr>Cronograma</vt:lpstr>
      <vt:lpstr>Implantação</vt:lpstr>
      <vt:lpstr>Est. Concreto</vt:lpstr>
      <vt:lpstr>Est. Madeira</vt:lpstr>
      <vt:lpstr>Arquitetura</vt:lpstr>
      <vt:lpstr>Inst. Hidraúlica</vt:lpstr>
      <vt:lpstr>Inst. Sanitárias</vt:lpstr>
      <vt:lpstr>Inst. elétricas</vt:lpstr>
      <vt:lpstr>Sist. Águas Pluviais</vt:lpstr>
      <vt:lpstr>Paisagismo</vt:lpstr>
      <vt:lpstr>Arquitetura!Area_de_impressao</vt:lpstr>
      <vt:lpstr>Cronograma!Area_de_impressao</vt:lpstr>
      <vt:lpstr>'Est. Concreto'!Area_de_impressao</vt:lpstr>
      <vt:lpstr>'Est. Madeira'!Area_de_impressao</vt:lpstr>
      <vt:lpstr>Implantação!Area_de_impressao</vt:lpstr>
      <vt:lpstr>'Inst. elétricas'!Area_de_impressao</vt:lpstr>
      <vt:lpstr>'Inst. Hidraúlica'!Area_de_impressao</vt:lpstr>
      <vt:lpstr>'Inst. Sanitárias'!Area_de_impressao</vt:lpstr>
      <vt:lpstr>Paisagismo!Area_de_impressao</vt:lpstr>
      <vt:lpstr>'Sist. Águas Pluviais'!Area_de_impressao</vt:lpstr>
      <vt:lpstr>Arquitetura!Titulos_de_impressao</vt:lpstr>
      <vt:lpstr>Cronograma!Titulos_de_impressao</vt:lpstr>
      <vt:lpstr>'Est. Concreto'!Titulos_de_impressao</vt:lpstr>
      <vt:lpstr>'Est. Madeira'!Titulos_de_impressao</vt:lpstr>
      <vt:lpstr>Implantação!Titulos_de_impressao</vt:lpstr>
      <vt:lpstr>'Inst. elétricas'!Titulos_de_impressao</vt:lpstr>
      <vt:lpstr>'Inst. Hidraúlica'!Titulos_de_impressao</vt:lpstr>
      <vt:lpstr>'Inst. Sanitárias'!Titulos_de_impressao</vt:lpstr>
      <vt:lpstr>Paisagismo!Titulos_de_impressao</vt:lpstr>
      <vt:lpstr>'Sist. Águas Pluviais'!Titulos_de_impressao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Markus Vinicius Trevisan</cp:lastModifiedBy>
  <cp:lastPrinted>2018-05-17T13:08:13Z</cp:lastPrinted>
  <dcterms:created xsi:type="dcterms:W3CDTF">1998-09-28T13:48:05Z</dcterms:created>
  <dcterms:modified xsi:type="dcterms:W3CDTF">2018-05-17T13:26:27Z</dcterms:modified>
</cp:coreProperties>
</file>